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Turie nadstavba ZŠ/Výkazy výmer/"/>
    </mc:Choice>
  </mc:AlternateContent>
  <xr:revisionPtr revIDLastSave="0" documentId="8_{04FD4D10-8B71-1A4C-867E-81CE92F04A1B}" xr6:coauthVersionLast="36" xr6:coauthVersionMax="36" xr10:uidLastSave="{00000000-0000-0000-0000-000000000000}"/>
  <bookViews>
    <workbookView xWindow="600" yWindow="600" windowWidth="18860" windowHeight="14740" activeTab="1" xr2:uid="{00000000-000D-0000-FFFF-FFFF00000000}"/>
  </bookViews>
  <sheets>
    <sheet name="Rekapitulácia stavby" sheetId="1" r:id="rId1"/>
    <sheet name="2021-137 - Nadstavba 3NP ..." sheetId="2" r:id="rId2"/>
  </sheets>
  <definedNames>
    <definedName name="_xlnm._FilterDatabase" localSheetId="1" hidden="1">'2021-137 - Nadstavba 3NP ...'!$C$124:$K$239</definedName>
    <definedName name="_xlnm.Print_Titles" localSheetId="1">'2021-137 - Nadstavba 3NP ...'!$124:$124</definedName>
    <definedName name="_xlnm.Print_Titles" localSheetId="0">'Rekapitulácia stavby'!$92:$92</definedName>
    <definedName name="_xlnm.Print_Area" localSheetId="1">'2021-137 - Nadstavba 3NP ...'!$C$4:$J$76,'2021-137 - Nadstavba 3NP ...'!$C$82:$J$108,'2021-137 - Nadstavba 3NP ...'!$C$114:$J$239</definedName>
    <definedName name="_xlnm.Print_Area" localSheetId="0">'Rekapitulácia stavby'!$D$4:$AO$76,'Rekapitulácia stavby'!$C$82:$AQ$96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39" i="2"/>
  <c r="BH239" i="2"/>
  <c r="BG239" i="2"/>
  <c r="BE239" i="2"/>
  <c r="T239" i="2"/>
  <c r="T238" i="2" s="1"/>
  <c r="R239" i="2"/>
  <c r="R238" i="2"/>
  <c r="P239" i="2"/>
  <c r="P238" i="2" s="1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T169" i="2" s="1"/>
  <c r="R170" i="2"/>
  <c r="R169" i="2" s="1"/>
  <c r="P170" i="2"/>
  <c r="P169" i="2" s="1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T139" i="2" s="1"/>
  <c r="R140" i="2"/>
  <c r="R139" i="2" s="1"/>
  <c r="P140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F119" i="2"/>
  <c r="E117" i="2"/>
  <c r="F87" i="2"/>
  <c r="E85" i="2"/>
  <c r="J22" i="2"/>
  <c r="E22" i="2"/>
  <c r="J90" i="2" s="1"/>
  <c r="J21" i="2"/>
  <c r="J19" i="2"/>
  <c r="E19" i="2"/>
  <c r="J121" i="2" s="1"/>
  <c r="J18" i="2"/>
  <c r="J16" i="2"/>
  <c r="E16" i="2"/>
  <c r="F122" i="2" s="1"/>
  <c r="J15" i="2"/>
  <c r="J13" i="2"/>
  <c r="E13" i="2"/>
  <c r="F89" i="2" s="1"/>
  <c r="J12" i="2"/>
  <c r="J119" i="2"/>
  <c r="L90" i="1"/>
  <c r="AM90" i="1"/>
  <c r="AM89" i="1"/>
  <c r="L89" i="1"/>
  <c r="AM87" i="1"/>
  <c r="L87" i="1"/>
  <c r="L85" i="1"/>
  <c r="L84" i="1"/>
  <c r="J239" i="2"/>
  <c r="BK237" i="2"/>
  <c r="J237" i="2"/>
  <c r="BK236" i="2"/>
  <c r="J236" i="2"/>
  <c r="BK235" i="2"/>
  <c r="J235" i="2"/>
  <c r="BK234" i="2"/>
  <c r="J234" i="2"/>
  <c r="BK233" i="2"/>
  <c r="J233" i="2"/>
  <c r="BK232" i="2"/>
  <c r="J232" i="2"/>
  <c r="BK231" i="2"/>
  <c r="J231" i="2"/>
  <c r="BK230" i="2"/>
  <c r="J230" i="2"/>
  <c r="BK229" i="2"/>
  <c r="J229" i="2"/>
  <c r="BK228" i="2"/>
  <c r="J228" i="2"/>
  <c r="BK227" i="2"/>
  <c r="J227" i="2"/>
  <c r="BK226" i="2"/>
  <c r="J226" i="2"/>
  <c r="BK225" i="2"/>
  <c r="J225" i="2"/>
  <c r="BK224" i="2"/>
  <c r="J224" i="2"/>
  <c r="BK223" i="2"/>
  <c r="J223" i="2"/>
  <c r="BK222" i="2"/>
  <c r="J222" i="2"/>
  <c r="BK220" i="2"/>
  <c r="J220" i="2"/>
  <c r="BK219" i="2"/>
  <c r="J219" i="2"/>
  <c r="BK218" i="2"/>
  <c r="J218" i="2"/>
  <c r="J217" i="2"/>
  <c r="BK216" i="2"/>
  <c r="BK214" i="2"/>
  <c r="J213" i="2"/>
  <c r="J212" i="2"/>
  <c r="J210" i="2"/>
  <c r="J209" i="2"/>
  <c r="J208" i="2"/>
  <c r="J207" i="2"/>
  <c r="J206" i="2"/>
  <c r="BK205" i="2"/>
  <c r="BK204" i="2"/>
  <c r="J199" i="2"/>
  <c r="BK198" i="2"/>
  <c r="J197" i="2"/>
  <c r="BK196" i="2"/>
  <c r="J195" i="2"/>
  <c r="BK194" i="2"/>
  <c r="J189" i="2"/>
  <c r="BK185" i="2"/>
  <c r="J182" i="2"/>
  <c r="BK178" i="2"/>
  <c r="J177" i="2"/>
  <c r="J175" i="2"/>
  <c r="J174" i="2"/>
  <c r="BK170" i="2"/>
  <c r="J167" i="2"/>
  <c r="J165" i="2"/>
  <c r="J163" i="2"/>
  <c r="J161" i="2"/>
  <c r="J160" i="2"/>
  <c r="BK159" i="2"/>
  <c r="BK158" i="2"/>
  <c r="BK155" i="2"/>
  <c r="BK152" i="2"/>
  <c r="BK150" i="2"/>
  <c r="BK147" i="2"/>
  <c r="BK146" i="2"/>
  <c r="J143" i="2"/>
  <c r="J138" i="2"/>
  <c r="BK137" i="2"/>
  <c r="J135" i="2"/>
  <c r="J129" i="2"/>
  <c r="BK239" i="2"/>
  <c r="BK215" i="2"/>
  <c r="BK212" i="2"/>
  <c r="BK211" i="2"/>
  <c r="BK209" i="2"/>
  <c r="BK208" i="2"/>
  <c r="BK207" i="2"/>
  <c r="BK206" i="2"/>
  <c r="J205" i="2"/>
  <c r="J204" i="2"/>
  <c r="BK203" i="2"/>
  <c r="J203" i="2"/>
  <c r="BK202" i="2"/>
  <c r="J202" i="2"/>
  <c r="BK201" i="2"/>
  <c r="BK197" i="2"/>
  <c r="J196" i="2"/>
  <c r="BK195" i="2"/>
  <c r="J194" i="2"/>
  <c r="J192" i="2"/>
  <c r="BK191" i="2"/>
  <c r="BK189" i="2"/>
  <c r="J188" i="2"/>
  <c r="BK187" i="2"/>
  <c r="J186" i="2"/>
  <c r="J185" i="2"/>
  <c r="J184" i="2"/>
  <c r="BK182" i="2"/>
  <c r="J180" i="2"/>
  <c r="BK179" i="2"/>
  <c r="BK174" i="2"/>
  <c r="J173" i="2"/>
  <c r="J170" i="2"/>
  <c r="BK168" i="2"/>
  <c r="BK162" i="2"/>
  <c r="BK161" i="2"/>
  <c r="J159" i="2"/>
  <c r="J158" i="2"/>
  <c r="J156" i="2"/>
  <c r="BK153" i="2"/>
  <c r="BK151" i="2"/>
  <c r="J148" i="2"/>
  <c r="BK143" i="2"/>
  <c r="J142" i="2"/>
  <c r="BK140" i="2"/>
  <c r="J136" i="2"/>
  <c r="BK135" i="2"/>
  <c r="BK134" i="2"/>
  <c r="J133" i="2"/>
  <c r="BK132" i="2"/>
  <c r="J131" i="2"/>
  <c r="J130" i="2"/>
  <c r="J128" i="2"/>
  <c r="BK217" i="2"/>
  <c r="J216" i="2"/>
  <c r="J215" i="2"/>
  <c r="J214" i="2"/>
  <c r="BK213" i="2"/>
  <c r="J201" i="2"/>
  <c r="BK199" i="2"/>
  <c r="J198" i="2"/>
  <c r="BK193" i="2"/>
  <c r="BK192" i="2"/>
  <c r="J190" i="2"/>
  <c r="BK188" i="2"/>
  <c r="J187" i="2"/>
  <c r="BK186" i="2"/>
  <c r="J181" i="2"/>
  <c r="BK180" i="2"/>
  <c r="J179" i="2"/>
  <c r="J176" i="2"/>
  <c r="BK175" i="2"/>
  <c r="BK173" i="2"/>
  <c r="J168" i="2"/>
  <c r="BK167" i="2"/>
  <c r="J166" i="2"/>
  <c r="J164" i="2"/>
  <c r="BK163" i="2"/>
  <c r="J157" i="2"/>
  <c r="J151" i="2"/>
  <c r="J150" i="2"/>
  <c r="J149" i="2"/>
  <c r="J147" i="2"/>
  <c r="J146" i="2"/>
  <c r="J145" i="2"/>
  <c r="BK142" i="2"/>
  <c r="J140" i="2"/>
  <c r="BK136" i="2"/>
  <c r="J132" i="2"/>
  <c r="BK131" i="2"/>
  <c r="BK130" i="2"/>
  <c r="AS94" i="1"/>
  <c r="J211" i="2"/>
  <c r="BK210" i="2"/>
  <c r="J193" i="2"/>
  <c r="J191" i="2"/>
  <c r="BK190" i="2"/>
  <c r="BK184" i="2"/>
  <c r="BK181" i="2"/>
  <c r="J178" i="2"/>
  <c r="BK177" i="2"/>
  <c r="BK176" i="2"/>
  <c r="BK166" i="2"/>
  <c r="BK165" i="2"/>
  <c r="BK164" i="2"/>
  <c r="J162" i="2"/>
  <c r="BK160" i="2"/>
  <c r="BK157" i="2"/>
  <c r="BK156" i="2"/>
  <c r="J155" i="2"/>
  <c r="J153" i="2"/>
  <c r="J152" i="2"/>
  <c r="BK149" i="2"/>
  <c r="BK148" i="2"/>
  <c r="BK145" i="2"/>
  <c r="BK138" i="2"/>
  <c r="J137" i="2"/>
  <c r="J134" i="2"/>
  <c r="BK133" i="2"/>
  <c r="BK129" i="2"/>
  <c r="BK128" i="2"/>
  <c r="R127" i="2" l="1"/>
  <c r="BK144" i="2"/>
  <c r="J144" i="2" s="1"/>
  <c r="J99" i="2" s="1"/>
  <c r="R221" i="2"/>
  <c r="P127" i="2"/>
  <c r="R141" i="2"/>
  <c r="T141" i="2"/>
  <c r="P144" i="2"/>
  <c r="R144" i="2"/>
  <c r="T144" i="2"/>
  <c r="P221" i="2"/>
  <c r="BK127" i="2"/>
  <c r="J127" i="2" s="1"/>
  <c r="J96" i="2" s="1"/>
  <c r="T127" i="2"/>
  <c r="T126" i="2" s="1"/>
  <c r="BK141" i="2"/>
  <c r="J141" i="2" s="1"/>
  <c r="J98" i="2" s="1"/>
  <c r="BK154" i="2"/>
  <c r="J154" i="2" s="1"/>
  <c r="J100" i="2" s="1"/>
  <c r="P154" i="2"/>
  <c r="R154" i="2"/>
  <c r="T154" i="2"/>
  <c r="BK172" i="2"/>
  <c r="J172" i="2"/>
  <c r="J103" i="2" s="1"/>
  <c r="P172" i="2"/>
  <c r="R172" i="2"/>
  <c r="T172" i="2"/>
  <c r="BK183" i="2"/>
  <c r="J183" i="2" s="1"/>
  <c r="J104" i="2" s="1"/>
  <c r="P183" i="2"/>
  <c r="R183" i="2"/>
  <c r="T183" i="2"/>
  <c r="BK200" i="2"/>
  <c r="J200" i="2" s="1"/>
  <c r="J105" i="2" s="1"/>
  <c r="P200" i="2"/>
  <c r="R200" i="2"/>
  <c r="T200" i="2"/>
  <c r="BK221" i="2"/>
  <c r="J221" i="2" s="1"/>
  <c r="J106" i="2" s="1"/>
  <c r="P141" i="2"/>
  <c r="T221" i="2"/>
  <c r="F121" i="2"/>
  <c r="BF138" i="2"/>
  <c r="BF142" i="2"/>
  <c r="BF152" i="2"/>
  <c r="BF170" i="2"/>
  <c r="BF176" i="2"/>
  <c r="BF192" i="2"/>
  <c r="BF208" i="2"/>
  <c r="BF209" i="2"/>
  <c r="BF239" i="2"/>
  <c r="J89" i="2"/>
  <c r="BF131" i="2"/>
  <c r="BF137" i="2"/>
  <c r="BF140" i="2"/>
  <c r="BF143" i="2"/>
  <c r="BF145" i="2"/>
  <c r="BF148" i="2"/>
  <c r="BF150" i="2"/>
  <c r="BF153" i="2"/>
  <c r="BF156" i="2"/>
  <c r="BF161" i="2"/>
  <c r="BF163" i="2"/>
  <c r="BF165" i="2"/>
  <c r="BF166" i="2"/>
  <c r="BF167" i="2"/>
  <c r="BF175" i="2"/>
  <c r="BF178" i="2"/>
  <c r="BF180" i="2"/>
  <c r="BF182" i="2"/>
  <c r="BF184" i="2"/>
  <c r="BF187" i="2"/>
  <c r="BF189" i="2"/>
  <c r="BF194" i="2"/>
  <c r="BF195" i="2"/>
  <c r="BF196" i="2"/>
  <c r="BF199" i="2"/>
  <c r="BF201" i="2"/>
  <c r="BF216" i="2"/>
  <c r="BK139" i="2"/>
  <c r="J139" i="2" s="1"/>
  <c r="J97" i="2" s="1"/>
  <c r="J87" i="2"/>
  <c r="F90" i="2"/>
  <c r="J122" i="2"/>
  <c r="BF128" i="2"/>
  <c r="BF129" i="2"/>
  <c r="BF130" i="2"/>
  <c r="BF132" i="2"/>
  <c r="BF133" i="2"/>
  <c r="BF134" i="2"/>
  <c r="BF135" i="2"/>
  <c r="BF146" i="2"/>
  <c r="BF147" i="2"/>
  <c r="BF155" i="2"/>
  <c r="BF157" i="2"/>
  <c r="BF160" i="2"/>
  <c r="BF168" i="2"/>
  <c r="BF177" i="2"/>
  <c r="BF179" i="2"/>
  <c r="BF185" i="2"/>
  <c r="BF186" i="2"/>
  <c r="BF188" i="2"/>
  <c r="BF191" i="2"/>
  <c r="BF193" i="2"/>
  <c r="BF197" i="2"/>
  <c r="BF198" i="2"/>
  <c r="BF202" i="2"/>
  <c r="BF203" i="2"/>
  <c r="BF206" i="2"/>
  <c r="BF211" i="2"/>
  <c r="BF213" i="2"/>
  <c r="BF214" i="2"/>
  <c r="BK169" i="2"/>
  <c r="J169" i="2" s="1"/>
  <c r="J101" i="2" s="1"/>
  <c r="BF136" i="2"/>
  <c r="BF149" i="2"/>
  <c r="BF151" i="2"/>
  <c r="BF158" i="2"/>
  <c r="BF159" i="2"/>
  <c r="BF162" i="2"/>
  <c r="BF164" i="2"/>
  <c r="BF173" i="2"/>
  <c r="BF174" i="2"/>
  <c r="BF181" i="2"/>
  <c r="BF190" i="2"/>
  <c r="BF204" i="2"/>
  <c r="BF205" i="2"/>
  <c r="BF207" i="2"/>
  <c r="BF210" i="2"/>
  <c r="BF212" i="2"/>
  <c r="BF215" i="2"/>
  <c r="BF217" i="2"/>
  <c r="BF218" i="2"/>
  <c r="BF219" i="2"/>
  <c r="BF220" i="2"/>
  <c r="BF222" i="2"/>
  <c r="BF223" i="2"/>
  <c r="BF224" i="2"/>
  <c r="BF225" i="2"/>
  <c r="BF226" i="2"/>
  <c r="BF227" i="2"/>
  <c r="BF228" i="2"/>
  <c r="BF229" i="2"/>
  <c r="BF230" i="2"/>
  <c r="BF231" i="2"/>
  <c r="BF232" i="2"/>
  <c r="BF233" i="2"/>
  <c r="BF234" i="2"/>
  <c r="BF235" i="2"/>
  <c r="BF236" i="2"/>
  <c r="BF237" i="2"/>
  <c r="BK238" i="2"/>
  <c r="J238" i="2" s="1"/>
  <c r="J107" i="2" s="1"/>
  <c r="F31" i="2"/>
  <c r="AZ95" i="1" s="1"/>
  <c r="AZ94" i="1" s="1"/>
  <c r="W29" i="1" s="1"/>
  <c r="J31" i="2"/>
  <c r="AV95" i="1" s="1"/>
  <c r="F35" i="2"/>
  <c r="BD95" i="1" s="1"/>
  <c r="BD94" i="1" s="1"/>
  <c r="W33" i="1" s="1"/>
  <c r="F33" i="2"/>
  <c r="BB95" i="1" s="1"/>
  <c r="BB94" i="1" s="1"/>
  <c r="AX94" i="1" s="1"/>
  <c r="F34" i="2"/>
  <c r="BC95" i="1" s="1"/>
  <c r="BC94" i="1" s="1"/>
  <c r="W32" i="1" s="1"/>
  <c r="R126" i="2" l="1"/>
  <c r="T171" i="2"/>
  <c r="T125" i="2" s="1"/>
  <c r="P171" i="2"/>
  <c r="R171" i="2"/>
  <c r="R125" i="2" s="1"/>
  <c r="P126" i="2"/>
  <c r="P125" i="2" s="1"/>
  <c r="AU95" i="1" s="1"/>
  <c r="AU94" i="1" s="1"/>
  <c r="BK126" i="2"/>
  <c r="BK171" i="2"/>
  <c r="J171" i="2" s="1"/>
  <c r="J102" i="2" s="1"/>
  <c r="W31" i="1"/>
  <c r="AY94" i="1"/>
  <c r="F32" i="2"/>
  <c r="BA95" i="1" s="1"/>
  <c r="BA94" i="1" s="1"/>
  <c r="W30" i="1" s="1"/>
  <c r="AV94" i="1"/>
  <c r="AK29" i="1" s="1"/>
  <c r="J32" i="2"/>
  <c r="AW95" i="1" s="1"/>
  <c r="AT95" i="1" s="1"/>
  <c r="BK125" i="2" l="1"/>
  <c r="J125" i="2" s="1"/>
  <c r="J94" i="2" s="1"/>
  <c r="J126" i="2"/>
  <c r="J95" i="2" s="1"/>
  <c r="AW94" i="1"/>
  <c r="AK30" i="1" s="1"/>
  <c r="J28" i="2"/>
  <c r="AG95" i="1" s="1"/>
  <c r="AG94" i="1" s="1"/>
  <c r="AN95" i="1" l="1"/>
  <c r="J37" i="2"/>
  <c r="AT94" i="1"/>
  <c r="AK26" i="1"/>
  <c r="AK35" i="1" s="1"/>
  <c r="AN94" i="1" l="1"/>
</calcChain>
</file>

<file path=xl/sharedStrings.xml><?xml version="1.0" encoding="utf-8"?>
<sst xmlns="http://schemas.openxmlformats.org/spreadsheetml/2006/main" count="1750" uniqueCount="540">
  <si>
    <t>Export Komplet</t>
  </si>
  <si>
    <t/>
  </si>
  <si>
    <t>2.0</t>
  </si>
  <si>
    <t>False</t>
  </si>
  <si>
    <t>{b5bcabde-5442-4456-afc7-0bdec5c3eda1}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</si>
  <si>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</si>
  <si>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</si>
  <si>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</si>
  <si>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</si>
  <si>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</si>
  <si>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</si>
  <si>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2021-137</t>
  </si>
  <si>
    <t>Stavba:</t>
  </si>
  <si>
    <t>Nadstavba 3NP prístavby telocvične školy v Turí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</si>
  <si>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</si>
  <si>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</si>
  <si>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</si>
  <si>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</si>
  <si>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</si>
  <si>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</si>
  <si>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</si>
  <si>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</si>
  <si>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</si>
  <si>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</si>
  <si>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</si>
  <si>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</si>
  <si>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</si>
  <si>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</si>
  <si>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</si>
  <si>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</si>
  <si>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</si>
  <si>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</si>
  <si>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</si>
  <si>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</si>
  <si>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</si>
  <si>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</si>
  <si>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</si>
  <si>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</si>
  <si>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</si>
  <si>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</si>
  <si>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</si>
  <si>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</si>
  <si>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</si>
  <si>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</si>
  <si>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</si>
  <si>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</si>
  <si>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</si>
  <si>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</si>
  <si>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</si>
  <si>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</si>
  <si>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</si>
  <si>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</si>
  <si>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</si>
  <si>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</si>
  <si>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</si>
  <si>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</si>
  <si>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</si>
  <si>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</si>
  <si>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</si>
  <si>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</si>
  <si>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</si>
  <si>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</si>
  <si>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</si>
  <si>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</si>
  <si>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</si>
  <si>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</si>
  <si>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</si>
  <si>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</si>
  <si>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</si>
  <si>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</si>
  <si>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</si>
  <si>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</si>
  <si>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</si>
  <si>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</si>
  <si>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</si>
  <si>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</si>
  <si>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</si>
  <si>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</si>
  <si>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</si>
  <si>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</si>
  <si>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</si>
  <si>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</si>
  <si>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</si>
  <si>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</si>
  <si>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</si>
  <si>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</si>
  <si>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</si>
  <si>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</si>
  <si>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</si>
  <si>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</si>
  <si>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</si>
  <si>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</si>
  <si>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</si>
  <si>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</si>
  <si>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</si>
  <si>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</si>
  <si>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</si>
  <si>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</si>
  <si>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</si>
  <si>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</si>
  <si>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</si>
  <si>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</si>
  <si>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</si>
  <si>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</si>
  <si>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</si>
  <si>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</si>
  <si>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</si>
  <si>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</si>
  <si>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Zemné práce</t>
  </si>
  <si>
    <t>K</t>
  </si>
  <si>
    <t>113105111.S</t>
  </si>
  <si>
    <t>Rozoberanie dlažby z lomového kameňa, kladených na sucho,  -0,48000t</t>
  </si>
  <si>
    <t>m2</t>
  </si>
  <si>
    <t>4</t>
  </si>
  <si>
    <t>2</t>
  </si>
  <si>
    <t>-1601335132</t>
  </si>
  <si>
    <t>132201201</t>
  </si>
  <si>
    <t>Výkop ryhy šírky 600-2000mm horn.3 do 100m3</t>
  </si>
  <si>
    <t>m3</t>
  </si>
  <si>
    <t>-1962523682</t>
  </si>
  <si>
    <t>3</t>
  </si>
  <si>
    <t>132201209</t>
  </si>
  <si>
    <t>Príplatok k cenám za lepivosť pri hĺbení rýh š. nad 600 do 2 000 mm zapaž. i nezapažených, s urovnaním dna v hornine 3</t>
  </si>
  <si>
    <t>1075598163</t>
  </si>
  <si>
    <t>162501102</t>
  </si>
  <si>
    <t>Vodorovné premiestnenie výkopku po spevnenej ceste z horniny tr.1-4, do 100 m3 na vzdialenosť do 3000 m</t>
  </si>
  <si>
    <t>1885007956</t>
  </si>
  <si>
    <t>5</t>
  </si>
  <si>
    <t>162501105</t>
  </si>
  <si>
    <t>Vodorovné premiestnenie výkopku po spevnenej ceste z horniny tr.1-4, do 100 m3, príplatok k cene za každých ďalšich a začatých 1000 m</t>
  </si>
  <si>
    <t>-126467190</t>
  </si>
  <si>
    <t>6</t>
  </si>
  <si>
    <t>167101101</t>
  </si>
  <si>
    <t>Nakladanie neuľahnutého výkopku z hornín tr.1-4 do 100 m3</t>
  </si>
  <si>
    <t>321842748</t>
  </si>
  <si>
    <t>7</t>
  </si>
  <si>
    <t>171201201</t>
  </si>
  <si>
    <t>Uloženie sypaniny na skládky do 100 m3</t>
  </si>
  <si>
    <t>-725647734</t>
  </si>
  <si>
    <t>8</t>
  </si>
  <si>
    <t>171209002</t>
  </si>
  <si>
    <t>Poplatok za skladovanie - zemina a kamenivo (17 05) ostatné</t>
  </si>
  <si>
    <t>t</t>
  </si>
  <si>
    <t>1819045352</t>
  </si>
  <si>
    <t>9</t>
  </si>
  <si>
    <t>174101001</t>
  </si>
  <si>
    <t>Zásyp sypaninou so zhutnením jám, šachiet, rýh, zárezov alebo okolo objektov do 100 m3</t>
  </si>
  <si>
    <t>-1669551874</t>
  </si>
  <si>
    <t>10</t>
  </si>
  <si>
    <t>175101101</t>
  </si>
  <si>
    <t>Obsyp potrubia sypaninou z vhodných hornín 1 až 4 bez prehodenia sypaniny</t>
  </si>
  <si>
    <t>972458600</t>
  </si>
  <si>
    <t>11</t>
  </si>
  <si>
    <t>M</t>
  </si>
  <si>
    <t>583310002900</t>
  </si>
  <si>
    <t>Štrkopiesok frakcia 0-16 mm, STN EN 12620 + A1</t>
  </si>
  <si>
    <t>-1328442735</t>
  </si>
  <si>
    <t>Vodorovné konštrukcie</t>
  </si>
  <si>
    <t>12</t>
  </si>
  <si>
    <t>451572111.S</t>
  </si>
  <si>
    <t>Lôžko pod potrubie, stoky a drobné objekty, v otvorenom výkope z kameniva drobného ťaženého 0-4 mm</t>
  </si>
  <si>
    <t>-1877728613</t>
  </si>
  <si>
    <t>Komunikácie</t>
  </si>
  <si>
    <t>13</t>
  </si>
  <si>
    <t>594611120.S</t>
  </si>
  <si>
    <t>Kladenie dlažby z kameňa z nepravidelných tvarov hr. do 10 cm do lôžka zo štrkopiesku hr. 50 mm</t>
  </si>
  <si>
    <t>-1994082764</t>
  </si>
  <si>
    <t>14</t>
  </si>
  <si>
    <t>583840000900.S</t>
  </si>
  <si>
    <t>Dlažba nepravidelného tvaru - pieskovec, priemer 100-500 mm, hrúbka 30-50 mm</t>
  </si>
  <si>
    <t>-1432646436</t>
  </si>
  <si>
    <t>Rúrové vedenie</t>
  </si>
  <si>
    <t>15</t>
  </si>
  <si>
    <t>871276002.S</t>
  </si>
  <si>
    <t>Montáž kanalizačného PVC-U potrubia hladkého viacvrstvového DN 125</t>
  </si>
  <si>
    <t>m</t>
  </si>
  <si>
    <t>-923156399</t>
  </si>
  <si>
    <t>16</t>
  </si>
  <si>
    <t>KGEM125/1</t>
  </si>
  <si>
    <t>Rúra PVC hladký kanalizačný systém dxt 118,6x3,2 mm, vonk. D 125 mm, dĺ. 1 m, SN4, PIPELIFE</t>
  </si>
  <si>
    <t>ks</t>
  </si>
  <si>
    <t>1233128838</t>
  </si>
  <si>
    <t>17</t>
  </si>
  <si>
    <t>877276002.S</t>
  </si>
  <si>
    <t>Montáž kanalizačného PVC-U kolena DN 125</t>
  </si>
  <si>
    <t>-1883583736</t>
  </si>
  <si>
    <t>18</t>
  </si>
  <si>
    <t>286510003800.S</t>
  </si>
  <si>
    <t>Koleno PVC-U, DN 125x15°, 30°, 45° pre pre hladký, kanalizačný, gravitačný systém</t>
  </si>
  <si>
    <t>2126184281</t>
  </si>
  <si>
    <t>19</t>
  </si>
  <si>
    <t>713411123.S</t>
  </si>
  <si>
    <t>Montáž izolácie tepelnej potrubia a ohybov pásmi s Al fóliou pripevnenými oceľovým drôtom trojvrstvová</t>
  </si>
  <si>
    <t>619721478</t>
  </si>
  <si>
    <t>azf1262</t>
  </si>
  <si>
    <t>Armaflex ACe 50-99 / P9 izolácia-pás AZ FLEX Armacell</t>
  </si>
  <si>
    <t>-1157801996</t>
  </si>
  <si>
    <t>21</t>
  </si>
  <si>
    <t>721242121.S</t>
  </si>
  <si>
    <t>Lapač strešných splavenín plastový univerzálny priamy DN 125</t>
  </si>
  <si>
    <t>-835859319</t>
  </si>
  <si>
    <t>22</t>
  </si>
  <si>
    <t>892311000.S</t>
  </si>
  <si>
    <t>Skúška tesnosti kanalizácie D 150 mm</t>
  </si>
  <si>
    <t>570761276</t>
  </si>
  <si>
    <t>23</t>
  </si>
  <si>
    <t>899721132.S</t>
  </si>
  <si>
    <t>Označenie kanalizačného potrubia hnedou výstražnou fóliou</t>
  </si>
  <si>
    <t>1854817081</t>
  </si>
  <si>
    <t>Ostatné konštrukcie a práce-búranie</t>
  </si>
  <si>
    <t>24</t>
  </si>
  <si>
    <t>965043421.S</t>
  </si>
  <si>
    <t>Búranie podkladov pod dlažby, liatych dlažieb a mazanín,betón s poterom,teracom hr.do 150 mm,  plochy do 1 m2 -2,20000t</t>
  </si>
  <si>
    <t>-888622316</t>
  </si>
  <si>
    <t>25</t>
  </si>
  <si>
    <t>971046004.S</t>
  </si>
  <si>
    <t>Jadrové vrty diamantovými korunkami do D 50 mm do stien - betónových, obkladov -0,00004t</t>
  </si>
  <si>
    <t>cm</t>
  </si>
  <si>
    <t>766875979</t>
  </si>
  <si>
    <t>26</t>
  </si>
  <si>
    <t>971046011.S</t>
  </si>
  <si>
    <t>Jadrové vrty diamantovými korunkami do D 120 mm do stien - betónových, obkladov -0,00025t</t>
  </si>
  <si>
    <t>887983041</t>
  </si>
  <si>
    <t>27</t>
  </si>
  <si>
    <t>973031335.S</t>
  </si>
  <si>
    <t>Vysekanie kapsy z tehál plochy do 0,25 m2, hl. do 300 mm,  -0,08000t</t>
  </si>
  <si>
    <t>-1745373362</t>
  </si>
  <si>
    <t>28</t>
  </si>
  <si>
    <t>974031153.S</t>
  </si>
  <si>
    <t>Vysekávanie rýh v akomkoľvek murive tehlovom na akúkoľvek maltu do hĺbky 100 mm a š. do 100 mm,  -0,01800t</t>
  </si>
  <si>
    <t>-929779236</t>
  </si>
  <si>
    <t>29</t>
  </si>
  <si>
    <t>974031164.S</t>
  </si>
  <si>
    <t>Vysekávanie rýh v akomkoľvek murive tehlovom na akúkoľvek maltu do hĺbky 150 mm a š. do 150 mm,  -0,04000t</t>
  </si>
  <si>
    <t>-1038032451</t>
  </si>
  <si>
    <t>30</t>
  </si>
  <si>
    <t>974042587.S</t>
  </si>
  <si>
    <t>Vysekanie rýh v betónovej dlažbe do hĺbky 250 mm a šírky do 300 mm,  -0,22000t</t>
  </si>
  <si>
    <t>-678753452</t>
  </si>
  <si>
    <t>31</t>
  </si>
  <si>
    <t>979011111</t>
  </si>
  <si>
    <t>Zvislá doprava sutiny a vybúraných hmôt za prvé podlažie nad alebo pod základným podlažím</t>
  </si>
  <si>
    <t>-1372237861</t>
  </si>
  <si>
    <t>32</t>
  </si>
  <si>
    <t>979011121</t>
  </si>
  <si>
    <t>Zvislá doprava sutiny a vybúraných hmôt za každé ďalšie podlažie</t>
  </si>
  <si>
    <t>-1774995267</t>
  </si>
  <si>
    <t>33</t>
  </si>
  <si>
    <t>979081111</t>
  </si>
  <si>
    <t>Odvoz sutiny a vybúraných hmôt na skládku do 1 km</t>
  </si>
  <si>
    <t>1239003126</t>
  </si>
  <si>
    <t>34</t>
  </si>
  <si>
    <t>979081121</t>
  </si>
  <si>
    <t>Odvoz sutiny a vybúraných hmôt na skládku za každý ďalší 1 km</t>
  </si>
  <si>
    <t>303106444</t>
  </si>
  <si>
    <t>35</t>
  </si>
  <si>
    <t>979082111</t>
  </si>
  <si>
    <t>Vnútrostavenisková doprava sutiny a vybúraných hmôt do 10 m</t>
  </si>
  <si>
    <t>966405587</t>
  </si>
  <si>
    <t>36</t>
  </si>
  <si>
    <t>979082121</t>
  </si>
  <si>
    <t>Vnútrostavenisková doprava sutiny a vybúraných hmôt za každých ďalších 5 m</t>
  </si>
  <si>
    <t>-1919506738</t>
  </si>
  <si>
    <t>37</t>
  </si>
  <si>
    <t>979089012</t>
  </si>
  <si>
    <t>Poplatok za skladovanie - betón, tehly, dlaždice (17 01) ostatné</t>
  </si>
  <si>
    <t>-948776941</t>
  </si>
  <si>
    <t>99</t>
  </si>
  <si>
    <t>Presun hmôt HSV</t>
  </si>
  <si>
    <t>38</t>
  </si>
  <si>
    <t>998276101.S</t>
  </si>
  <si>
    <t>Presun hmôt pre rúrové vedenie hĺbené z rúr z plast., hmôt alebo sklolamin. v otvorenom výkope</t>
  </si>
  <si>
    <t>1418330228</t>
  </si>
  <si>
    <t>PSV</t>
  </si>
  <si>
    <t>Práce a dodávky PSV</t>
  </si>
  <si>
    <t>713</t>
  </si>
  <si>
    <t>Izolácie tepelné</t>
  </si>
  <si>
    <t>39</t>
  </si>
  <si>
    <t>713482305</t>
  </si>
  <si>
    <t>Montaž trubíc TUBOLIT DG hr. do 13 mm, vnút.priemer 22 - 42 mm</t>
  </si>
  <si>
    <t>-330952743</t>
  </si>
  <si>
    <t>40</t>
  </si>
  <si>
    <t>azf1593</t>
  </si>
  <si>
    <t>Tubolit DG 22 x 13 izolácia-trubica AZ FLEX Armacell</t>
  </si>
  <si>
    <t>-622241358</t>
  </si>
  <si>
    <t>41</t>
  </si>
  <si>
    <t>azf1595</t>
  </si>
  <si>
    <t>Tubolit DG 28 x 13 izolácia-trubica AZ FLEX Armacell</t>
  </si>
  <si>
    <t>304439054</t>
  </si>
  <si>
    <t>42</t>
  </si>
  <si>
    <t>azf1597</t>
  </si>
  <si>
    <t>Tubolit DG 35 x 13 izolácia-trubica AZ FLEX Armacell</t>
  </si>
  <si>
    <t>1310702524</t>
  </si>
  <si>
    <t>43</t>
  </si>
  <si>
    <t>713482308</t>
  </si>
  <si>
    <t>Montaž trubíc TUBOLIT DG hr. od 13 mm, vnút.priemer do  - 76 mm</t>
  </si>
  <si>
    <t>-1028643717</t>
  </si>
  <si>
    <t>44</t>
  </si>
  <si>
    <t>2837741542</t>
  </si>
  <si>
    <t>Tubolit DG 22 x 20 izolácia-trubica AZ FLEX Armacell</t>
  </si>
  <si>
    <t>-1000616461</t>
  </si>
  <si>
    <t>45</t>
  </si>
  <si>
    <t>2837741555</t>
  </si>
  <si>
    <t>Tubolit DG 28 x 20 izolácia-trubica AZ FLEX Armacell</t>
  </si>
  <si>
    <t>-925474788</t>
  </si>
  <si>
    <t>46</t>
  </si>
  <si>
    <t>713530850.S</t>
  </si>
  <si>
    <t>Tesnenie potrubia d 50 mm protipožiarnou speňujúcou páskou</t>
  </si>
  <si>
    <t>1363974750</t>
  </si>
  <si>
    <t>47</t>
  </si>
  <si>
    <t>713530870.S</t>
  </si>
  <si>
    <t>Tesnenie potrubia d 110 mm protipožiarnou speňujúcou páskou</t>
  </si>
  <si>
    <t>-450530854</t>
  </si>
  <si>
    <t>48</t>
  </si>
  <si>
    <t>998713202</t>
  </si>
  <si>
    <t>Presun hmôt pre izolácie tepelné v objektoch výšky nad 6 m do 12 m</t>
  </si>
  <si>
    <t>%</t>
  </si>
  <si>
    <t>-1740861805</t>
  </si>
  <si>
    <t>721</t>
  </si>
  <si>
    <t>Zdravotech. vnútorná kanalizácia</t>
  </si>
  <si>
    <t>49</t>
  </si>
  <si>
    <t>721170905.S</t>
  </si>
  <si>
    <t>Oprava odpadového potrubia novodurového vsadenie odbočky do potrubia D 50 mm</t>
  </si>
  <si>
    <t>1654063236</t>
  </si>
  <si>
    <t>50</t>
  </si>
  <si>
    <t>721170909.S</t>
  </si>
  <si>
    <t>Oprava odpadového potrubia novodurového vsadenie odbočky do potrubia D 110 mm, D 114 mm</t>
  </si>
  <si>
    <t>731688536</t>
  </si>
  <si>
    <t>51</t>
  </si>
  <si>
    <t>721170909.S200</t>
  </si>
  <si>
    <t>Oprava odpadového potrubia novodurového vsadenie odbočky do potrubia D 200</t>
  </si>
  <si>
    <t>1839311970</t>
  </si>
  <si>
    <t>52</t>
  </si>
  <si>
    <t>721170962.S</t>
  </si>
  <si>
    <t>Oprava odpadového potrubia novodurového prepojenie doterajšieho potrubia D 50 mm</t>
  </si>
  <si>
    <t>-1708790022</t>
  </si>
  <si>
    <t>53</t>
  </si>
  <si>
    <t>721170965.S</t>
  </si>
  <si>
    <t>Oprava odpadového potrubia novodurového prepojenie doterajšieho potrubia D 110 mm</t>
  </si>
  <si>
    <t>280502067</t>
  </si>
  <si>
    <t>54</t>
  </si>
  <si>
    <t>721170968.S</t>
  </si>
  <si>
    <t>Oprava odpadového potrubia novodurového prepojenie doterajšieho potrubia D 200 mm</t>
  </si>
  <si>
    <t>850124878</t>
  </si>
  <si>
    <t>55</t>
  </si>
  <si>
    <t>721171109.S</t>
  </si>
  <si>
    <t>Potrubie z PVC - U odpadové zavesene hrdlové D 110 mm</t>
  </si>
  <si>
    <t>552240961</t>
  </si>
  <si>
    <t>56</t>
  </si>
  <si>
    <t>721172109.S</t>
  </si>
  <si>
    <t>Potrubie z PVC - U odpadové zvislé hrdlové Dxt 110x2,2 mm</t>
  </si>
  <si>
    <t>-1449232362</t>
  </si>
  <si>
    <t>57</t>
  </si>
  <si>
    <t>721173205.S</t>
  </si>
  <si>
    <t>Potrubie z PVC - U odpadné pripájacie D 50 mm</t>
  </si>
  <si>
    <t>1964601114</t>
  </si>
  <si>
    <t>58</t>
  </si>
  <si>
    <t>721172387.S</t>
  </si>
  <si>
    <t>Montáž vetracej hlavice pre HT potrubie DN 50</t>
  </si>
  <si>
    <t>-484136650</t>
  </si>
  <si>
    <t>59</t>
  </si>
  <si>
    <t>APH50</t>
  </si>
  <si>
    <t>Privzdušňovacia hlavica DN50</t>
  </si>
  <si>
    <t>879374967</t>
  </si>
  <si>
    <t>60</t>
  </si>
  <si>
    <t>721172393.S</t>
  </si>
  <si>
    <t>Montáž vetracej hlavice pre HT potrubie DN 100</t>
  </si>
  <si>
    <t>1431232503</t>
  </si>
  <si>
    <t>61</t>
  </si>
  <si>
    <t>HL810</t>
  </si>
  <si>
    <t>Vetracia sada DN110</t>
  </si>
  <si>
    <t>2076142484</t>
  </si>
  <si>
    <t>62</t>
  </si>
  <si>
    <t>721194105.S</t>
  </si>
  <si>
    <t>Zriadenie prípojky na potrubí vyvedenie a upevnenie odpadových výpustiek D 50 mm</t>
  </si>
  <si>
    <t>-1834889196</t>
  </si>
  <si>
    <t>63</t>
  </si>
  <si>
    <t>721290111.S</t>
  </si>
  <si>
    <t>Ostatné - skúška tesnosti kanalizácie v objektoch vodou do DN 125</t>
  </si>
  <si>
    <t>1164213837</t>
  </si>
  <si>
    <t>64</t>
  </si>
  <si>
    <t>998721202.S</t>
  </si>
  <si>
    <t>Presun hmôt pre vnútornú kanalizáciu v objektoch výšky nad 6 do 12 m</t>
  </si>
  <si>
    <t>1874372613</t>
  </si>
  <si>
    <t>722</t>
  </si>
  <si>
    <t>Zdravotechnika - vnútorný vodovod</t>
  </si>
  <si>
    <t>65</t>
  </si>
  <si>
    <t>722130213.S</t>
  </si>
  <si>
    <t>Potrubie z oceľových rúr pozink. bezšvíkových bežných-11 353.0, 10 004.0 zvarov. bežných-11 343.00 DN 25</t>
  </si>
  <si>
    <t>1212256705</t>
  </si>
  <si>
    <t>66</t>
  </si>
  <si>
    <t>722131911.S</t>
  </si>
  <si>
    <t>Oprava vodovodného potrubia závitového vsadenie odbočky do potrubia DN 15</t>
  </si>
  <si>
    <t>-1451195663</t>
  </si>
  <si>
    <t>67</t>
  </si>
  <si>
    <t>722131912.S</t>
  </si>
  <si>
    <t>Oprava vodovodného potrubia závitového vsadenie odbočky do potrubia DN 20</t>
  </si>
  <si>
    <t>-1864238381</t>
  </si>
  <si>
    <t>68</t>
  </si>
  <si>
    <t>722131913.S</t>
  </si>
  <si>
    <t>Oprava vodovodného potrubia závitového vsadenie odbočky do potrubia DN 25</t>
  </si>
  <si>
    <t>1869044327</t>
  </si>
  <si>
    <t>69</t>
  </si>
  <si>
    <t>722131931.S</t>
  </si>
  <si>
    <t>Oprava vodovodného potrubia závitového prepojenie doterajšieho potrubia DN 15</t>
  </si>
  <si>
    <t>1996588825</t>
  </si>
  <si>
    <t>70</t>
  </si>
  <si>
    <t>722131932.S</t>
  </si>
  <si>
    <t>Oprava vodovodného potrubia závitového prepojenie doterajšieho potrubia DN 20</t>
  </si>
  <si>
    <t>2100626253</t>
  </si>
  <si>
    <t>71</t>
  </si>
  <si>
    <t>722131933.S</t>
  </si>
  <si>
    <t>Oprava vodovodného potrubia závitového prepojenie doterajšieho potrubia DN 25</t>
  </si>
  <si>
    <t>-1507866698</t>
  </si>
  <si>
    <t>72</t>
  </si>
  <si>
    <t>722171113</t>
  </si>
  <si>
    <t>Potrubie plasthliníkové ALPEX-DUO Dxt 20x2 mm v kotúčoch</t>
  </si>
  <si>
    <t>596884332</t>
  </si>
  <si>
    <t>73</t>
  </si>
  <si>
    <t>722171114</t>
  </si>
  <si>
    <t>Potrubie plasthliníkové ALPEX-DUO Dxt 26x3 mm v kotúčoch</t>
  </si>
  <si>
    <t>-1076863383</t>
  </si>
  <si>
    <t>74</t>
  </si>
  <si>
    <t>722220111.S</t>
  </si>
  <si>
    <t>Montáž armatúry závitovej s jedným závitom, nástenka pre výtokový ventil G 1/2</t>
  </si>
  <si>
    <t>485248946</t>
  </si>
  <si>
    <t>75</t>
  </si>
  <si>
    <t>513002</t>
  </si>
  <si>
    <t>Nástenka PRESS - koncová - 1/2"Fx20, IVAR.PTM 5760</t>
  </si>
  <si>
    <t>1712233731</t>
  </si>
  <si>
    <t>76</t>
  </si>
  <si>
    <t>722221015.S</t>
  </si>
  <si>
    <t>Montáž guľového kohúta závitového priameho pre vodu G 3/4</t>
  </si>
  <si>
    <t>-1038056666</t>
  </si>
  <si>
    <t>77</t>
  </si>
  <si>
    <t>JY1128/20</t>
  </si>
  <si>
    <t>Plnoprietokový kohút s vypúšťaním 3/4"</t>
  </si>
  <si>
    <t>1997630961</t>
  </si>
  <si>
    <t>78</t>
  </si>
  <si>
    <t>722221020.S</t>
  </si>
  <si>
    <t>Montáž guľového kohúta závitového priameho pre vodu G 1</t>
  </si>
  <si>
    <t>1264920870</t>
  </si>
  <si>
    <t>79</t>
  </si>
  <si>
    <t>JY1128/25</t>
  </si>
  <si>
    <t>Plnoprietokový kohút s vypúšťaním 1"</t>
  </si>
  <si>
    <t>2007260756</t>
  </si>
  <si>
    <t>80</t>
  </si>
  <si>
    <t>722250005.S</t>
  </si>
  <si>
    <t>Montáž hydrantového systému s tvarovo stálou hadicou D 25</t>
  </si>
  <si>
    <t>súb.</t>
  </si>
  <si>
    <t>-1720851116</t>
  </si>
  <si>
    <t>81</t>
  </si>
  <si>
    <t>449150003000.S</t>
  </si>
  <si>
    <t>Hydrantový systém s tvarovo stálou hadicou D 25</t>
  </si>
  <si>
    <t>1068250411</t>
  </si>
  <si>
    <t>82</t>
  </si>
  <si>
    <t>722290226.S</t>
  </si>
  <si>
    <t>Tlaková skúška vodovodného potrubia závitového do DN 50</t>
  </si>
  <si>
    <t>1331340100</t>
  </si>
  <si>
    <t>83</t>
  </si>
  <si>
    <t>722290234.S</t>
  </si>
  <si>
    <t>Prepláchnutie a dezinfekcia vodovodného potrubia do DN 80</t>
  </si>
  <si>
    <t>768290272</t>
  </si>
  <si>
    <t>84</t>
  </si>
  <si>
    <t>998722202.S</t>
  </si>
  <si>
    <t>Presun hmôt pre vnútorný vodovod v objektoch výšky nad 6 do 12 m</t>
  </si>
  <si>
    <t>-1474039936</t>
  </si>
  <si>
    <t>725</t>
  </si>
  <si>
    <t>Zdravotechnika - zariaď. predmety</t>
  </si>
  <si>
    <t>85</t>
  </si>
  <si>
    <t>725219401.S</t>
  </si>
  <si>
    <t>Montáž umývadla keramického na skrutky do muriva, bez výtokovej armatúry</t>
  </si>
  <si>
    <t>1687477438</t>
  </si>
  <si>
    <t>86</t>
  </si>
  <si>
    <t>H8103910001041</t>
  </si>
  <si>
    <t>Umyvadlo ZETA-55 bílá, vxšxl 205x550x440 mm</t>
  </si>
  <si>
    <t>999061783</t>
  </si>
  <si>
    <t>87</t>
  </si>
  <si>
    <t>725333360.S</t>
  </si>
  <si>
    <t>Montáž výlevky keramickej voľne stojacej bez výtokovej armatúry</t>
  </si>
  <si>
    <t>-1271725910</t>
  </si>
  <si>
    <t>88</t>
  </si>
  <si>
    <t>H8510460000001</t>
  </si>
  <si>
    <t>Výlevka MIRA bílá, vxšxl 460x500x435 mm</t>
  </si>
  <si>
    <t>-1355071898</t>
  </si>
  <si>
    <t>89</t>
  </si>
  <si>
    <t>725819201.S</t>
  </si>
  <si>
    <t>Montáž ventilu nástenného G 1/2</t>
  </si>
  <si>
    <t>-1560699121</t>
  </si>
  <si>
    <t>90</t>
  </si>
  <si>
    <t>5511874580</t>
  </si>
  <si>
    <t>Guľový rohový ventil, 1/2" x 3/8", s filtrom, bez matky, chrómovaná mosadz OT 58 IVAR</t>
  </si>
  <si>
    <t>364615956</t>
  </si>
  <si>
    <t>91</t>
  </si>
  <si>
    <t>725829203.S</t>
  </si>
  <si>
    <t>Montáž batérie umývadlovej a drezovej nástennej termostatickej s mechanickým ovládaním</t>
  </si>
  <si>
    <t>-1071077529</t>
  </si>
  <si>
    <t>92</t>
  </si>
  <si>
    <t>94470,0</t>
  </si>
  <si>
    <t>Drezová /umyvadlová nástenná batéria Titania Iris New</t>
  </si>
  <si>
    <t>-1370832903</t>
  </si>
  <si>
    <t>93</t>
  </si>
  <si>
    <t>725829601.S</t>
  </si>
  <si>
    <t>Montáž batérie umývadlovej a drezovej stojankovej, pákovej alebo klasickej s mechanickým ovládaním</t>
  </si>
  <si>
    <t>1715012058</t>
  </si>
  <si>
    <t>94</t>
  </si>
  <si>
    <t>H3112710040011</t>
  </si>
  <si>
    <t>Umyv stoj bat LYRA, vxšxl 50x200x280 mm</t>
  </si>
  <si>
    <t>977674051</t>
  </si>
  <si>
    <t>95</t>
  </si>
  <si>
    <t>725869301.S</t>
  </si>
  <si>
    <t>Montáž zápachovej uzávierky pre zariaďovacie predmety, umývadlovej do D 40</t>
  </si>
  <si>
    <t>-253304340</t>
  </si>
  <si>
    <t>96</t>
  </si>
  <si>
    <t>A41</t>
  </si>
  <si>
    <t>Sifón umývadlový DN40 s nerezovou mriežkou DN40, ALCAPLAST</t>
  </si>
  <si>
    <t>-1735195662</t>
  </si>
  <si>
    <t>97</t>
  </si>
  <si>
    <t>725869383.S</t>
  </si>
  <si>
    <t>Montáž zápachovej uzávierky pre zariaďovacie predmety, ostatných typov do D 90 mm</t>
  </si>
  <si>
    <t>-231372677</t>
  </si>
  <si>
    <t>98</t>
  </si>
  <si>
    <t>A97</t>
  </si>
  <si>
    <t>Flexi napojenie k WC</t>
  </si>
  <si>
    <t>-1630525742</t>
  </si>
  <si>
    <t>72598910pc</t>
  </si>
  <si>
    <t>Montáž dvierok plastových</t>
  </si>
  <si>
    <t>-753982069</t>
  </si>
  <si>
    <t>100</t>
  </si>
  <si>
    <t>1680510040</t>
  </si>
  <si>
    <t>plastové dvierka HACO VD 200×200 mm biele</t>
  </si>
  <si>
    <t>1680166615</t>
  </si>
  <si>
    <t>HZS</t>
  </si>
  <si>
    <t>Hodinové zúčtovacie sadzby</t>
  </si>
  <si>
    <t>101</t>
  </si>
  <si>
    <t>HZS000112.S</t>
  </si>
  <si>
    <t>Stavebno montážne práce náročnejšie, ucelené, obtiažne, rutinné (Tr. 2) demontáže a neočakávané práce pri prerabkach</t>
  </si>
  <si>
    <t>hod</t>
  </si>
  <si>
    <t>512</t>
  </si>
  <si>
    <t>-174329621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</si>
</sst>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167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6" workbookViewId="0">
      <selection activeCell="AN8" sqref="AN8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60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88" t="s">
        <v>11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7"/>
      <c r="BS5" s="14" t="s">
        <v>6</v>
      </c>
    </row>
    <row r="6" spans="1:74" s="1" customFormat="1" ht="37" customHeight="1">
      <c r="B6" s="17"/>
      <c r="D6" s="22" t="s">
        <v>12</v>
      </c>
      <c r="K6" s="189" t="s">
        <v>13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/>
      <c r="AR8" s="17"/>
      <c r="BS8" s="14" t="s">
        <v>6</v>
      </c>
    </row>
    <row r="9" spans="1:74" s="1" customFormat="1" ht="14.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5" customHeight="1">
      <c r="B11" s="17"/>
      <c r="E11" s="21" t="s">
        <v>17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7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22</v>
      </c>
      <c r="AK13" s="23" t="s">
        <v>20</v>
      </c>
      <c r="AN13" s="21" t="s">
        <v>1</v>
      </c>
      <c r="AR13" s="17"/>
      <c r="BS13" s="14" t="s">
        <v>6</v>
      </c>
    </row>
    <row r="14" spans="1:74" ht="13">
      <c r="B14" s="17"/>
      <c r="E14" s="21" t="s">
        <v>17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7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23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5" customHeight="1">
      <c r="B17" s="17"/>
      <c r="E17" s="21" t="s">
        <v>17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7" customHeight="1">
      <c r="B18" s="17"/>
      <c r="AR18" s="17"/>
      <c r="BS18" s="14" t="s">
        <v>25</v>
      </c>
    </row>
    <row r="19" spans="1:71" s="1" customFormat="1" ht="12" customHeight="1">
      <c r="B19" s="17"/>
      <c r="D19" s="23" t="s">
        <v>26</v>
      </c>
      <c r="AK19" s="23" t="s">
        <v>20</v>
      </c>
      <c r="AN19" s="21" t="s">
        <v>1</v>
      </c>
      <c r="AR19" s="17"/>
      <c r="BS19" s="14" t="s">
        <v>25</v>
      </c>
    </row>
    <row r="20" spans="1:71" s="1" customFormat="1" ht="18.5" customHeight="1">
      <c r="B20" s="17"/>
      <c r="E20" s="21" t="s">
        <v>17</v>
      </c>
      <c r="AK20" s="23" t="s">
        <v>21</v>
      </c>
      <c r="AN20" s="21" t="s">
        <v>1</v>
      </c>
      <c r="AR20" s="17"/>
      <c r="BS20" s="14" t="s">
        <v>24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27</v>
      </c>
      <c r="AR22" s="17"/>
    </row>
    <row r="23" spans="1:71" s="1" customFormat="1" ht="16.5" customHeight="1">
      <c r="B23" s="17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6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1">
        <f>ROUND(AG94,2)</f>
        <v>0</v>
      </c>
      <c r="AL26" s="192"/>
      <c r="AM26" s="192"/>
      <c r="AN26" s="192"/>
      <c r="AO26" s="192"/>
      <c r="AP26" s="26"/>
      <c r="AQ26" s="26"/>
      <c r="AR26" s="27"/>
      <c r="BE26" s="26"/>
    </row>
    <row r="27" spans="1:71" s="2" customFormat="1" ht="7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3" t="s">
        <v>29</v>
      </c>
      <c r="M28" s="193"/>
      <c r="N28" s="193"/>
      <c r="O28" s="193"/>
      <c r="P28" s="193"/>
      <c r="Q28" s="26"/>
      <c r="R28" s="26"/>
      <c r="S28" s="26"/>
      <c r="T28" s="26"/>
      <c r="U28" s="26"/>
      <c r="V28" s="26"/>
      <c r="W28" s="193" t="s">
        <v>30</v>
      </c>
      <c r="X28" s="193"/>
      <c r="Y28" s="193"/>
      <c r="Z28" s="193"/>
      <c r="AA28" s="193"/>
      <c r="AB28" s="193"/>
      <c r="AC28" s="193"/>
      <c r="AD28" s="193"/>
      <c r="AE28" s="193"/>
      <c r="AF28" s="26"/>
      <c r="AG28" s="26"/>
      <c r="AH28" s="26"/>
      <c r="AI28" s="26"/>
      <c r="AJ28" s="26"/>
      <c r="AK28" s="193" t="s">
        <v>31</v>
      </c>
      <c r="AL28" s="193"/>
      <c r="AM28" s="193"/>
      <c r="AN28" s="193"/>
      <c r="AO28" s="193"/>
      <c r="AP28" s="26"/>
      <c r="AQ28" s="26"/>
      <c r="AR28" s="27"/>
      <c r="BE28" s="26"/>
    </row>
    <row r="29" spans="1:71" s="3" customFormat="1" ht="14.5" customHeight="1">
      <c r="B29" s="31"/>
      <c r="D29" s="23" t="s">
        <v>32</v>
      </c>
      <c r="F29" s="23" t="s">
        <v>33</v>
      </c>
      <c r="L29" s="183">
        <v>0.2</v>
      </c>
      <c r="M29" s="182"/>
      <c r="N29" s="182"/>
      <c r="O29" s="182"/>
      <c r="P29" s="182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2)</f>
        <v>0</v>
      </c>
      <c r="AL29" s="182"/>
      <c r="AM29" s="182"/>
      <c r="AN29" s="182"/>
      <c r="AO29" s="182"/>
      <c r="AR29" s="31"/>
    </row>
    <row r="30" spans="1:71" s="3" customFormat="1" ht="14.5" customHeight="1">
      <c r="B30" s="31"/>
      <c r="F30" s="23" t="s">
        <v>34</v>
      </c>
      <c r="L30" s="183">
        <v>0.2</v>
      </c>
      <c r="M30" s="182"/>
      <c r="N30" s="182"/>
      <c r="O30" s="182"/>
      <c r="P30" s="182"/>
      <c r="W30" s="181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2)</f>
        <v>0</v>
      </c>
      <c r="AL30" s="182"/>
      <c r="AM30" s="182"/>
      <c r="AN30" s="182"/>
      <c r="AO30" s="182"/>
      <c r="AR30" s="31"/>
    </row>
    <row r="31" spans="1:71" s="3" customFormat="1" ht="14.5" hidden="1" customHeight="1">
      <c r="B31" s="31"/>
      <c r="F31" s="23" t="s">
        <v>35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1"/>
    </row>
    <row r="32" spans="1:71" s="3" customFormat="1" ht="14.5" hidden="1" customHeight="1">
      <c r="B32" s="31"/>
      <c r="F32" s="23" t="s">
        <v>36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1"/>
    </row>
    <row r="33" spans="1:57" s="3" customFormat="1" ht="14.5" hidden="1" customHeight="1">
      <c r="B33" s="31"/>
      <c r="F33" s="23" t="s">
        <v>37</v>
      </c>
      <c r="L33" s="183">
        <v>0</v>
      </c>
      <c r="M33" s="182"/>
      <c r="N33" s="182"/>
      <c r="O33" s="182"/>
      <c r="P33" s="182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1"/>
    </row>
    <row r="34" spans="1:57" s="2" customFormat="1" ht="7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6" customHeight="1">
      <c r="A35" s="26"/>
      <c r="B35" s="27"/>
      <c r="C35" s="32"/>
      <c r="D35" s="33" t="s">
        <v>38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39</v>
      </c>
      <c r="U35" s="34"/>
      <c r="V35" s="34"/>
      <c r="W35" s="34"/>
      <c r="X35" s="184" t="s">
        <v>40</v>
      </c>
      <c r="Y35" s="185"/>
      <c r="Z35" s="185"/>
      <c r="AA35" s="185"/>
      <c r="AB35" s="185"/>
      <c r="AC35" s="34"/>
      <c r="AD35" s="34"/>
      <c r="AE35" s="34"/>
      <c r="AF35" s="34"/>
      <c r="AG35" s="34"/>
      <c r="AH35" s="34"/>
      <c r="AI35" s="34"/>
      <c r="AJ35" s="34"/>
      <c r="AK35" s="186">
        <f>SUM(AK26:AK33)</f>
        <v>0</v>
      </c>
      <c r="AL35" s="185"/>
      <c r="AM35" s="185"/>
      <c r="AN35" s="185"/>
      <c r="AO35" s="187"/>
      <c r="AP35" s="32"/>
      <c r="AQ35" s="32"/>
      <c r="AR35" s="27"/>
      <c r="BE35" s="26"/>
    </row>
    <row r="36" spans="1:57" s="2" customFormat="1" ht="7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6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6"/>
      <c r="B60" s="27"/>
      <c r="C60" s="26"/>
      <c r="D60" s="39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43</v>
      </c>
      <c r="AI60" s="29"/>
      <c r="AJ60" s="29"/>
      <c r="AK60" s="29"/>
      <c r="AL60" s="29"/>
      <c r="AM60" s="39" t="s">
        <v>44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6"/>
      <c r="B64" s="27"/>
      <c r="C64" s="26"/>
      <c r="D64" s="37" t="s">
        <v>45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46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6"/>
      <c r="B75" s="27"/>
      <c r="C75" s="26"/>
      <c r="D75" s="39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43</v>
      </c>
      <c r="AI75" s="29"/>
      <c r="AJ75" s="29"/>
      <c r="AK75" s="29"/>
      <c r="AL75" s="29"/>
      <c r="AM75" s="39" t="s">
        <v>44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7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5" customHeight="1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10</v>
      </c>
      <c r="L84" s="4" t="str">
        <f>K5</f>
        <v>2021-137</v>
      </c>
      <c r="AR84" s="45"/>
    </row>
    <row r="85" spans="1:90" s="5" customFormat="1" ht="37" customHeight="1">
      <c r="B85" s="46"/>
      <c r="C85" s="47" t="s">
        <v>12</v>
      </c>
      <c r="L85" s="172" t="str">
        <f>K6</f>
        <v>Nadstavba 3NP prístavby telocvične školy v Turí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R85" s="46"/>
    </row>
    <row r="86" spans="1:90" s="2" customFormat="1" ht="7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74" t="str">
        <f>IF(AN8= "","",AN8)</f>
        <v/>
      </c>
      <c r="AN87" s="174"/>
      <c r="AO87" s="26"/>
      <c r="AP87" s="26"/>
      <c r="AQ87" s="26"/>
      <c r="AR87" s="27"/>
      <c r="BE87" s="26"/>
    </row>
    <row r="88" spans="1:90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5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23</v>
      </c>
      <c r="AJ89" s="26"/>
      <c r="AK89" s="26"/>
      <c r="AL89" s="26"/>
      <c r="AM89" s="175" t="str">
        <f>IF(E17="","",E17)</f>
        <v xml:space="preserve"> </v>
      </c>
      <c r="AN89" s="176"/>
      <c r="AO89" s="176"/>
      <c r="AP89" s="176"/>
      <c r="AQ89" s="26"/>
      <c r="AR89" s="27"/>
      <c r="AS89" s="177" t="s">
        <v>48</v>
      </c>
      <c r="AT89" s="17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15.25" customHeight="1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26</v>
      </c>
      <c r="AJ90" s="26"/>
      <c r="AK90" s="26"/>
      <c r="AL90" s="26"/>
      <c r="AM90" s="175" t="str">
        <f>IF(E20="","",E20)</f>
        <v xml:space="preserve"> </v>
      </c>
      <c r="AN90" s="176"/>
      <c r="AO90" s="176"/>
      <c r="AP90" s="176"/>
      <c r="AQ90" s="26"/>
      <c r="AR90" s="27"/>
      <c r="AS90" s="179"/>
      <c r="AT90" s="18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9"/>
      <c r="AT91" s="180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62" t="s">
        <v>49</v>
      </c>
      <c r="D92" s="163"/>
      <c r="E92" s="163"/>
      <c r="F92" s="163"/>
      <c r="G92" s="163"/>
      <c r="H92" s="54"/>
      <c r="I92" s="164" t="s">
        <v>50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5" t="s">
        <v>51</v>
      </c>
      <c r="AH92" s="163"/>
      <c r="AI92" s="163"/>
      <c r="AJ92" s="163"/>
      <c r="AK92" s="163"/>
      <c r="AL92" s="163"/>
      <c r="AM92" s="163"/>
      <c r="AN92" s="164" t="s">
        <v>52</v>
      </c>
      <c r="AO92" s="163"/>
      <c r="AP92" s="166"/>
      <c r="AQ92" s="55" t="s">
        <v>53</v>
      </c>
      <c r="AR92" s="27"/>
      <c r="AS92" s="56" t="s">
        <v>54</v>
      </c>
      <c r="AT92" s="57" t="s">
        <v>55</v>
      </c>
      <c r="AU92" s="57" t="s">
        <v>56</v>
      </c>
      <c r="AV92" s="57" t="s">
        <v>57</v>
      </c>
      <c r="AW92" s="57" t="s">
        <v>58</v>
      </c>
      <c r="AX92" s="57" t="s">
        <v>59</v>
      </c>
      <c r="AY92" s="57" t="s">
        <v>60</v>
      </c>
      <c r="AZ92" s="57" t="s">
        <v>61</v>
      </c>
      <c r="BA92" s="57" t="s">
        <v>62</v>
      </c>
      <c r="BB92" s="57" t="s">
        <v>63</v>
      </c>
      <c r="BC92" s="57" t="s">
        <v>64</v>
      </c>
      <c r="BD92" s="58" t="s">
        <v>65</v>
      </c>
      <c r="BE92" s="26"/>
    </row>
    <row r="93" spans="1:90" s="2" customFormat="1" ht="1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5" customHeight="1">
      <c r="B94" s="62"/>
      <c r="C94" s="63" t="s">
        <v>66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0">
        <f>ROUND(AG95,2)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156.10265000000001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67</v>
      </c>
      <c r="BT94" s="71" t="s">
        <v>68</v>
      </c>
      <c r="BV94" s="71" t="s">
        <v>69</v>
      </c>
      <c r="BW94" s="71" t="s">
        <v>4</v>
      </c>
      <c r="BX94" s="71" t="s">
        <v>70</v>
      </c>
      <c r="CL94" s="71" t="s">
        <v>1</v>
      </c>
    </row>
    <row r="95" spans="1:90" s="7" customFormat="1" ht="24.75" customHeight="1">
      <c r="A95" s="72" t="s">
        <v>71</v>
      </c>
      <c r="B95" s="73"/>
      <c r="C95" s="74"/>
      <c r="D95" s="169" t="s">
        <v>11</v>
      </c>
      <c r="E95" s="169"/>
      <c r="F95" s="169"/>
      <c r="G95" s="169"/>
      <c r="H95" s="169"/>
      <c r="I95" s="75"/>
      <c r="J95" s="169" t="s">
        <v>13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'2021-137 - Nadstavba 3NP ...'!J28</f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76" t="s">
        <v>72</v>
      </c>
      <c r="AR95" s="73"/>
      <c r="AS95" s="77">
        <v>0</v>
      </c>
      <c r="AT95" s="78">
        <f>ROUND(SUM(AV95:AW95),2)</f>
        <v>0</v>
      </c>
      <c r="AU95" s="79">
        <f>'2021-137 - Nadstavba 3NP ...'!P125</f>
        <v>156.102654</v>
      </c>
      <c r="AV95" s="78">
        <f>'2021-137 - Nadstavba 3NP ...'!J31</f>
        <v>0</v>
      </c>
      <c r="AW95" s="78">
        <f>'2021-137 - Nadstavba 3NP ...'!J32</f>
        <v>0</v>
      </c>
      <c r="AX95" s="78">
        <f>'2021-137 - Nadstavba 3NP ...'!J33</f>
        <v>0</v>
      </c>
      <c r="AY95" s="78">
        <f>'2021-137 - Nadstavba 3NP ...'!J34</f>
        <v>0</v>
      </c>
      <c r="AZ95" s="78">
        <f>'2021-137 - Nadstavba 3NP ...'!F31</f>
        <v>0</v>
      </c>
      <c r="BA95" s="78">
        <f>'2021-137 - Nadstavba 3NP ...'!F32</f>
        <v>0</v>
      </c>
      <c r="BB95" s="78">
        <f>'2021-137 - Nadstavba 3NP ...'!F33</f>
        <v>0</v>
      </c>
      <c r="BC95" s="78">
        <f>'2021-137 - Nadstavba 3NP ...'!F34</f>
        <v>0</v>
      </c>
      <c r="BD95" s="80">
        <f>'2021-137 - Nadstavba 3NP ...'!F35</f>
        <v>0</v>
      </c>
      <c r="BT95" s="81" t="s">
        <v>73</v>
      </c>
      <c r="BU95" s="81" t="s">
        <v>74</v>
      </c>
      <c r="BV95" s="81" t="s">
        <v>69</v>
      </c>
      <c r="BW95" s="81" t="s">
        <v>4</v>
      </c>
      <c r="BX95" s="81" t="s">
        <v>70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7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021-137 - Nadstavba 3NP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40"/>
  <sheetViews>
    <sheetView showGridLines="0" tabSelected="1" topLeftCell="A212" workbookViewId="0">
      <selection activeCell="I28" sqref="I28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>
      <c r="A1" s="82"/>
    </row>
    <row r="2" spans="1:46" s="1" customFormat="1" ht="37" customHeight="1"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4" t="s">
        <v>4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5" customHeight="1">
      <c r="B4" s="17"/>
      <c r="D4" s="18" t="s">
        <v>75</v>
      </c>
      <c r="L4" s="17"/>
      <c r="M4" s="83" t="s">
        <v>9</v>
      </c>
      <c r="AT4" s="14" t="s">
        <v>3</v>
      </c>
    </row>
    <row r="5" spans="1:46" s="1" customFormat="1" ht="7" customHeight="1">
      <c r="B5" s="17"/>
      <c r="L5" s="17"/>
    </row>
    <row r="6" spans="1:46" s="2" customFormat="1" ht="12" customHeight="1">
      <c r="A6" s="26"/>
      <c r="B6" s="27"/>
      <c r="C6" s="26"/>
      <c r="D6" s="23" t="s">
        <v>12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>
      <c r="A7" s="26"/>
      <c r="B7" s="27"/>
      <c r="C7" s="26"/>
      <c r="D7" s="26"/>
      <c r="E7" s="172" t="s">
        <v>13</v>
      </c>
      <c r="F7" s="194"/>
      <c r="G7" s="194"/>
      <c r="H7" s="194"/>
      <c r="I7" s="26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14</v>
      </c>
      <c r="E9" s="26"/>
      <c r="F9" s="21" t="s">
        <v>1</v>
      </c>
      <c r="G9" s="26"/>
      <c r="H9" s="26"/>
      <c r="I9" s="23" t="s">
        <v>15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16</v>
      </c>
      <c r="E10" s="26"/>
      <c r="F10" s="21" t="s">
        <v>17</v>
      </c>
      <c r="G10" s="26"/>
      <c r="H10" s="26"/>
      <c r="I10" s="23" t="s">
        <v>18</v>
      </c>
      <c r="J10" s="49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1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19</v>
      </c>
      <c r="E12" s="26"/>
      <c r="F12" s="26"/>
      <c r="G12" s="26"/>
      <c r="H12" s="26"/>
      <c r="I12" s="23" t="s">
        <v>20</v>
      </c>
      <c r="J12" s="21" t="str">
        <f>IF('Rekapitulácia stavby'!AN10="","",'Rekapitulácia stavby'!AN10)</f>
        <v/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tr">
        <f>IF('Rekapitulácia stavby'!E11="","",'Rekapitulácia stavby'!E11)</f>
        <v xml:space="preserve"> </v>
      </c>
      <c r="F13" s="26"/>
      <c r="G13" s="26"/>
      <c r="H13" s="26"/>
      <c r="I13" s="23" t="s">
        <v>21</v>
      </c>
      <c r="J13" s="21" t="str">
        <f>IF('Rekapitulácia stavby'!AN11="","",'Rekapitulácia stavby'!AN11)</f>
        <v/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7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22</v>
      </c>
      <c r="E15" s="26"/>
      <c r="F15" s="26"/>
      <c r="G15" s="26"/>
      <c r="H15" s="26"/>
      <c r="I15" s="23" t="s">
        <v>20</v>
      </c>
      <c r="J15" s="21" t="str">
        <f>'Rekapitulácia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88" t="str">
        <f>'Rekapitulácia stavby'!E14</f>
        <v xml:space="preserve"> </v>
      </c>
      <c r="F16" s="188"/>
      <c r="G16" s="188"/>
      <c r="H16" s="188"/>
      <c r="I16" s="23" t="s">
        <v>21</v>
      </c>
      <c r="J16" s="21" t="str">
        <f>'Rekapitulácia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7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23</v>
      </c>
      <c r="E18" s="26"/>
      <c r="F18" s="26"/>
      <c r="G18" s="26"/>
      <c r="H18" s="26"/>
      <c r="I18" s="23" t="s">
        <v>20</v>
      </c>
      <c r="J18" s="21" t="str">
        <f>IF('Rekapitulácia stavby'!AN16="","",'Rekapitulácia stavby'!AN16)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stavby'!E17="","",'Rekapitulácia stavby'!E17)</f>
        <v xml:space="preserve"> </v>
      </c>
      <c r="F19" s="26"/>
      <c r="G19" s="26"/>
      <c r="H19" s="26"/>
      <c r="I19" s="23" t="s">
        <v>21</v>
      </c>
      <c r="J19" s="21" t="str">
        <f>IF('Rekapitulácia stavby'!AN17="","",'Rekapitulácia stavby'!AN17)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7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26</v>
      </c>
      <c r="E21" s="26"/>
      <c r="F21" s="26"/>
      <c r="G21" s="26"/>
      <c r="H21" s="26"/>
      <c r="I21" s="23" t="s">
        <v>20</v>
      </c>
      <c r="J21" s="21" t="str">
        <f>IF('Rekapitulácia stavby'!AN19="","",'Rekapitulácia stavby'!AN19)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tr">
        <f>IF('Rekapitulácia stavby'!E20="","",'Rekapitulácia stavby'!E20)</f>
        <v xml:space="preserve"> </v>
      </c>
      <c r="F22" s="26"/>
      <c r="G22" s="26"/>
      <c r="H22" s="26"/>
      <c r="I22" s="23" t="s">
        <v>21</v>
      </c>
      <c r="J22" s="21" t="str">
        <f>IF('Rekapitulácia stavby'!AN20="","",'Rekapitulácia stavby'!AN20)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7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4"/>
      <c r="B25" s="85"/>
      <c r="C25" s="84"/>
      <c r="D25" s="84"/>
      <c r="E25" s="190" t="s">
        <v>1</v>
      </c>
      <c r="F25" s="190"/>
      <c r="G25" s="190"/>
      <c r="H25" s="190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7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7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25" customHeight="1">
      <c r="A28" s="26"/>
      <c r="B28" s="27"/>
      <c r="C28" s="26"/>
      <c r="D28" s="87" t="s">
        <v>28</v>
      </c>
      <c r="E28" s="26"/>
      <c r="F28" s="26"/>
      <c r="G28" s="26"/>
      <c r="H28" s="26"/>
      <c r="I28" s="26"/>
      <c r="J28" s="65">
        <f>ROUND(J125,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7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5" customHeight="1">
      <c r="A30" s="26"/>
      <c r="B30" s="27"/>
      <c r="C30" s="26"/>
      <c r="D30" s="26"/>
      <c r="E30" s="26"/>
      <c r="F30" s="30" t="s">
        <v>30</v>
      </c>
      <c r="G30" s="26"/>
      <c r="H30" s="26"/>
      <c r="I30" s="30" t="s">
        <v>29</v>
      </c>
      <c r="J30" s="30" t="s">
        <v>31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5" customHeight="1">
      <c r="A31" s="26"/>
      <c r="B31" s="27"/>
      <c r="C31" s="26"/>
      <c r="D31" s="88" t="s">
        <v>32</v>
      </c>
      <c r="E31" s="23" t="s">
        <v>33</v>
      </c>
      <c r="F31" s="89">
        <f>ROUND((SUM(BE125:BE239)),  2)</f>
        <v>0</v>
      </c>
      <c r="G31" s="26"/>
      <c r="H31" s="26"/>
      <c r="I31" s="90">
        <v>0.2</v>
      </c>
      <c r="J31" s="89">
        <f>ROUND(((SUM(BE125:BE239))*I31),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5" customHeight="1">
      <c r="A32" s="26"/>
      <c r="B32" s="27"/>
      <c r="C32" s="26"/>
      <c r="D32" s="26"/>
      <c r="E32" s="23" t="s">
        <v>34</v>
      </c>
      <c r="F32" s="89">
        <f>ROUND((SUM(BF125:BF239)),  2)</f>
        <v>0</v>
      </c>
      <c r="G32" s="26"/>
      <c r="H32" s="26"/>
      <c r="I32" s="90">
        <v>0.2</v>
      </c>
      <c r="J32" s="89">
        <f>ROUND(((SUM(BF125:BF239))*I32),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5" hidden="1" customHeight="1">
      <c r="A33" s="26"/>
      <c r="B33" s="27"/>
      <c r="C33" s="26"/>
      <c r="D33" s="26"/>
      <c r="E33" s="23" t="s">
        <v>35</v>
      </c>
      <c r="F33" s="89">
        <f>ROUND((SUM(BG125:BG239)),  2)</f>
        <v>0</v>
      </c>
      <c r="G33" s="26"/>
      <c r="H33" s="26"/>
      <c r="I33" s="90">
        <v>0.2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5" hidden="1" customHeight="1">
      <c r="A34" s="26"/>
      <c r="B34" s="27"/>
      <c r="C34" s="26"/>
      <c r="D34" s="26"/>
      <c r="E34" s="23" t="s">
        <v>36</v>
      </c>
      <c r="F34" s="89">
        <f>ROUND((SUM(BH125:BH239)),  2)</f>
        <v>0</v>
      </c>
      <c r="G34" s="26"/>
      <c r="H34" s="26"/>
      <c r="I34" s="90">
        <v>0.2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5" hidden="1" customHeight="1">
      <c r="A35" s="26"/>
      <c r="B35" s="27"/>
      <c r="C35" s="26"/>
      <c r="D35" s="26"/>
      <c r="E35" s="23" t="s">
        <v>37</v>
      </c>
      <c r="F35" s="89">
        <f>ROUND((SUM(BI125:BI239)),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7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25" customHeight="1">
      <c r="A37" s="26"/>
      <c r="B37" s="27"/>
      <c r="C37" s="91"/>
      <c r="D37" s="92" t="s">
        <v>38</v>
      </c>
      <c r="E37" s="54"/>
      <c r="F37" s="54"/>
      <c r="G37" s="93" t="s">
        <v>39</v>
      </c>
      <c r="H37" s="94" t="s">
        <v>40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5" customHeight="1">
      <c r="B39" s="17"/>
      <c r="L39" s="17"/>
    </row>
    <row r="40" spans="1:31" s="1" customFormat="1" ht="14.5" customHeight="1">
      <c r="B40" s="17"/>
      <c r="L40" s="17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6"/>
      <c r="B61" s="27"/>
      <c r="C61" s="26"/>
      <c r="D61" s="39" t="s">
        <v>43</v>
      </c>
      <c r="E61" s="29"/>
      <c r="F61" s="97" t="s">
        <v>44</v>
      </c>
      <c r="G61" s="39" t="s">
        <v>43</v>
      </c>
      <c r="H61" s="29"/>
      <c r="I61" s="29"/>
      <c r="J61" s="98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6"/>
      <c r="B76" s="27"/>
      <c r="C76" s="26"/>
      <c r="D76" s="39" t="s">
        <v>43</v>
      </c>
      <c r="E76" s="29"/>
      <c r="F76" s="97" t="s">
        <v>44</v>
      </c>
      <c r="G76" s="39" t="s">
        <v>43</v>
      </c>
      <c r="H76" s="29"/>
      <c r="I76" s="29"/>
      <c r="J76" s="98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7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5" customHeight="1">
      <c r="A82" s="26"/>
      <c r="B82" s="27"/>
      <c r="C82" s="18" t="s">
        <v>76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7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72" t="str">
        <f>E7</f>
        <v>Nadstavba 3NP prístavby telocvične školy v Turí</v>
      </c>
      <c r="F85" s="194"/>
      <c r="G85" s="194"/>
      <c r="H85" s="19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7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customHeight="1">
      <c r="A87" s="26"/>
      <c r="B87" s="27"/>
      <c r="C87" s="23" t="s">
        <v>16</v>
      </c>
      <c r="D87" s="26"/>
      <c r="E87" s="26"/>
      <c r="F87" s="21" t="str">
        <f>F10</f>
        <v xml:space="preserve"> </v>
      </c>
      <c r="G87" s="26"/>
      <c r="H87" s="26"/>
      <c r="I87" s="23" t="s">
        <v>18</v>
      </c>
      <c r="J87" s="49" t="str">
        <f>IF(J10="","",J10)</f>
        <v/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7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5" customHeight="1">
      <c r="A89" s="26"/>
      <c r="B89" s="27"/>
      <c r="C89" s="23" t="s">
        <v>19</v>
      </c>
      <c r="D89" s="26"/>
      <c r="E89" s="26"/>
      <c r="F89" s="21" t="str">
        <f>E13</f>
        <v xml:space="preserve"> </v>
      </c>
      <c r="G89" s="26"/>
      <c r="H89" s="26"/>
      <c r="I89" s="23" t="s">
        <v>23</v>
      </c>
      <c r="J89" s="24" t="str">
        <f>E19</f>
        <v xml:space="preserve"> 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25" customHeight="1">
      <c r="A90" s="26"/>
      <c r="B90" s="27"/>
      <c r="C90" s="23" t="s">
        <v>22</v>
      </c>
      <c r="D90" s="26"/>
      <c r="E90" s="26"/>
      <c r="F90" s="21" t="str">
        <f>IF(E16="","",E16)</f>
        <v xml:space="preserve"> </v>
      </c>
      <c r="G90" s="26"/>
      <c r="H90" s="26"/>
      <c r="I90" s="23" t="s">
        <v>26</v>
      </c>
      <c r="J90" s="24" t="str">
        <f>E22</f>
        <v xml:space="preserve"> 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2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customHeight="1">
      <c r="A92" s="26"/>
      <c r="B92" s="27"/>
      <c r="C92" s="99" t="s">
        <v>77</v>
      </c>
      <c r="D92" s="91"/>
      <c r="E92" s="91"/>
      <c r="F92" s="91"/>
      <c r="G92" s="91"/>
      <c r="H92" s="91"/>
      <c r="I92" s="91"/>
      <c r="J92" s="100" t="s">
        <v>78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2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3" customHeight="1">
      <c r="A94" s="26"/>
      <c r="B94" s="27"/>
      <c r="C94" s="101" t="s">
        <v>79</v>
      </c>
      <c r="D94" s="26"/>
      <c r="E94" s="26"/>
      <c r="F94" s="26"/>
      <c r="G94" s="26"/>
      <c r="H94" s="26"/>
      <c r="I94" s="26"/>
      <c r="J94" s="65">
        <f>J125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80</v>
      </c>
    </row>
    <row r="95" spans="1:47" s="9" customFormat="1" ht="25" customHeight="1">
      <c r="B95" s="102"/>
      <c r="D95" s="103" t="s">
        <v>81</v>
      </c>
      <c r="E95" s="104"/>
      <c r="F95" s="104"/>
      <c r="G95" s="104"/>
      <c r="H95" s="104"/>
      <c r="I95" s="104"/>
      <c r="J95" s="105">
        <f>J126</f>
        <v>0</v>
      </c>
      <c r="L95" s="102"/>
    </row>
    <row r="96" spans="1:47" s="10" customFormat="1" ht="20" customHeight="1">
      <c r="B96" s="106"/>
      <c r="D96" s="107" t="s">
        <v>82</v>
      </c>
      <c r="E96" s="108"/>
      <c r="F96" s="108"/>
      <c r="G96" s="108"/>
      <c r="H96" s="108"/>
      <c r="I96" s="108"/>
      <c r="J96" s="109">
        <f>J127</f>
        <v>0</v>
      </c>
      <c r="L96" s="106"/>
    </row>
    <row r="97" spans="1:31" s="10" customFormat="1" ht="20" customHeight="1">
      <c r="B97" s="106"/>
      <c r="D97" s="107" t="s">
        <v>83</v>
      </c>
      <c r="E97" s="108"/>
      <c r="F97" s="108"/>
      <c r="G97" s="108"/>
      <c r="H97" s="108"/>
      <c r="I97" s="108"/>
      <c r="J97" s="109">
        <f>J139</f>
        <v>0</v>
      </c>
      <c r="L97" s="106"/>
    </row>
    <row r="98" spans="1:31" s="10" customFormat="1" ht="20" customHeight="1">
      <c r="B98" s="106"/>
      <c r="D98" s="107" t="s">
        <v>84</v>
      </c>
      <c r="E98" s="108"/>
      <c r="F98" s="108"/>
      <c r="G98" s="108"/>
      <c r="H98" s="108"/>
      <c r="I98" s="108"/>
      <c r="J98" s="109">
        <f>J141</f>
        <v>0</v>
      </c>
      <c r="L98" s="106"/>
    </row>
    <row r="99" spans="1:31" s="10" customFormat="1" ht="20" customHeight="1">
      <c r="B99" s="106"/>
      <c r="D99" s="107" t="s">
        <v>85</v>
      </c>
      <c r="E99" s="108"/>
      <c r="F99" s="108"/>
      <c r="G99" s="108"/>
      <c r="H99" s="108"/>
      <c r="I99" s="108"/>
      <c r="J99" s="109">
        <f>J144</f>
        <v>0</v>
      </c>
      <c r="L99" s="106"/>
    </row>
    <row r="100" spans="1:31" s="10" customFormat="1" ht="20" customHeight="1">
      <c r="B100" s="106"/>
      <c r="D100" s="107" t="s">
        <v>86</v>
      </c>
      <c r="E100" s="108"/>
      <c r="F100" s="108"/>
      <c r="G100" s="108"/>
      <c r="H100" s="108"/>
      <c r="I100" s="108"/>
      <c r="J100" s="109">
        <f>J154</f>
        <v>0</v>
      </c>
      <c r="L100" s="106"/>
    </row>
    <row r="101" spans="1:31" s="10" customFormat="1" ht="20" customHeight="1">
      <c r="B101" s="106"/>
      <c r="D101" s="107" t="s">
        <v>87</v>
      </c>
      <c r="E101" s="108"/>
      <c r="F101" s="108"/>
      <c r="G101" s="108"/>
      <c r="H101" s="108"/>
      <c r="I101" s="108"/>
      <c r="J101" s="109">
        <f>J169</f>
        <v>0</v>
      </c>
      <c r="L101" s="106"/>
    </row>
    <row r="102" spans="1:31" s="9" customFormat="1" ht="25" customHeight="1">
      <c r="B102" s="102"/>
      <c r="D102" s="103" t="s">
        <v>88</v>
      </c>
      <c r="E102" s="104"/>
      <c r="F102" s="104"/>
      <c r="G102" s="104"/>
      <c r="H102" s="104"/>
      <c r="I102" s="104"/>
      <c r="J102" s="105">
        <f>J171</f>
        <v>0</v>
      </c>
      <c r="L102" s="102"/>
    </row>
    <row r="103" spans="1:31" s="10" customFormat="1" ht="20" customHeight="1">
      <c r="B103" s="106"/>
      <c r="D103" s="107" t="s">
        <v>89</v>
      </c>
      <c r="E103" s="108"/>
      <c r="F103" s="108"/>
      <c r="G103" s="108"/>
      <c r="H103" s="108"/>
      <c r="I103" s="108"/>
      <c r="J103" s="109">
        <f>J172</f>
        <v>0</v>
      </c>
      <c r="L103" s="106"/>
    </row>
    <row r="104" spans="1:31" s="10" customFormat="1" ht="20" customHeight="1">
      <c r="B104" s="106"/>
      <c r="D104" s="107" t="s">
        <v>90</v>
      </c>
      <c r="E104" s="108"/>
      <c r="F104" s="108"/>
      <c r="G104" s="108"/>
      <c r="H104" s="108"/>
      <c r="I104" s="108"/>
      <c r="J104" s="109">
        <f>J183</f>
        <v>0</v>
      </c>
      <c r="L104" s="106"/>
    </row>
    <row r="105" spans="1:31" s="10" customFormat="1" ht="20" customHeight="1">
      <c r="B105" s="106"/>
      <c r="D105" s="107" t="s">
        <v>91</v>
      </c>
      <c r="E105" s="108"/>
      <c r="F105" s="108"/>
      <c r="G105" s="108"/>
      <c r="H105" s="108"/>
      <c r="I105" s="108"/>
      <c r="J105" s="109">
        <f>J200</f>
        <v>0</v>
      </c>
      <c r="L105" s="106"/>
    </row>
    <row r="106" spans="1:31" s="10" customFormat="1" ht="20" customHeight="1">
      <c r="B106" s="106"/>
      <c r="D106" s="107" t="s">
        <v>92</v>
      </c>
      <c r="E106" s="108"/>
      <c r="F106" s="108"/>
      <c r="G106" s="108"/>
      <c r="H106" s="108"/>
      <c r="I106" s="108"/>
      <c r="J106" s="109">
        <f>J221</f>
        <v>0</v>
      </c>
      <c r="L106" s="106"/>
    </row>
    <row r="107" spans="1:31" s="9" customFormat="1" ht="25" customHeight="1">
      <c r="B107" s="102"/>
      <c r="D107" s="103" t="s">
        <v>93</v>
      </c>
      <c r="E107" s="104"/>
      <c r="F107" s="104"/>
      <c r="G107" s="104"/>
      <c r="H107" s="104"/>
      <c r="I107" s="104"/>
      <c r="J107" s="105">
        <f>J238</f>
        <v>0</v>
      </c>
      <c r="L107" s="102"/>
    </row>
    <row r="108" spans="1:31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7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65" s="2" customFormat="1" ht="7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5" customHeight="1">
      <c r="A114" s="26"/>
      <c r="B114" s="27"/>
      <c r="C114" s="18" t="s">
        <v>94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7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12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72" t="str">
        <f>E7</f>
        <v>Nadstavba 3NP prístavby telocvične školy v Turí</v>
      </c>
      <c r="F117" s="194"/>
      <c r="G117" s="194"/>
      <c r="H117" s="194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7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16</v>
      </c>
      <c r="D119" s="26"/>
      <c r="E119" s="26"/>
      <c r="F119" s="21" t="str">
        <f>F10</f>
        <v xml:space="preserve"> </v>
      </c>
      <c r="G119" s="26"/>
      <c r="H119" s="26"/>
      <c r="I119" s="23" t="s">
        <v>18</v>
      </c>
      <c r="J119" s="49" t="str">
        <f>IF(J10="","",J10)</f>
        <v/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7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5" customHeight="1">
      <c r="A121" s="26"/>
      <c r="B121" s="27"/>
      <c r="C121" s="23" t="s">
        <v>19</v>
      </c>
      <c r="D121" s="26"/>
      <c r="E121" s="26"/>
      <c r="F121" s="21" t="str">
        <f>E13</f>
        <v xml:space="preserve"> </v>
      </c>
      <c r="G121" s="26"/>
      <c r="H121" s="26"/>
      <c r="I121" s="23" t="s">
        <v>23</v>
      </c>
      <c r="J121" s="24" t="str">
        <f>E19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5" customHeight="1">
      <c r="A122" s="26"/>
      <c r="B122" s="27"/>
      <c r="C122" s="23" t="s">
        <v>22</v>
      </c>
      <c r="D122" s="26"/>
      <c r="E122" s="26"/>
      <c r="F122" s="21" t="str">
        <f>IF(E16="","",E16)</f>
        <v xml:space="preserve"> </v>
      </c>
      <c r="G122" s="26"/>
      <c r="H122" s="26"/>
      <c r="I122" s="23" t="s">
        <v>26</v>
      </c>
      <c r="J122" s="24" t="str">
        <f>E22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2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10"/>
      <c r="B124" s="111"/>
      <c r="C124" s="112" t="s">
        <v>95</v>
      </c>
      <c r="D124" s="113" t="s">
        <v>53</v>
      </c>
      <c r="E124" s="113" t="s">
        <v>49</v>
      </c>
      <c r="F124" s="113" t="s">
        <v>50</v>
      </c>
      <c r="G124" s="113" t="s">
        <v>96</v>
      </c>
      <c r="H124" s="113" t="s">
        <v>97</v>
      </c>
      <c r="I124" s="113" t="s">
        <v>98</v>
      </c>
      <c r="J124" s="114" t="s">
        <v>78</v>
      </c>
      <c r="K124" s="115" t="s">
        <v>99</v>
      </c>
      <c r="L124" s="116"/>
      <c r="M124" s="56" t="s">
        <v>1</v>
      </c>
      <c r="N124" s="57" t="s">
        <v>32</v>
      </c>
      <c r="O124" s="57" t="s">
        <v>100</v>
      </c>
      <c r="P124" s="57" t="s">
        <v>101</v>
      </c>
      <c r="Q124" s="57" t="s">
        <v>102</v>
      </c>
      <c r="R124" s="57" t="s">
        <v>103</v>
      </c>
      <c r="S124" s="57" t="s">
        <v>104</v>
      </c>
      <c r="T124" s="58" t="s">
        <v>105</v>
      </c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</row>
    <row r="125" spans="1:65" s="2" customFormat="1" ht="23" customHeight="1">
      <c r="A125" s="26"/>
      <c r="B125" s="27"/>
      <c r="C125" s="63" t="s">
        <v>79</v>
      </c>
      <c r="D125" s="26"/>
      <c r="E125" s="26"/>
      <c r="F125" s="26"/>
      <c r="G125" s="26"/>
      <c r="H125" s="26"/>
      <c r="I125" s="26"/>
      <c r="J125" s="117">
        <f>BK125</f>
        <v>0</v>
      </c>
      <c r="K125" s="26"/>
      <c r="L125" s="27"/>
      <c r="M125" s="59"/>
      <c r="N125" s="50"/>
      <c r="O125" s="60"/>
      <c r="P125" s="118">
        <f>P126+P171+P238</f>
        <v>156.102654</v>
      </c>
      <c r="Q125" s="60"/>
      <c r="R125" s="118">
        <f>R126+R171+R238</f>
        <v>4.9683885720000003</v>
      </c>
      <c r="S125" s="60"/>
      <c r="T125" s="119">
        <f>T126+T171+T238</f>
        <v>4.4991000000000003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67</v>
      </c>
      <c r="AU125" s="14" t="s">
        <v>80</v>
      </c>
      <c r="BK125" s="120">
        <f>BK126+BK171+BK238</f>
        <v>0</v>
      </c>
    </row>
    <row r="126" spans="1:65" s="12" customFormat="1" ht="26" customHeight="1">
      <c r="B126" s="121"/>
      <c r="D126" s="122" t="s">
        <v>67</v>
      </c>
      <c r="E126" s="123" t="s">
        <v>106</v>
      </c>
      <c r="F126" s="123" t="s">
        <v>106</v>
      </c>
      <c r="J126" s="124">
        <f>BK126</f>
        <v>0</v>
      </c>
      <c r="L126" s="121"/>
      <c r="M126" s="125"/>
      <c r="N126" s="126"/>
      <c r="O126" s="126"/>
      <c r="P126" s="127">
        <f>P127+P139+P141+P144+P154+P169</f>
        <v>54.992210999999998</v>
      </c>
      <c r="Q126" s="126"/>
      <c r="R126" s="127">
        <f>R127+R139+R141+R144+R154+R169</f>
        <v>4.7436871000000007</v>
      </c>
      <c r="S126" s="126"/>
      <c r="T126" s="128">
        <f>T127+T139+T141+T144+T154+T169</f>
        <v>4.4991000000000003</v>
      </c>
      <c r="AR126" s="122" t="s">
        <v>73</v>
      </c>
      <c r="AT126" s="129" t="s">
        <v>67</v>
      </c>
      <c r="AU126" s="129" t="s">
        <v>68</v>
      </c>
      <c r="AY126" s="122" t="s">
        <v>107</v>
      </c>
      <c r="BK126" s="130">
        <f>BK127+BK139+BK141+BK144+BK154+BK169</f>
        <v>0</v>
      </c>
    </row>
    <row r="127" spans="1:65" s="12" customFormat="1" ht="23" customHeight="1">
      <c r="B127" s="121"/>
      <c r="D127" s="122" t="s">
        <v>67</v>
      </c>
      <c r="E127" s="131" t="s">
        <v>73</v>
      </c>
      <c r="F127" s="131" t="s">
        <v>108</v>
      </c>
      <c r="J127" s="132">
        <f>BK127</f>
        <v>0</v>
      </c>
      <c r="L127" s="121"/>
      <c r="M127" s="125"/>
      <c r="N127" s="126"/>
      <c r="O127" s="126"/>
      <c r="P127" s="127">
        <f>SUM(P128:P138)</f>
        <v>12.096623000000005</v>
      </c>
      <c r="Q127" s="126"/>
      <c r="R127" s="127">
        <f>SUM(R128:R138)</f>
        <v>2.2679999999999998</v>
      </c>
      <c r="S127" s="126"/>
      <c r="T127" s="128">
        <f>SUM(T128:T138)</f>
        <v>3.36</v>
      </c>
      <c r="AR127" s="122" t="s">
        <v>73</v>
      </c>
      <c r="AT127" s="129" t="s">
        <v>67</v>
      </c>
      <c r="AU127" s="129" t="s">
        <v>73</v>
      </c>
      <c r="AY127" s="122" t="s">
        <v>107</v>
      </c>
      <c r="BK127" s="130">
        <f>SUM(BK128:BK138)</f>
        <v>0</v>
      </c>
    </row>
    <row r="128" spans="1:65" s="2" customFormat="1" ht="24.25" customHeight="1">
      <c r="A128" s="26"/>
      <c r="B128" s="133"/>
      <c r="C128" s="134" t="s">
        <v>73</v>
      </c>
      <c r="D128" s="134" t="s">
        <v>109</v>
      </c>
      <c r="E128" s="135" t="s">
        <v>110</v>
      </c>
      <c r="F128" s="136" t="s">
        <v>111</v>
      </c>
      <c r="G128" s="137" t="s">
        <v>112</v>
      </c>
      <c r="H128" s="138">
        <v>7</v>
      </c>
      <c r="I128" s="138"/>
      <c r="J128" s="138">
        <f t="shared" ref="J128:J138" si="0">ROUND(I128*H128,3)</f>
        <v>0</v>
      </c>
      <c r="K128" s="139"/>
      <c r="L128" s="27"/>
      <c r="M128" s="140" t="s">
        <v>1</v>
      </c>
      <c r="N128" s="141" t="s">
        <v>34</v>
      </c>
      <c r="O128" s="142">
        <v>0.29099999999999998</v>
      </c>
      <c r="P128" s="142">
        <f t="shared" ref="P128:P138" si="1">O128*H128</f>
        <v>2.0369999999999999</v>
      </c>
      <c r="Q128" s="142">
        <v>0</v>
      </c>
      <c r="R128" s="142">
        <f t="shared" ref="R128:R138" si="2">Q128*H128</f>
        <v>0</v>
      </c>
      <c r="S128" s="142">
        <v>0.48</v>
      </c>
      <c r="T128" s="143">
        <f t="shared" ref="T128:T138" si="3">S128*H128</f>
        <v>3.36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4" t="s">
        <v>113</v>
      </c>
      <c r="AT128" s="144" t="s">
        <v>109</v>
      </c>
      <c r="AU128" s="144" t="s">
        <v>114</v>
      </c>
      <c r="AY128" s="14" t="s">
        <v>107</v>
      </c>
      <c r="BE128" s="145">
        <f t="shared" ref="BE128:BE138" si="4">IF(N128="základná",J128,0)</f>
        <v>0</v>
      </c>
      <c r="BF128" s="145">
        <f t="shared" ref="BF128:BF138" si="5">IF(N128="znížená",J128,0)</f>
        <v>0</v>
      </c>
      <c r="BG128" s="145">
        <f t="shared" ref="BG128:BG138" si="6">IF(N128="zákl. prenesená",J128,0)</f>
        <v>0</v>
      </c>
      <c r="BH128" s="145">
        <f t="shared" ref="BH128:BH138" si="7">IF(N128="zníž. prenesená",J128,0)</f>
        <v>0</v>
      </c>
      <c r="BI128" s="145">
        <f t="shared" ref="BI128:BI138" si="8">IF(N128="nulová",J128,0)</f>
        <v>0</v>
      </c>
      <c r="BJ128" s="14" t="s">
        <v>114</v>
      </c>
      <c r="BK128" s="146">
        <f t="shared" ref="BK128:BK138" si="9">ROUND(I128*H128,3)</f>
        <v>0</v>
      </c>
      <c r="BL128" s="14" t="s">
        <v>113</v>
      </c>
      <c r="BM128" s="144" t="s">
        <v>115</v>
      </c>
    </row>
    <row r="129" spans="1:65" s="2" customFormat="1" ht="14.5" customHeight="1">
      <c r="A129" s="26"/>
      <c r="B129" s="133"/>
      <c r="C129" s="134" t="s">
        <v>114</v>
      </c>
      <c r="D129" s="134" t="s">
        <v>109</v>
      </c>
      <c r="E129" s="135" t="s">
        <v>116</v>
      </c>
      <c r="F129" s="136" t="s">
        <v>117</v>
      </c>
      <c r="G129" s="137" t="s">
        <v>118</v>
      </c>
      <c r="H129" s="138">
        <v>4</v>
      </c>
      <c r="I129" s="138"/>
      <c r="J129" s="138">
        <f t="shared" si="0"/>
        <v>0</v>
      </c>
      <c r="K129" s="139"/>
      <c r="L129" s="27"/>
      <c r="M129" s="140" t="s">
        <v>1</v>
      </c>
      <c r="N129" s="141" t="s">
        <v>34</v>
      </c>
      <c r="O129" s="142">
        <v>1.5089999999999999</v>
      </c>
      <c r="P129" s="142">
        <f t="shared" si="1"/>
        <v>6.0359999999999996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4" t="s">
        <v>113</v>
      </c>
      <c r="AT129" s="144" t="s">
        <v>109</v>
      </c>
      <c r="AU129" s="144" t="s">
        <v>114</v>
      </c>
      <c r="AY129" s="14" t="s">
        <v>107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4" t="s">
        <v>114</v>
      </c>
      <c r="BK129" s="146">
        <f t="shared" si="9"/>
        <v>0</v>
      </c>
      <c r="BL129" s="14" t="s">
        <v>113</v>
      </c>
      <c r="BM129" s="144" t="s">
        <v>119</v>
      </c>
    </row>
    <row r="130" spans="1:65" s="2" customFormat="1" ht="38" customHeight="1">
      <c r="A130" s="26"/>
      <c r="B130" s="133"/>
      <c r="C130" s="134" t="s">
        <v>120</v>
      </c>
      <c r="D130" s="134" t="s">
        <v>109</v>
      </c>
      <c r="E130" s="135" t="s">
        <v>121</v>
      </c>
      <c r="F130" s="136" t="s">
        <v>122</v>
      </c>
      <c r="G130" s="137" t="s">
        <v>118</v>
      </c>
      <c r="H130" s="138">
        <v>4</v>
      </c>
      <c r="I130" s="138"/>
      <c r="J130" s="138">
        <f t="shared" si="0"/>
        <v>0</v>
      </c>
      <c r="K130" s="139"/>
      <c r="L130" s="27"/>
      <c r="M130" s="140" t="s">
        <v>1</v>
      </c>
      <c r="N130" s="141" t="s">
        <v>34</v>
      </c>
      <c r="O130" s="142">
        <v>0.08</v>
      </c>
      <c r="P130" s="142">
        <f t="shared" si="1"/>
        <v>0.32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4" t="s">
        <v>113</v>
      </c>
      <c r="AT130" s="144" t="s">
        <v>109</v>
      </c>
      <c r="AU130" s="144" t="s">
        <v>114</v>
      </c>
      <c r="AY130" s="14" t="s">
        <v>107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4" t="s">
        <v>114</v>
      </c>
      <c r="BK130" s="146">
        <f t="shared" si="9"/>
        <v>0</v>
      </c>
      <c r="BL130" s="14" t="s">
        <v>113</v>
      </c>
      <c r="BM130" s="144" t="s">
        <v>123</v>
      </c>
    </row>
    <row r="131" spans="1:65" s="2" customFormat="1" ht="24.25" customHeight="1">
      <c r="A131" s="26"/>
      <c r="B131" s="133"/>
      <c r="C131" s="134" t="s">
        <v>113</v>
      </c>
      <c r="D131" s="134" t="s">
        <v>109</v>
      </c>
      <c r="E131" s="135" t="s">
        <v>124</v>
      </c>
      <c r="F131" s="136" t="s">
        <v>125</v>
      </c>
      <c r="G131" s="137" t="s">
        <v>118</v>
      </c>
      <c r="H131" s="138">
        <v>1.89</v>
      </c>
      <c r="I131" s="138"/>
      <c r="J131" s="138">
        <f t="shared" si="0"/>
        <v>0</v>
      </c>
      <c r="K131" s="139"/>
      <c r="L131" s="27"/>
      <c r="M131" s="140" t="s">
        <v>1</v>
      </c>
      <c r="N131" s="141" t="s">
        <v>34</v>
      </c>
      <c r="O131" s="142">
        <v>7.0999999999999994E-2</v>
      </c>
      <c r="P131" s="142">
        <f t="shared" si="1"/>
        <v>0.13418999999999998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4" t="s">
        <v>113</v>
      </c>
      <c r="AT131" s="144" t="s">
        <v>109</v>
      </c>
      <c r="AU131" s="144" t="s">
        <v>114</v>
      </c>
      <c r="AY131" s="14" t="s">
        <v>107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4" t="s">
        <v>114</v>
      </c>
      <c r="BK131" s="146">
        <f t="shared" si="9"/>
        <v>0</v>
      </c>
      <c r="BL131" s="14" t="s">
        <v>113</v>
      </c>
      <c r="BM131" s="144" t="s">
        <v>126</v>
      </c>
    </row>
    <row r="132" spans="1:65" s="2" customFormat="1" ht="38" customHeight="1">
      <c r="A132" s="26"/>
      <c r="B132" s="133"/>
      <c r="C132" s="134" t="s">
        <v>127</v>
      </c>
      <c r="D132" s="134" t="s">
        <v>109</v>
      </c>
      <c r="E132" s="135" t="s">
        <v>128</v>
      </c>
      <c r="F132" s="136" t="s">
        <v>129</v>
      </c>
      <c r="G132" s="137" t="s">
        <v>118</v>
      </c>
      <c r="H132" s="138">
        <v>18.899999999999999</v>
      </c>
      <c r="I132" s="138"/>
      <c r="J132" s="138">
        <f t="shared" si="0"/>
        <v>0</v>
      </c>
      <c r="K132" s="139"/>
      <c r="L132" s="27"/>
      <c r="M132" s="140" t="s">
        <v>1</v>
      </c>
      <c r="N132" s="141" t="s">
        <v>34</v>
      </c>
      <c r="O132" s="142">
        <v>7.3699999999999998E-3</v>
      </c>
      <c r="P132" s="142">
        <f t="shared" si="1"/>
        <v>0.13929299999999997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4" t="s">
        <v>113</v>
      </c>
      <c r="AT132" s="144" t="s">
        <v>109</v>
      </c>
      <c r="AU132" s="144" t="s">
        <v>114</v>
      </c>
      <c r="AY132" s="14" t="s">
        <v>107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4" t="s">
        <v>114</v>
      </c>
      <c r="BK132" s="146">
        <f t="shared" si="9"/>
        <v>0</v>
      </c>
      <c r="BL132" s="14" t="s">
        <v>113</v>
      </c>
      <c r="BM132" s="144" t="s">
        <v>130</v>
      </c>
    </row>
    <row r="133" spans="1:65" s="2" customFormat="1" ht="24.25" customHeight="1">
      <c r="A133" s="26"/>
      <c r="B133" s="133"/>
      <c r="C133" s="134" t="s">
        <v>131</v>
      </c>
      <c r="D133" s="134" t="s">
        <v>109</v>
      </c>
      <c r="E133" s="135" t="s">
        <v>132</v>
      </c>
      <c r="F133" s="136" t="s">
        <v>133</v>
      </c>
      <c r="G133" s="137" t="s">
        <v>118</v>
      </c>
      <c r="H133" s="138">
        <v>1.89</v>
      </c>
      <c r="I133" s="138"/>
      <c r="J133" s="138">
        <f t="shared" si="0"/>
        <v>0</v>
      </c>
      <c r="K133" s="139"/>
      <c r="L133" s="27"/>
      <c r="M133" s="140" t="s">
        <v>1</v>
      </c>
      <c r="N133" s="141" t="s">
        <v>34</v>
      </c>
      <c r="O133" s="142">
        <v>0.61699999999999999</v>
      </c>
      <c r="P133" s="142">
        <f t="shared" si="1"/>
        <v>1.1661299999999999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4" t="s">
        <v>113</v>
      </c>
      <c r="AT133" s="144" t="s">
        <v>109</v>
      </c>
      <c r="AU133" s="144" t="s">
        <v>114</v>
      </c>
      <c r="AY133" s="14" t="s">
        <v>107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4" t="s">
        <v>114</v>
      </c>
      <c r="BK133" s="146">
        <f t="shared" si="9"/>
        <v>0</v>
      </c>
      <c r="BL133" s="14" t="s">
        <v>113</v>
      </c>
      <c r="BM133" s="144" t="s">
        <v>134</v>
      </c>
    </row>
    <row r="134" spans="1:65" s="2" customFormat="1" ht="14.5" customHeight="1">
      <c r="A134" s="26"/>
      <c r="B134" s="133"/>
      <c r="C134" s="134" t="s">
        <v>135</v>
      </c>
      <c r="D134" s="134" t="s">
        <v>109</v>
      </c>
      <c r="E134" s="135" t="s">
        <v>136</v>
      </c>
      <c r="F134" s="136" t="s">
        <v>137</v>
      </c>
      <c r="G134" s="137" t="s">
        <v>118</v>
      </c>
      <c r="H134" s="138">
        <v>1.89</v>
      </c>
      <c r="I134" s="138"/>
      <c r="J134" s="138">
        <f t="shared" si="0"/>
        <v>0</v>
      </c>
      <c r="K134" s="139"/>
      <c r="L134" s="27"/>
      <c r="M134" s="140" t="s">
        <v>1</v>
      </c>
      <c r="N134" s="141" t="s">
        <v>34</v>
      </c>
      <c r="O134" s="142">
        <v>8.9999999999999993E-3</v>
      </c>
      <c r="P134" s="142">
        <f t="shared" si="1"/>
        <v>1.7009999999999997E-2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4" t="s">
        <v>113</v>
      </c>
      <c r="AT134" s="144" t="s">
        <v>109</v>
      </c>
      <c r="AU134" s="144" t="s">
        <v>114</v>
      </c>
      <c r="AY134" s="14" t="s">
        <v>107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4" t="s">
        <v>114</v>
      </c>
      <c r="BK134" s="146">
        <f t="shared" si="9"/>
        <v>0</v>
      </c>
      <c r="BL134" s="14" t="s">
        <v>113</v>
      </c>
      <c r="BM134" s="144" t="s">
        <v>138</v>
      </c>
    </row>
    <row r="135" spans="1:65" s="2" customFormat="1" ht="24.25" customHeight="1">
      <c r="A135" s="26"/>
      <c r="B135" s="133"/>
      <c r="C135" s="134" t="s">
        <v>139</v>
      </c>
      <c r="D135" s="134" t="s">
        <v>109</v>
      </c>
      <c r="E135" s="135" t="s">
        <v>140</v>
      </c>
      <c r="F135" s="136" t="s">
        <v>141</v>
      </c>
      <c r="G135" s="137" t="s">
        <v>142</v>
      </c>
      <c r="H135" s="138">
        <v>3.024</v>
      </c>
      <c r="I135" s="138"/>
      <c r="J135" s="138">
        <f t="shared" si="0"/>
        <v>0</v>
      </c>
      <c r="K135" s="139"/>
      <c r="L135" s="27"/>
      <c r="M135" s="140" t="s">
        <v>1</v>
      </c>
      <c r="N135" s="141" t="s">
        <v>34</v>
      </c>
      <c r="O135" s="142">
        <v>0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4" t="s">
        <v>113</v>
      </c>
      <c r="AT135" s="144" t="s">
        <v>109</v>
      </c>
      <c r="AU135" s="144" t="s">
        <v>114</v>
      </c>
      <c r="AY135" s="14" t="s">
        <v>107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4" t="s">
        <v>114</v>
      </c>
      <c r="BK135" s="146">
        <f t="shared" si="9"/>
        <v>0</v>
      </c>
      <c r="BL135" s="14" t="s">
        <v>113</v>
      </c>
      <c r="BM135" s="144" t="s">
        <v>143</v>
      </c>
    </row>
    <row r="136" spans="1:65" s="2" customFormat="1" ht="24.25" customHeight="1">
      <c r="A136" s="26"/>
      <c r="B136" s="133"/>
      <c r="C136" s="134" t="s">
        <v>144</v>
      </c>
      <c r="D136" s="134" t="s">
        <v>109</v>
      </c>
      <c r="E136" s="135" t="s">
        <v>145</v>
      </c>
      <c r="F136" s="136" t="s">
        <v>146</v>
      </c>
      <c r="G136" s="137" t="s">
        <v>118</v>
      </c>
      <c r="H136" s="138">
        <v>1.47</v>
      </c>
      <c r="I136" s="138"/>
      <c r="J136" s="138">
        <f t="shared" si="0"/>
        <v>0</v>
      </c>
      <c r="K136" s="139"/>
      <c r="L136" s="27"/>
      <c r="M136" s="140" t="s">
        <v>1</v>
      </c>
      <c r="N136" s="141" t="s">
        <v>34</v>
      </c>
      <c r="O136" s="142">
        <v>0.24199999999999999</v>
      </c>
      <c r="P136" s="142">
        <f t="shared" si="1"/>
        <v>0.35574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4" t="s">
        <v>113</v>
      </c>
      <c r="AT136" s="144" t="s">
        <v>109</v>
      </c>
      <c r="AU136" s="144" t="s">
        <v>114</v>
      </c>
      <c r="AY136" s="14" t="s">
        <v>107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4" t="s">
        <v>114</v>
      </c>
      <c r="BK136" s="146">
        <f t="shared" si="9"/>
        <v>0</v>
      </c>
      <c r="BL136" s="14" t="s">
        <v>113</v>
      </c>
      <c r="BM136" s="144" t="s">
        <v>147</v>
      </c>
    </row>
    <row r="137" spans="1:65" s="2" customFormat="1" ht="24.25" customHeight="1">
      <c r="A137" s="26"/>
      <c r="B137" s="133"/>
      <c r="C137" s="134" t="s">
        <v>148</v>
      </c>
      <c r="D137" s="134" t="s">
        <v>109</v>
      </c>
      <c r="E137" s="135" t="s">
        <v>149</v>
      </c>
      <c r="F137" s="136" t="s">
        <v>150</v>
      </c>
      <c r="G137" s="137" t="s">
        <v>118</v>
      </c>
      <c r="H137" s="138">
        <v>1.26</v>
      </c>
      <c r="I137" s="138"/>
      <c r="J137" s="138">
        <f t="shared" si="0"/>
        <v>0</v>
      </c>
      <c r="K137" s="139"/>
      <c r="L137" s="27"/>
      <c r="M137" s="140" t="s">
        <v>1</v>
      </c>
      <c r="N137" s="141" t="s">
        <v>34</v>
      </c>
      <c r="O137" s="142">
        <v>1.5009999999999999</v>
      </c>
      <c r="P137" s="142">
        <f t="shared" si="1"/>
        <v>1.8912599999999999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4" t="s">
        <v>113</v>
      </c>
      <c r="AT137" s="144" t="s">
        <v>109</v>
      </c>
      <c r="AU137" s="144" t="s">
        <v>114</v>
      </c>
      <c r="AY137" s="14" t="s">
        <v>107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4" t="s">
        <v>114</v>
      </c>
      <c r="BK137" s="146">
        <f t="shared" si="9"/>
        <v>0</v>
      </c>
      <c r="BL137" s="14" t="s">
        <v>113</v>
      </c>
      <c r="BM137" s="144" t="s">
        <v>151</v>
      </c>
    </row>
    <row r="138" spans="1:65" s="2" customFormat="1" ht="14.5" customHeight="1">
      <c r="A138" s="26"/>
      <c r="B138" s="133"/>
      <c r="C138" s="147" t="s">
        <v>152</v>
      </c>
      <c r="D138" s="147" t="s">
        <v>153</v>
      </c>
      <c r="E138" s="148" t="s">
        <v>154</v>
      </c>
      <c r="F138" s="149" t="s">
        <v>155</v>
      </c>
      <c r="G138" s="150" t="s">
        <v>142</v>
      </c>
      <c r="H138" s="151">
        <v>2.2679999999999998</v>
      </c>
      <c r="I138" s="151"/>
      <c r="J138" s="151">
        <f t="shared" si="0"/>
        <v>0</v>
      </c>
      <c r="K138" s="152"/>
      <c r="L138" s="153"/>
      <c r="M138" s="154" t="s">
        <v>1</v>
      </c>
      <c r="N138" s="155" t="s">
        <v>34</v>
      </c>
      <c r="O138" s="142">
        <v>0</v>
      </c>
      <c r="P138" s="142">
        <f t="shared" si="1"/>
        <v>0</v>
      </c>
      <c r="Q138" s="142">
        <v>1</v>
      </c>
      <c r="R138" s="142">
        <f t="shared" si="2"/>
        <v>2.2679999999999998</v>
      </c>
      <c r="S138" s="142">
        <v>0</v>
      </c>
      <c r="T138" s="143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4" t="s">
        <v>139</v>
      </c>
      <c r="AT138" s="144" t="s">
        <v>153</v>
      </c>
      <c r="AU138" s="144" t="s">
        <v>114</v>
      </c>
      <c r="AY138" s="14" t="s">
        <v>107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4" t="s">
        <v>114</v>
      </c>
      <c r="BK138" s="146">
        <f t="shared" si="9"/>
        <v>0</v>
      </c>
      <c r="BL138" s="14" t="s">
        <v>113</v>
      </c>
      <c r="BM138" s="144" t="s">
        <v>156</v>
      </c>
    </row>
    <row r="139" spans="1:65" s="12" customFormat="1" ht="23" customHeight="1">
      <c r="B139" s="121"/>
      <c r="D139" s="122" t="s">
        <v>67</v>
      </c>
      <c r="E139" s="131" t="s">
        <v>113</v>
      </c>
      <c r="F139" s="131" t="s">
        <v>157</v>
      </c>
      <c r="J139" s="132">
        <f>BK139</f>
        <v>0</v>
      </c>
      <c r="L139" s="121"/>
      <c r="M139" s="125"/>
      <c r="N139" s="126"/>
      <c r="O139" s="126"/>
      <c r="P139" s="127">
        <f>P140</f>
        <v>1.00989</v>
      </c>
      <c r="Q139" s="126"/>
      <c r="R139" s="127">
        <f>R140</f>
        <v>1.1911851</v>
      </c>
      <c r="S139" s="126"/>
      <c r="T139" s="128">
        <f>T140</f>
        <v>0</v>
      </c>
      <c r="AR139" s="122" t="s">
        <v>73</v>
      </c>
      <c r="AT139" s="129" t="s">
        <v>67</v>
      </c>
      <c r="AU139" s="129" t="s">
        <v>73</v>
      </c>
      <c r="AY139" s="122" t="s">
        <v>107</v>
      </c>
      <c r="BK139" s="130">
        <f>BK140</f>
        <v>0</v>
      </c>
    </row>
    <row r="140" spans="1:65" s="2" customFormat="1" ht="38" customHeight="1">
      <c r="A140" s="26"/>
      <c r="B140" s="133"/>
      <c r="C140" s="134" t="s">
        <v>158</v>
      </c>
      <c r="D140" s="134" t="s">
        <v>109</v>
      </c>
      <c r="E140" s="135" t="s">
        <v>159</v>
      </c>
      <c r="F140" s="136" t="s">
        <v>160</v>
      </c>
      <c r="G140" s="137" t="s">
        <v>118</v>
      </c>
      <c r="H140" s="138">
        <v>0.63</v>
      </c>
      <c r="I140" s="138"/>
      <c r="J140" s="138">
        <f>ROUND(I140*H140,3)</f>
        <v>0</v>
      </c>
      <c r="K140" s="139"/>
      <c r="L140" s="27"/>
      <c r="M140" s="140" t="s">
        <v>1</v>
      </c>
      <c r="N140" s="141" t="s">
        <v>34</v>
      </c>
      <c r="O140" s="142">
        <v>1.603</v>
      </c>
      <c r="P140" s="142">
        <f>O140*H140</f>
        <v>1.00989</v>
      </c>
      <c r="Q140" s="142">
        <v>1.8907700000000001</v>
      </c>
      <c r="R140" s="142">
        <f>Q140*H140</f>
        <v>1.1911851</v>
      </c>
      <c r="S140" s="142">
        <v>0</v>
      </c>
      <c r="T140" s="143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4" t="s">
        <v>113</v>
      </c>
      <c r="AT140" s="144" t="s">
        <v>109</v>
      </c>
      <c r="AU140" s="144" t="s">
        <v>114</v>
      </c>
      <c r="AY140" s="14" t="s">
        <v>107</v>
      </c>
      <c r="BE140" s="145">
        <f>IF(N140="základná",J140,0)</f>
        <v>0</v>
      </c>
      <c r="BF140" s="145">
        <f>IF(N140="znížená",J140,0)</f>
        <v>0</v>
      </c>
      <c r="BG140" s="145">
        <f>IF(N140="zákl. prenesená",J140,0)</f>
        <v>0</v>
      </c>
      <c r="BH140" s="145">
        <f>IF(N140="zníž. prenesená",J140,0)</f>
        <v>0</v>
      </c>
      <c r="BI140" s="145">
        <f>IF(N140="nulová",J140,0)</f>
        <v>0</v>
      </c>
      <c r="BJ140" s="14" t="s">
        <v>114</v>
      </c>
      <c r="BK140" s="146">
        <f>ROUND(I140*H140,3)</f>
        <v>0</v>
      </c>
      <c r="BL140" s="14" t="s">
        <v>113</v>
      </c>
      <c r="BM140" s="144" t="s">
        <v>161</v>
      </c>
    </row>
    <row r="141" spans="1:65" s="12" customFormat="1" ht="23" customHeight="1">
      <c r="B141" s="121"/>
      <c r="D141" s="122" t="s">
        <v>67</v>
      </c>
      <c r="E141" s="131" t="s">
        <v>127</v>
      </c>
      <c r="F141" s="131" t="s">
        <v>162</v>
      </c>
      <c r="J141" s="132">
        <f>BK141</f>
        <v>0</v>
      </c>
      <c r="L141" s="121"/>
      <c r="M141" s="125"/>
      <c r="N141" s="126"/>
      <c r="O141" s="126"/>
      <c r="P141" s="127">
        <f>SUM(P142:P143)</f>
        <v>4.0039999999999996</v>
      </c>
      <c r="Q141" s="126"/>
      <c r="R141" s="127">
        <f>SUM(R142:R143)</f>
        <v>1.2669999999999999</v>
      </c>
      <c r="S141" s="126"/>
      <c r="T141" s="128">
        <f>SUM(T142:T143)</f>
        <v>0</v>
      </c>
      <c r="AR141" s="122" t="s">
        <v>73</v>
      </c>
      <c r="AT141" s="129" t="s">
        <v>67</v>
      </c>
      <c r="AU141" s="129" t="s">
        <v>73</v>
      </c>
      <c r="AY141" s="122" t="s">
        <v>107</v>
      </c>
      <c r="BK141" s="130">
        <f>SUM(BK142:BK143)</f>
        <v>0</v>
      </c>
    </row>
    <row r="142" spans="1:65" s="2" customFormat="1" ht="24.25" customHeight="1">
      <c r="A142" s="26"/>
      <c r="B142" s="133"/>
      <c r="C142" s="134" t="s">
        <v>163</v>
      </c>
      <c r="D142" s="134" t="s">
        <v>109</v>
      </c>
      <c r="E142" s="135" t="s">
        <v>164</v>
      </c>
      <c r="F142" s="136" t="s">
        <v>165</v>
      </c>
      <c r="G142" s="137" t="s">
        <v>112</v>
      </c>
      <c r="H142" s="138">
        <v>7</v>
      </c>
      <c r="I142" s="138"/>
      <c r="J142" s="138">
        <f>ROUND(I142*H142,3)</f>
        <v>0</v>
      </c>
      <c r="K142" s="139"/>
      <c r="L142" s="27"/>
      <c r="M142" s="140" t="s">
        <v>1</v>
      </c>
      <c r="N142" s="141" t="s">
        <v>34</v>
      </c>
      <c r="O142" s="142">
        <v>0.57199999999999995</v>
      </c>
      <c r="P142" s="142">
        <f>O142*H142</f>
        <v>4.0039999999999996</v>
      </c>
      <c r="Q142" s="142">
        <v>0.1002</v>
      </c>
      <c r="R142" s="142">
        <f>Q142*H142</f>
        <v>0.70140000000000002</v>
      </c>
      <c r="S142" s="142">
        <v>0</v>
      </c>
      <c r="T142" s="143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4" t="s">
        <v>113</v>
      </c>
      <c r="AT142" s="144" t="s">
        <v>109</v>
      </c>
      <c r="AU142" s="144" t="s">
        <v>114</v>
      </c>
      <c r="AY142" s="14" t="s">
        <v>107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4" t="s">
        <v>114</v>
      </c>
      <c r="BK142" s="146">
        <f>ROUND(I142*H142,3)</f>
        <v>0</v>
      </c>
      <c r="BL142" s="14" t="s">
        <v>113</v>
      </c>
      <c r="BM142" s="144" t="s">
        <v>166</v>
      </c>
    </row>
    <row r="143" spans="1:65" s="2" customFormat="1" ht="24.25" customHeight="1">
      <c r="A143" s="26"/>
      <c r="B143" s="133"/>
      <c r="C143" s="147" t="s">
        <v>167</v>
      </c>
      <c r="D143" s="147" t="s">
        <v>153</v>
      </c>
      <c r="E143" s="148" t="s">
        <v>168</v>
      </c>
      <c r="F143" s="149" t="s">
        <v>169</v>
      </c>
      <c r="G143" s="150" t="s">
        <v>112</v>
      </c>
      <c r="H143" s="151">
        <v>7.07</v>
      </c>
      <c r="I143" s="151"/>
      <c r="J143" s="151">
        <f>ROUND(I143*H143,3)</f>
        <v>0</v>
      </c>
      <c r="K143" s="152"/>
      <c r="L143" s="153"/>
      <c r="M143" s="154" t="s">
        <v>1</v>
      </c>
      <c r="N143" s="155" t="s">
        <v>34</v>
      </c>
      <c r="O143" s="142">
        <v>0</v>
      </c>
      <c r="P143" s="142">
        <f>O143*H143</f>
        <v>0</v>
      </c>
      <c r="Q143" s="142">
        <v>0.08</v>
      </c>
      <c r="R143" s="142">
        <f>Q143*H143</f>
        <v>0.56559999999999999</v>
      </c>
      <c r="S143" s="142">
        <v>0</v>
      </c>
      <c r="T143" s="143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4" t="s">
        <v>139</v>
      </c>
      <c r="AT143" s="144" t="s">
        <v>153</v>
      </c>
      <c r="AU143" s="144" t="s">
        <v>114</v>
      </c>
      <c r="AY143" s="14" t="s">
        <v>107</v>
      </c>
      <c r="BE143" s="145">
        <f>IF(N143="základná",J143,0)</f>
        <v>0</v>
      </c>
      <c r="BF143" s="145">
        <f>IF(N143="znížená",J143,0)</f>
        <v>0</v>
      </c>
      <c r="BG143" s="145">
        <f>IF(N143="zákl. prenesená",J143,0)</f>
        <v>0</v>
      </c>
      <c r="BH143" s="145">
        <f>IF(N143="zníž. prenesená",J143,0)</f>
        <v>0</v>
      </c>
      <c r="BI143" s="145">
        <f>IF(N143="nulová",J143,0)</f>
        <v>0</v>
      </c>
      <c r="BJ143" s="14" t="s">
        <v>114</v>
      </c>
      <c r="BK143" s="146">
        <f>ROUND(I143*H143,3)</f>
        <v>0</v>
      </c>
      <c r="BL143" s="14" t="s">
        <v>113</v>
      </c>
      <c r="BM143" s="144" t="s">
        <v>170</v>
      </c>
    </row>
    <row r="144" spans="1:65" s="12" customFormat="1" ht="23" customHeight="1">
      <c r="B144" s="121"/>
      <c r="D144" s="122" t="s">
        <v>67</v>
      </c>
      <c r="E144" s="131" t="s">
        <v>139</v>
      </c>
      <c r="F144" s="131" t="s">
        <v>171</v>
      </c>
      <c r="J144" s="132">
        <f>BK144</f>
        <v>0</v>
      </c>
      <c r="L144" s="121"/>
      <c r="M144" s="125"/>
      <c r="N144" s="126"/>
      <c r="O144" s="126"/>
      <c r="P144" s="127">
        <f>SUM(P145:P153)</f>
        <v>4.4761799999999994</v>
      </c>
      <c r="Q144" s="126"/>
      <c r="R144" s="127">
        <f>SUM(R145:R153)</f>
        <v>1.4202000000000001E-2</v>
      </c>
      <c r="S144" s="126"/>
      <c r="T144" s="128">
        <f>SUM(T145:T153)</f>
        <v>0</v>
      </c>
      <c r="AR144" s="122" t="s">
        <v>73</v>
      </c>
      <c r="AT144" s="129" t="s">
        <v>67</v>
      </c>
      <c r="AU144" s="129" t="s">
        <v>73</v>
      </c>
      <c r="AY144" s="122" t="s">
        <v>107</v>
      </c>
      <c r="BK144" s="130">
        <f>SUM(BK145:BK153)</f>
        <v>0</v>
      </c>
    </row>
    <row r="145" spans="1:65" s="2" customFormat="1" ht="24.25" customHeight="1">
      <c r="A145" s="26"/>
      <c r="B145" s="133"/>
      <c r="C145" s="134" t="s">
        <v>172</v>
      </c>
      <c r="D145" s="134" t="s">
        <v>109</v>
      </c>
      <c r="E145" s="135" t="s">
        <v>173</v>
      </c>
      <c r="F145" s="136" t="s">
        <v>174</v>
      </c>
      <c r="G145" s="137" t="s">
        <v>175</v>
      </c>
      <c r="H145" s="138">
        <v>7</v>
      </c>
      <c r="I145" s="138"/>
      <c r="J145" s="138">
        <f t="shared" ref="J145:J153" si="10">ROUND(I145*H145,3)</f>
        <v>0</v>
      </c>
      <c r="K145" s="139"/>
      <c r="L145" s="27"/>
      <c r="M145" s="140" t="s">
        <v>1</v>
      </c>
      <c r="N145" s="141" t="s">
        <v>34</v>
      </c>
      <c r="O145" s="142">
        <v>0.04</v>
      </c>
      <c r="P145" s="142">
        <f t="shared" ref="P145:P153" si="11">O145*H145</f>
        <v>0.28000000000000003</v>
      </c>
      <c r="Q145" s="142">
        <v>1.0000000000000001E-5</v>
      </c>
      <c r="R145" s="142">
        <f t="shared" ref="R145:R153" si="12">Q145*H145</f>
        <v>7.0000000000000007E-5</v>
      </c>
      <c r="S145" s="142">
        <v>0</v>
      </c>
      <c r="T145" s="143">
        <f t="shared" ref="T145:T153" si="13"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4" t="s">
        <v>113</v>
      </c>
      <c r="AT145" s="144" t="s">
        <v>109</v>
      </c>
      <c r="AU145" s="144" t="s">
        <v>114</v>
      </c>
      <c r="AY145" s="14" t="s">
        <v>107</v>
      </c>
      <c r="BE145" s="145">
        <f t="shared" ref="BE145:BE153" si="14">IF(N145="základná",J145,0)</f>
        <v>0</v>
      </c>
      <c r="BF145" s="145">
        <f t="shared" ref="BF145:BF153" si="15">IF(N145="znížená",J145,0)</f>
        <v>0</v>
      </c>
      <c r="BG145" s="145">
        <f t="shared" ref="BG145:BG153" si="16">IF(N145="zákl. prenesená",J145,0)</f>
        <v>0</v>
      </c>
      <c r="BH145" s="145">
        <f t="shared" ref="BH145:BH153" si="17">IF(N145="zníž. prenesená",J145,0)</f>
        <v>0</v>
      </c>
      <c r="BI145" s="145">
        <f t="shared" ref="BI145:BI153" si="18">IF(N145="nulová",J145,0)</f>
        <v>0</v>
      </c>
      <c r="BJ145" s="14" t="s">
        <v>114</v>
      </c>
      <c r="BK145" s="146">
        <f t="shared" ref="BK145:BK153" si="19">ROUND(I145*H145,3)</f>
        <v>0</v>
      </c>
      <c r="BL145" s="14" t="s">
        <v>113</v>
      </c>
      <c r="BM145" s="144" t="s">
        <v>176</v>
      </c>
    </row>
    <row r="146" spans="1:65" s="2" customFormat="1" ht="24.25" customHeight="1">
      <c r="A146" s="26"/>
      <c r="B146" s="133"/>
      <c r="C146" s="147" t="s">
        <v>177</v>
      </c>
      <c r="D146" s="147" t="s">
        <v>153</v>
      </c>
      <c r="E146" s="148" t="s">
        <v>178</v>
      </c>
      <c r="F146" s="149" t="s">
        <v>179</v>
      </c>
      <c r="G146" s="150" t="s">
        <v>180</v>
      </c>
      <c r="H146" s="151">
        <v>7</v>
      </c>
      <c r="I146" s="151"/>
      <c r="J146" s="151">
        <f t="shared" si="10"/>
        <v>0</v>
      </c>
      <c r="K146" s="152"/>
      <c r="L146" s="153"/>
      <c r="M146" s="154" t="s">
        <v>1</v>
      </c>
      <c r="N146" s="155" t="s">
        <v>34</v>
      </c>
      <c r="O146" s="142">
        <v>0</v>
      </c>
      <c r="P146" s="142">
        <f t="shared" si="11"/>
        <v>0</v>
      </c>
      <c r="Q146" s="142">
        <v>1.4E-3</v>
      </c>
      <c r="R146" s="142">
        <f t="shared" si="12"/>
        <v>9.7999999999999997E-3</v>
      </c>
      <c r="S146" s="142">
        <v>0</v>
      </c>
      <c r="T146" s="143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4" t="s">
        <v>139</v>
      </c>
      <c r="AT146" s="144" t="s">
        <v>153</v>
      </c>
      <c r="AU146" s="144" t="s">
        <v>114</v>
      </c>
      <c r="AY146" s="14" t="s">
        <v>107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4" t="s">
        <v>114</v>
      </c>
      <c r="BK146" s="146">
        <f t="shared" si="19"/>
        <v>0</v>
      </c>
      <c r="BL146" s="14" t="s">
        <v>113</v>
      </c>
      <c r="BM146" s="144" t="s">
        <v>181</v>
      </c>
    </row>
    <row r="147" spans="1:65" s="2" customFormat="1" ht="14.5" customHeight="1">
      <c r="A147" s="26"/>
      <c r="B147" s="133"/>
      <c r="C147" s="134" t="s">
        <v>182</v>
      </c>
      <c r="D147" s="134" t="s">
        <v>109</v>
      </c>
      <c r="E147" s="135" t="s">
        <v>183</v>
      </c>
      <c r="F147" s="136" t="s">
        <v>184</v>
      </c>
      <c r="G147" s="137" t="s">
        <v>180</v>
      </c>
      <c r="H147" s="138">
        <v>2</v>
      </c>
      <c r="I147" s="138"/>
      <c r="J147" s="138">
        <f t="shared" si="10"/>
        <v>0</v>
      </c>
      <c r="K147" s="139"/>
      <c r="L147" s="27"/>
      <c r="M147" s="140" t="s">
        <v>1</v>
      </c>
      <c r="N147" s="141" t="s">
        <v>34</v>
      </c>
      <c r="O147" s="142">
        <v>0.2</v>
      </c>
      <c r="P147" s="142">
        <f t="shared" si="11"/>
        <v>0.4</v>
      </c>
      <c r="Q147" s="142">
        <v>4.0000000000000003E-5</v>
      </c>
      <c r="R147" s="142">
        <f t="shared" si="12"/>
        <v>8.0000000000000007E-5</v>
      </c>
      <c r="S147" s="142">
        <v>0</v>
      </c>
      <c r="T147" s="143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4" t="s">
        <v>113</v>
      </c>
      <c r="AT147" s="144" t="s">
        <v>109</v>
      </c>
      <c r="AU147" s="144" t="s">
        <v>114</v>
      </c>
      <c r="AY147" s="14" t="s">
        <v>107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4" t="s">
        <v>114</v>
      </c>
      <c r="BK147" s="146">
        <f t="shared" si="19"/>
        <v>0</v>
      </c>
      <c r="BL147" s="14" t="s">
        <v>113</v>
      </c>
      <c r="BM147" s="144" t="s">
        <v>185</v>
      </c>
    </row>
    <row r="148" spans="1:65" s="2" customFormat="1" ht="24.25" customHeight="1">
      <c r="A148" s="26"/>
      <c r="B148" s="133"/>
      <c r="C148" s="147" t="s">
        <v>186</v>
      </c>
      <c r="D148" s="147" t="s">
        <v>153</v>
      </c>
      <c r="E148" s="148" t="s">
        <v>187</v>
      </c>
      <c r="F148" s="149" t="s">
        <v>188</v>
      </c>
      <c r="G148" s="150" t="s">
        <v>180</v>
      </c>
      <c r="H148" s="151">
        <v>2</v>
      </c>
      <c r="I148" s="151"/>
      <c r="J148" s="151">
        <f t="shared" si="10"/>
        <v>0</v>
      </c>
      <c r="K148" s="152"/>
      <c r="L148" s="153"/>
      <c r="M148" s="154" t="s">
        <v>1</v>
      </c>
      <c r="N148" s="155" t="s">
        <v>34</v>
      </c>
      <c r="O148" s="142">
        <v>0</v>
      </c>
      <c r="P148" s="142">
        <f t="shared" si="11"/>
        <v>0</v>
      </c>
      <c r="Q148" s="142">
        <v>3.1E-4</v>
      </c>
      <c r="R148" s="142">
        <f t="shared" si="12"/>
        <v>6.2E-4</v>
      </c>
      <c r="S148" s="142">
        <v>0</v>
      </c>
      <c r="T148" s="143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4" t="s">
        <v>139</v>
      </c>
      <c r="AT148" s="144" t="s">
        <v>153</v>
      </c>
      <c r="AU148" s="144" t="s">
        <v>114</v>
      </c>
      <c r="AY148" s="14" t="s">
        <v>107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4" t="s">
        <v>114</v>
      </c>
      <c r="BK148" s="146">
        <f t="shared" si="19"/>
        <v>0</v>
      </c>
      <c r="BL148" s="14" t="s">
        <v>113</v>
      </c>
      <c r="BM148" s="144" t="s">
        <v>189</v>
      </c>
    </row>
    <row r="149" spans="1:65" s="2" customFormat="1" ht="24.25" customHeight="1">
      <c r="A149" s="26"/>
      <c r="B149" s="133"/>
      <c r="C149" s="134" t="s">
        <v>190</v>
      </c>
      <c r="D149" s="134" t="s">
        <v>109</v>
      </c>
      <c r="E149" s="135" t="s">
        <v>191</v>
      </c>
      <c r="F149" s="136" t="s">
        <v>192</v>
      </c>
      <c r="G149" s="137" t="s">
        <v>112</v>
      </c>
      <c r="H149" s="138">
        <v>2.8</v>
      </c>
      <c r="I149" s="138"/>
      <c r="J149" s="138">
        <f t="shared" si="10"/>
        <v>0</v>
      </c>
      <c r="K149" s="139"/>
      <c r="L149" s="27"/>
      <c r="M149" s="140" t="s">
        <v>1</v>
      </c>
      <c r="N149" s="141" t="s">
        <v>34</v>
      </c>
      <c r="O149" s="142">
        <v>0.84770000000000001</v>
      </c>
      <c r="P149" s="142">
        <f t="shared" si="11"/>
        <v>2.3735599999999999</v>
      </c>
      <c r="Q149" s="142">
        <v>6.4000000000000005E-4</v>
      </c>
      <c r="R149" s="142">
        <f t="shared" si="12"/>
        <v>1.792E-3</v>
      </c>
      <c r="S149" s="142">
        <v>0</v>
      </c>
      <c r="T149" s="143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4" t="s">
        <v>113</v>
      </c>
      <c r="AT149" s="144" t="s">
        <v>109</v>
      </c>
      <c r="AU149" s="144" t="s">
        <v>114</v>
      </c>
      <c r="AY149" s="14" t="s">
        <v>107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4" t="s">
        <v>114</v>
      </c>
      <c r="BK149" s="146">
        <f t="shared" si="19"/>
        <v>0</v>
      </c>
      <c r="BL149" s="14" t="s">
        <v>113</v>
      </c>
      <c r="BM149" s="144" t="s">
        <v>193</v>
      </c>
    </row>
    <row r="150" spans="1:65" s="2" customFormat="1" ht="24.25" customHeight="1">
      <c r="A150" s="26"/>
      <c r="B150" s="133"/>
      <c r="C150" s="147" t="s">
        <v>7</v>
      </c>
      <c r="D150" s="147" t="s">
        <v>153</v>
      </c>
      <c r="E150" s="148" t="s">
        <v>194</v>
      </c>
      <c r="F150" s="149" t="s">
        <v>195</v>
      </c>
      <c r="G150" s="150" t="s">
        <v>112</v>
      </c>
      <c r="H150" s="151">
        <v>8.4</v>
      </c>
      <c r="I150" s="151"/>
      <c r="J150" s="151">
        <f t="shared" si="10"/>
        <v>0</v>
      </c>
      <c r="K150" s="152"/>
      <c r="L150" s="153"/>
      <c r="M150" s="154" t="s">
        <v>1</v>
      </c>
      <c r="N150" s="155" t="s">
        <v>34</v>
      </c>
      <c r="O150" s="142">
        <v>0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4" t="s">
        <v>139</v>
      </c>
      <c r="AT150" s="144" t="s">
        <v>153</v>
      </c>
      <c r="AU150" s="144" t="s">
        <v>114</v>
      </c>
      <c r="AY150" s="14" t="s">
        <v>107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4" t="s">
        <v>114</v>
      </c>
      <c r="BK150" s="146">
        <f t="shared" si="19"/>
        <v>0</v>
      </c>
      <c r="BL150" s="14" t="s">
        <v>113</v>
      </c>
      <c r="BM150" s="144" t="s">
        <v>196</v>
      </c>
    </row>
    <row r="151" spans="1:65" s="2" customFormat="1" ht="24.25" customHeight="1">
      <c r="A151" s="26"/>
      <c r="B151" s="133"/>
      <c r="C151" s="134" t="s">
        <v>197</v>
      </c>
      <c r="D151" s="134" t="s">
        <v>109</v>
      </c>
      <c r="E151" s="135" t="s">
        <v>198</v>
      </c>
      <c r="F151" s="136" t="s">
        <v>199</v>
      </c>
      <c r="G151" s="137" t="s">
        <v>180</v>
      </c>
      <c r="H151" s="138">
        <v>1</v>
      </c>
      <c r="I151" s="138"/>
      <c r="J151" s="138">
        <f t="shared" si="10"/>
        <v>0</v>
      </c>
      <c r="K151" s="139"/>
      <c r="L151" s="27"/>
      <c r="M151" s="140" t="s">
        <v>1</v>
      </c>
      <c r="N151" s="141" t="s">
        <v>34</v>
      </c>
      <c r="O151" s="142">
        <v>0.65612000000000004</v>
      </c>
      <c r="P151" s="142">
        <f t="shared" si="11"/>
        <v>0.65612000000000004</v>
      </c>
      <c r="Q151" s="142">
        <v>1.14E-3</v>
      </c>
      <c r="R151" s="142">
        <f t="shared" si="12"/>
        <v>1.14E-3</v>
      </c>
      <c r="S151" s="142">
        <v>0</v>
      </c>
      <c r="T151" s="143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4" t="s">
        <v>113</v>
      </c>
      <c r="AT151" s="144" t="s">
        <v>109</v>
      </c>
      <c r="AU151" s="144" t="s">
        <v>114</v>
      </c>
      <c r="AY151" s="14" t="s">
        <v>107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4" t="s">
        <v>114</v>
      </c>
      <c r="BK151" s="146">
        <f t="shared" si="19"/>
        <v>0</v>
      </c>
      <c r="BL151" s="14" t="s">
        <v>113</v>
      </c>
      <c r="BM151" s="144" t="s">
        <v>200</v>
      </c>
    </row>
    <row r="152" spans="1:65" s="2" customFormat="1" ht="14.5" customHeight="1">
      <c r="A152" s="26"/>
      <c r="B152" s="133"/>
      <c r="C152" s="134" t="s">
        <v>201</v>
      </c>
      <c r="D152" s="134" t="s">
        <v>109</v>
      </c>
      <c r="E152" s="135" t="s">
        <v>202</v>
      </c>
      <c r="F152" s="136" t="s">
        <v>203</v>
      </c>
      <c r="G152" s="137" t="s">
        <v>175</v>
      </c>
      <c r="H152" s="138">
        <v>7</v>
      </c>
      <c r="I152" s="138"/>
      <c r="J152" s="138">
        <f t="shared" si="10"/>
        <v>0</v>
      </c>
      <c r="K152" s="139"/>
      <c r="L152" s="27"/>
      <c r="M152" s="140" t="s">
        <v>1</v>
      </c>
      <c r="N152" s="141" t="s">
        <v>34</v>
      </c>
      <c r="O152" s="142">
        <v>5.7000000000000002E-2</v>
      </c>
      <c r="P152" s="142">
        <f t="shared" si="11"/>
        <v>0.39900000000000002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4" t="s">
        <v>113</v>
      </c>
      <c r="AT152" s="144" t="s">
        <v>109</v>
      </c>
      <c r="AU152" s="144" t="s">
        <v>114</v>
      </c>
      <c r="AY152" s="14" t="s">
        <v>107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4" t="s">
        <v>114</v>
      </c>
      <c r="BK152" s="146">
        <f t="shared" si="19"/>
        <v>0</v>
      </c>
      <c r="BL152" s="14" t="s">
        <v>113</v>
      </c>
      <c r="BM152" s="144" t="s">
        <v>204</v>
      </c>
    </row>
    <row r="153" spans="1:65" s="2" customFormat="1" ht="24.25" customHeight="1">
      <c r="A153" s="26"/>
      <c r="B153" s="133"/>
      <c r="C153" s="134" t="s">
        <v>205</v>
      </c>
      <c r="D153" s="134" t="s">
        <v>109</v>
      </c>
      <c r="E153" s="135" t="s">
        <v>206</v>
      </c>
      <c r="F153" s="136" t="s">
        <v>207</v>
      </c>
      <c r="G153" s="137" t="s">
        <v>175</v>
      </c>
      <c r="H153" s="138">
        <v>7</v>
      </c>
      <c r="I153" s="138"/>
      <c r="J153" s="138">
        <f t="shared" si="10"/>
        <v>0</v>
      </c>
      <c r="K153" s="139"/>
      <c r="L153" s="27"/>
      <c r="M153" s="140" t="s">
        <v>1</v>
      </c>
      <c r="N153" s="141" t="s">
        <v>34</v>
      </c>
      <c r="O153" s="142">
        <v>5.2499999999999998E-2</v>
      </c>
      <c r="P153" s="142">
        <f t="shared" si="11"/>
        <v>0.36749999999999999</v>
      </c>
      <c r="Q153" s="142">
        <v>1E-4</v>
      </c>
      <c r="R153" s="142">
        <f t="shared" si="12"/>
        <v>6.9999999999999999E-4</v>
      </c>
      <c r="S153" s="142">
        <v>0</v>
      </c>
      <c r="T153" s="143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4" t="s">
        <v>113</v>
      </c>
      <c r="AT153" s="144" t="s">
        <v>109</v>
      </c>
      <c r="AU153" s="144" t="s">
        <v>114</v>
      </c>
      <c r="AY153" s="14" t="s">
        <v>107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4" t="s">
        <v>114</v>
      </c>
      <c r="BK153" s="146">
        <f t="shared" si="19"/>
        <v>0</v>
      </c>
      <c r="BL153" s="14" t="s">
        <v>113</v>
      </c>
      <c r="BM153" s="144" t="s">
        <v>208</v>
      </c>
    </row>
    <row r="154" spans="1:65" s="12" customFormat="1" ht="23" customHeight="1">
      <c r="B154" s="121"/>
      <c r="D154" s="122" t="s">
        <v>67</v>
      </c>
      <c r="E154" s="131" t="s">
        <v>144</v>
      </c>
      <c r="F154" s="131" t="s">
        <v>209</v>
      </c>
      <c r="J154" s="132">
        <f>BK154</f>
        <v>0</v>
      </c>
      <c r="L154" s="121"/>
      <c r="M154" s="125"/>
      <c r="N154" s="126"/>
      <c r="O154" s="126"/>
      <c r="P154" s="127">
        <f>SUM(P155:P168)</f>
        <v>33.387471999999995</v>
      </c>
      <c r="Q154" s="126"/>
      <c r="R154" s="127">
        <f>SUM(R155:R168)</f>
        <v>3.3000000000000004E-3</v>
      </c>
      <c r="S154" s="126"/>
      <c r="T154" s="128">
        <f>SUM(T155:T168)</f>
        <v>1.1391</v>
      </c>
      <c r="AR154" s="122" t="s">
        <v>73</v>
      </c>
      <c r="AT154" s="129" t="s">
        <v>67</v>
      </c>
      <c r="AU154" s="129" t="s">
        <v>73</v>
      </c>
      <c r="AY154" s="122" t="s">
        <v>107</v>
      </c>
      <c r="BK154" s="130">
        <f>SUM(BK155:BK168)</f>
        <v>0</v>
      </c>
    </row>
    <row r="155" spans="1:65" s="2" customFormat="1" ht="38" customHeight="1">
      <c r="A155" s="26"/>
      <c r="B155" s="133"/>
      <c r="C155" s="134" t="s">
        <v>210</v>
      </c>
      <c r="D155" s="134" t="s">
        <v>109</v>
      </c>
      <c r="E155" s="135" t="s">
        <v>211</v>
      </c>
      <c r="F155" s="136" t="s">
        <v>212</v>
      </c>
      <c r="G155" s="137" t="s">
        <v>118</v>
      </c>
      <c r="H155" s="138">
        <v>0.125</v>
      </c>
      <c r="I155" s="138"/>
      <c r="J155" s="138">
        <f t="shared" ref="J155:J168" si="20">ROUND(I155*H155,3)</f>
        <v>0</v>
      </c>
      <c r="K155" s="139"/>
      <c r="L155" s="27"/>
      <c r="M155" s="140" t="s">
        <v>1</v>
      </c>
      <c r="N155" s="141" t="s">
        <v>34</v>
      </c>
      <c r="O155" s="142">
        <v>10.803599999999999</v>
      </c>
      <c r="P155" s="142">
        <f t="shared" ref="P155:P168" si="21">O155*H155</f>
        <v>1.3504499999999999</v>
      </c>
      <c r="Q155" s="142">
        <v>0</v>
      </c>
      <c r="R155" s="142">
        <f t="shared" ref="R155:R168" si="22">Q155*H155</f>
        <v>0</v>
      </c>
      <c r="S155" s="142">
        <v>2.2000000000000002</v>
      </c>
      <c r="T155" s="143">
        <f t="shared" ref="T155:T168" si="23">S155*H155</f>
        <v>0.27500000000000002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4" t="s">
        <v>113</v>
      </c>
      <c r="AT155" s="144" t="s">
        <v>109</v>
      </c>
      <c r="AU155" s="144" t="s">
        <v>114</v>
      </c>
      <c r="AY155" s="14" t="s">
        <v>107</v>
      </c>
      <c r="BE155" s="145">
        <f t="shared" ref="BE155:BE168" si="24">IF(N155="základná",J155,0)</f>
        <v>0</v>
      </c>
      <c r="BF155" s="145">
        <f t="shared" ref="BF155:BF168" si="25">IF(N155="znížená",J155,0)</f>
        <v>0</v>
      </c>
      <c r="BG155" s="145">
        <f t="shared" ref="BG155:BG168" si="26">IF(N155="zákl. prenesená",J155,0)</f>
        <v>0</v>
      </c>
      <c r="BH155" s="145">
        <f t="shared" ref="BH155:BH168" si="27">IF(N155="zníž. prenesená",J155,0)</f>
        <v>0</v>
      </c>
      <c r="BI155" s="145">
        <f t="shared" ref="BI155:BI168" si="28">IF(N155="nulová",J155,0)</f>
        <v>0</v>
      </c>
      <c r="BJ155" s="14" t="s">
        <v>114</v>
      </c>
      <c r="BK155" s="146">
        <f t="shared" ref="BK155:BK168" si="29">ROUND(I155*H155,3)</f>
        <v>0</v>
      </c>
      <c r="BL155" s="14" t="s">
        <v>113</v>
      </c>
      <c r="BM155" s="144" t="s">
        <v>213</v>
      </c>
    </row>
    <row r="156" spans="1:65" s="2" customFormat="1" ht="24.25" customHeight="1">
      <c r="A156" s="26"/>
      <c r="B156" s="133"/>
      <c r="C156" s="134" t="s">
        <v>214</v>
      </c>
      <c r="D156" s="134" t="s">
        <v>109</v>
      </c>
      <c r="E156" s="135" t="s">
        <v>215</v>
      </c>
      <c r="F156" s="136" t="s">
        <v>216</v>
      </c>
      <c r="G156" s="137" t="s">
        <v>217</v>
      </c>
      <c r="H156" s="138">
        <v>240</v>
      </c>
      <c r="I156" s="138"/>
      <c r="J156" s="138">
        <f t="shared" si="20"/>
        <v>0</v>
      </c>
      <c r="K156" s="139"/>
      <c r="L156" s="27"/>
      <c r="M156" s="140" t="s">
        <v>1</v>
      </c>
      <c r="N156" s="141" t="s">
        <v>34</v>
      </c>
      <c r="O156" s="142">
        <v>6.5100000000000002E-3</v>
      </c>
      <c r="P156" s="142">
        <f t="shared" si="21"/>
        <v>1.5624</v>
      </c>
      <c r="Q156" s="142">
        <v>1.0000000000000001E-5</v>
      </c>
      <c r="R156" s="142">
        <f t="shared" si="22"/>
        <v>2.4000000000000002E-3</v>
      </c>
      <c r="S156" s="142">
        <v>4.0000000000000003E-5</v>
      </c>
      <c r="T156" s="143">
        <f t="shared" si="23"/>
        <v>9.6000000000000009E-3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4" t="s">
        <v>113</v>
      </c>
      <c r="AT156" s="144" t="s">
        <v>109</v>
      </c>
      <c r="AU156" s="144" t="s">
        <v>114</v>
      </c>
      <c r="AY156" s="14" t="s">
        <v>107</v>
      </c>
      <c r="BE156" s="145">
        <f t="shared" si="24"/>
        <v>0</v>
      </c>
      <c r="BF156" s="145">
        <f t="shared" si="25"/>
        <v>0</v>
      </c>
      <c r="BG156" s="145">
        <f t="shared" si="26"/>
        <v>0</v>
      </c>
      <c r="BH156" s="145">
        <f t="shared" si="27"/>
        <v>0</v>
      </c>
      <c r="BI156" s="145">
        <f t="shared" si="28"/>
        <v>0</v>
      </c>
      <c r="BJ156" s="14" t="s">
        <v>114</v>
      </c>
      <c r="BK156" s="146">
        <f t="shared" si="29"/>
        <v>0</v>
      </c>
      <c r="BL156" s="14" t="s">
        <v>113</v>
      </c>
      <c r="BM156" s="144" t="s">
        <v>218</v>
      </c>
    </row>
    <row r="157" spans="1:65" s="2" customFormat="1" ht="24.25" customHeight="1">
      <c r="A157" s="26"/>
      <c r="B157" s="133"/>
      <c r="C157" s="134" t="s">
        <v>219</v>
      </c>
      <c r="D157" s="134" t="s">
        <v>109</v>
      </c>
      <c r="E157" s="135" t="s">
        <v>220</v>
      </c>
      <c r="F157" s="136" t="s">
        <v>221</v>
      </c>
      <c r="G157" s="137" t="s">
        <v>217</v>
      </c>
      <c r="H157" s="138">
        <v>90</v>
      </c>
      <c r="I157" s="138"/>
      <c r="J157" s="138">
        <f t="shared" si="20"/>
        <v>0</v>
      </c>
      <c r="K157" s="139"/>
      <c r="L157" s="27"/>
      <c r="M157" s="140" t="s">
        <v>1</v>
      </c>
      <c r="N157" s="141" t="s">
        <v>34</v>
      </c>
      <c r="O157" s="142">
        <v>1.8440000000000002E-2</v>
      </c>
      <c r="P157" s="142">
        <f t="shared" si="21"/>
        <v>1.6596000000000002</v>
      </c>
      <c r="Q157" s="142">
        <v>1.0000000000000001E-5</v>
      </c>
      <c r="R157" s="142">
        <f t="shared" si="22"/>
        <v>9.0000000000000008E-4</v>
      </c>
      <c r="S157" s="142">
        <v>2.5000000000000001E-4</v>
      </c>
      <c r="T157" s="143">
        <f t="shared" si="23"/>
        <v>2.2499999999999999E-2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4" t="s">
        <v>113</v>
      </c>
      <c r="AT157" s="144" t="s">
        <v>109</v>
      </c>
      <c r="AU157" s="144" t="s">
        <v>114</v>
      </c>
      <c r="AY157" s="14" t="s">
        <v>107</v>
      </c>
      <c r="BE157" s="145">
        <f t="shared" si="24"/>
        <v>0</v>
      </c>
      <c r="BF157" s="145">
        <f t="shared" si="25"/>
        <v>0</v>
      </c>
      <c r="BG157" s="145">
        <f t="shared" si="26"/>
        <v>0</v>
      </c>
      <c r="BH157" s="145">
        <f t="shared" si="27"/>
        <v>0</v>
      </c>
      <c r="BI157" s="145">
        <f t="shared" si="28"/>
        <v>0</v>
      </c>
      <c r="BJ157" s="14" t="s">
        <v>114</v>
      </c>
      <c r="BK157" s="146">
        <f t="shared" si="29"/>
        <v>0</v>
      </c>
      <c r="BL157" s="14" t="s">
        <v>113</v>
      </c>
      <c r="BM157" s="144" t="s">
        <v>222</v>
      </c>
    </row>
    <row r="158" spans="1:65" s="2" customFormat="1" ht="24.25" customHeight="1">
      <c r="A158" s="26"/>
      <c r="B158" s="133"/>
      <c r="C158" s="134" t="s">
        <v>223</v>
      </c>
      <c r="D158" s="134" t="s">
        <v>109</v>
      </c>
      <c r="E158" s="135" t="s">
        <v>224</v>
      </c>
      <c r="F158" s="136" t="s">
        <v>225</v>
      </c>
      <c r="G158" s="137" t="s">
        <v>180</v>
      </c>
      <c r="H158" s="138">
        <v>2</v>
      </c>
      <c r="I158" s="138"/>
      <c r="J158" s="138">
        <f t="shared" si="20"/>
        <v>0</v>
      </c>
      <c r="K158" s="139"/>
      <c r="L158" s="27"/>
      <c r="M158" s="140" t="s">
        <v>1</v>
      </c>
      <c r="N158" s="141" t="s">
        <v>34</v>
      </c>
      <c r="O158" s="142">
        <v>0.95199999999999996</v>
      </c>
      <c r="P158" s="142">
        <f t="shared" si="21"/>
        <v>1.9039999999999999</v>
      </c>
      <c r="Q158" s="142">
        <v>0</v>
      </c>
      <c r="R158" s="142">
        <f t="shared" si="22"/>
        <v>0</v>
      </c>
      <c r="S158" s="142">
        <v>0.08</v>
      </c>
      <c r="T158" s="143">
        <f t="shared" si="23"/>
        <v>0.16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4" t="s">
        <v>113</v>
      </c>
      <c r="AT158" s="144" t="s">
        <v>109</v>
      </c>
      <c r="AU158" s="144" t="s">
        <v>114</v>
      </c>
      <c r="AY158" s="14" t="s">
        <v>107</v>
      </c>
      <c r="BE158" s="145">
        <f t="shared" si="24"/>
        <v>0</v>
      </c>
      <c r="BF158" s="145">
        <f t="shared" si="25"/>
        <v>0</v>
      </c>
      <c r="BG158" s="145">
        <f t="shared" si="26"/>
        <v>0</v>
      </c>
      <c r="BH158" s="145">
        <f t="shared" si="27"/>
        <v>0</v>
      </c>
      <c r="BI158" s="145">
        <f t="shared" si="28"/>
        <v>0</v>
      </c>
      <c r="BJ158" s="14" t="s">
        <v>114</v>
      </c>
      <c r="BK158" s="146">
        <f t="shared" si="29"/>
        <v>0</v>
      </c>
      <c r="BL158" s="14" t="s">
        <v>113</v>
      </c>
      <c r="BM158" s="144" t="s">
        <v>226</v>
      </c>
    </row>
    <row r="159" spans="1:65" s="2" customFormat="1" ht="38" customHeight="1">
      <c r="A159" s="26"/>
      <c r="B159" s="133"/>
      <c r="C159" s="134" t="s">
        <v>227</v>
      </c>
      <c r="D159" s="134" t="s">
        <v>109</v>
      </c>
      <c r="E159" s="135" t="s">
        <v>228</v>
      </c>
      <c r="F159" s="136" t="s">
        <v>229</v>
      </c>
      <c r="G159" s="137" t="s">
        <v>175</v>
      </c>
      <c r="H159" s="138">
        <v>14</v>
      </c>
      <c r="I159" s="138"/>
      <c r="J159" s="138">
        <f t="shared" si="20"/>
        <v>0</v>
      </c>
      <c r="K159" s="139"/>
      <c r="L159" s="27"/>
      <c r="M159" s="140" t="s">
        <v>1</v>
      </c>
      <c r="N159" s="141" t="s">
        <v>34</v>
      </c>
      <c r="O159" s="142">
        <v>0.28071000000000002</v>
      </c>
      <c r="P159" s="142">
        <f t="shared" si="21"/>
        <v>3.9299400000000002</v>
      </c>
      <c r="Q159" s="142">
        <v>0</v>
      </c>
      <c r="R159" s="142">
        <f t="shared" si="22"/>
        <v>0</v>
      </c>
      <c r="S159" s="142">
        <v>1.7999999999999999E-2</v>
      </c>
      <c r="T159" s="143">
        <f t="shared" si="23"/>
        <v>0.252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4" t="s">
        <v>113</v>
      </c>
      <c r="AT159" s="144" t="s">
        <v>109</v>
      </c>
      <c r="AU159" s="144" t="s">
        <v>114</v>
      </c>
      <c r="AY159" s="14" t="s">
        <v>107</v>
      </c>
      <c r="BE159" s="145">
        <f t="shared" si="24"/>
        <v>0</v>
      </c>
      <c r="BF159" s="145">
        <f t="shared" si="25"/>
        <v>0</v>
      </c>
      <c r="BG159" s="145">
        <f t="shared" si="26"/>
        <v>0</v>
      </c>
      <c r="BH159" s="145">
        <f t="shared" si="27"/>
        <v>0</v>
      </c>
      <c r="BI159" s="145">
        <f t="shared" si="28"/>
        <v>0</v>
      </c>
      <c r="BJ159" s="14" t="s">
        <v>114</v>
      </c>
      <c r="BK159" s="146">
        <f t="shared" si="29"/>
        <v>0</v>
      </c>
      <c r="BL159" s="14" t="s">
        <v>113</v>
      </c>
      <c r="BM159" s="144" t="s">
        <v>230</v>
      </c>
    </row>
    <row r="160" spans="1:65" s="2" customFormat="1" ht="38" customHeight="1">
      <c r="A160" s="26"/>
      <c r="B160" s="133"/>
      <c r="C160" s="134" t="s">
        <v>231</v>
      </c>
      <c r="D160" s="134" t="s">
        <v>109</v>
      </c>
      <c r="E160" s="135" t="s">
        <v>232</v>
      </c>
      <c r="F160" s="136" t="s">
        <v>233</v>
      </c>
      <c r="G160" s="137" t="s">
        <v>175</v>
      </c>
      <c r="H160" s="138">
        <v>5</v>
      </c>
      <c r="I160" s="138"/>
      <c r="J160" s="138">
        <f t="shared" si="20"/>
        <v>0</v>
      </c>
      <c r="K160" s="139"/>
      <c r="L160" s="27"/>
      <c r="M160" s="140" t="s">
        <v>1</v>
      </c>
      <c r="N160" s="141" t="s">
        <v>34</v>
      </c>
      <c r="O160" s="142">
        <v>0.58957999999999999</v>
      </c>
      <c r="P160" s="142">
        <f t="shared" si="21"/>
        <v>2.9478999999999997</v>
      </c>
      <c r="Q160" s="142">
        <v>0</v>
      </c>
      <c r="R160" s="142">
        <f t="shared" si="22"/>
        <v>0</v>
      </c>
      <c r="S160" s="142">
        <v>0.04</v>
      </c>
      <c r="T160" s="143">
        <f t="shared" si="23"/>
        <v>0.2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4" t="s">
        <v>113</v>
      </c>
      <c r="AT160" s="144" t="s">
        <v>109</v>
      </c>
      <c r="AU160" s="144" t="s">
        <v>114</v>
      </c>
      <c r="AY160" s="14" t="s">
        <v>107</v>
      </c>
      <c r="BE160" s="145">
        <f t="shared" si="24"/>
        <v>0</v>
      </c>
      <c r="BF160" s="145">
        <f t="shared" si="25"/>
        <v>0</v>
      </c>
      <c r="BG160" s="145">
        <f t="shared" si="26"/>
        <v>0</v>
      </c>
      <c r="BH160" s="145">
        <f t="shared" si="27"/>
        <v>0</v>
      </c>
      <c r="BI160" s="145">
        <f t="shared" si="28"/>
        <v>0</v>
      </c>
      <c r="BJ160" s="14" t="s">
        <v>114</v>
      </c>
      <c r="BK160" s="146">
        <f t="shared" si="29"/>
        <v>0</v>
      </c>
      <c r="BL160" s="14" t="s">
        <v>113</v>
      </c>
      <c r="BM160" s="144" t="s">
        <v>234</v>
      </c>
    </row>
    <row r="161" spans="1:65" s="2" customFormat="1" ht="24.25" customHeight="1">
      <c r="A161" s="26"/>
      <c r="B161" s="133"/>
      <c r="C161" s="134" t="s">
        <v>235</v>
      </c>
      <c r="D161" s="134" t="s">
        <v>109</v>
      </c>
      <c r="E161" s="135" t="s">
        <v>236</v>
      </c>
      <c r="F161" s="136" t="s">
        <v>237</v>
      </c>
      <c r="G161" s="137" t="s">
        <v>175</v>
      </c>
      <c r="H161" s="138">
        <v>1</v>
      </c>
      <c r="I161" s="138"/>
      <c r="J161" s="138">
        <f t="shared" si="20"/>
        <v>0</v>
      </c>
      <c r="K161" s="139"/>
      <c r="L161" s="27"/>
      <c r="M161" s="140" t="s">
        <v>1</v>
      </c>
      <c r="N161" s="141" t="s">
        <v>34</v>
      </c>
      <c r="O161" s="142">
        <v>2.6118000000000001</v>
      </c>
      <c r="P161" s="142">
        <f t="shared" si="21"/>
        <v>2.6118000000000001</v>
      </c>
      <c r="Q161" s="142">
        <v>0</v>
      </c>
      <c r="R161" s="142">
        <f t="shared" si="22"/>
        <v>0</v>
      </c>
      <c r="S161" s="142">
        <v>0.22</v>
      </c>
      <c r="T161" s="143">
        <f t="shared" si="23"/>
        <v>0.22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4" t="s">
        <v>113</v>
      </c>
      <c r="AT161" s="144" t="s">
        <v>109</v>
      </c>
      <c r="AU161" s="144" t="s">
        <v>114</v>
      </c>
      <c r="AY161" s="14" t="s">
        <v>107</v>
      </c>
      <c r="BE161" s="145">
        <f t="shared" si="24"/>
        <v>0</v>
      </c>
      <c r="BF161" s="145">
        <f t="shared" si="25"/>
        <v>0</v>
      </c>
      <c r="BG161" s="145">
        <f t="shared" si="26"/>
        <v>0</v>
      </c>
      <c r="BH161" s="145">
        <f t="shared" si="27"/>
        <v>0</v>
      </c>
      <c r="BI161" s="145">
        <f t="shared" si="28"/>
        <v>0</v>
      </c>
      <c r="BJ161" s="14" t="s">
        <v>114</v>
      </c>
      <c r="BK161" s="146">
        <f t="shared" si="29"/>
        <v>0</v>
      </c>
      <c r="BL161" s="14" t="s">
        <v>113</v>
      </c>
      <c r="BM161" s="144" t="s">
        <v>238</v>
      </c>
    </row>
    <row r="162" spans="1:65" s="2" customFormat="1" ht="24.25" customHeight="1">
      <c r="A162" s="26"/>
      <c r="B162" s="133"/>
      <c r="C162" s="134" t="s">
        <v>239</v>
      </c>
      <c r="D162" s="134" t="s">
        <v>109</v>
      </c>
      <c r="E162" s="135" t="s">
        <v>240</v>
      </c>
      <c r="F162" s="136" t="s">
        <v>241</v>
      </c>
      <c r="G162" s="137" t="s">
        <v>142</v>
      </c>
      <c r="H162" s="138">
        <v>4.4989999999999997</v>
      </c>
      <c r="I162" s="138"/>
      <c r="J162" s="138">
        <f t="shared" si="20"/>
        <v>0</v>
      </c>
      <c r="K162" s="139"/>
      <c r="L162" s="27"/>
      <c r="M162" s="140" t="s">
        <v>1</v>
      </c>
      <c r="N162" s="141" t="s">
        <v>34</v>
      </c>
      <c r="O162" s="142">
        <v>0.88200000000000001</v>
      </c>
      <c r="P162" s="142">
        <f t="shared" si="21"/>
        <v>3.9681179999999996</v>
      </c>
      <c r="Q162" s="142">
        <v>0</v>
      </c>
      <c r="R162" s="142">
        <f t="shared" si="22"/>
        <v>0</v>
      </c>
      <c r="S162" s="142">
        <v>0</v>
      </c>
      <c r="T162" s="143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4" t="s">
        <v>113</v>
      </c>
      <c r="AT162" s="144" t="s">
        <v>109</v>
      </c>
      <c r="AU162" s="144" t="s">
        <v>114</v>
      </c>
      <c r="AY162" s="14" t="s">
        <v>107</v>
      </c>
      <c r="BE162" s="145">
        <f t="shared" si="24"/>
        <v>0</v>
      </c>
      <c r="BF162" s="145">
        <f t="shared" si="25"/>
        <v>0</v>
      </c>
      <c r="BG162" s="145">
        <f t="shared" si="26"/>
        <v>0</v>
      </c>
      <c r="BH162" s="145">
        <f t="shared" si="27"/>
        <v>0</v>
      </c>
      <c r="BI162" s="145">
        <f t="shared" si="28"/>
        <v>0</v>
      </c>
      <c r="BJ162" s="14" t="s">
        <v>114</v>
      </c>
      <c r="BK162" s="146">
        <f t="shared" si="29"/>
        <v>0</v>
      </c>
      <c r="BL162" s="14" t="s">
        <v>113</v>
      </c>
      <c r="BM162" s="144" t="s">
        <v>242</v>
      </c>
    </row>
    <row r="163" spans="1:65" s="2" customFormat="1" ht="24.25" customHeight="1">
      <c r="A163" s="26"/>
      <c r="B163" s="133"/>
      <c r="C163" s="134" t="s">
        <v>243</v>
      </c>
      <c r="D163" s="134" t="s">
        <v>109</v>
      </c>
      <c r="E163" s="135" t="s">
        <v>244</v>
      </c>
      <c r="F163" s="136" t="s">
        <v>245</v>
      </c>
      <c r="G163" s="137" t="s">
        <v>142</v>
      </c>
      <c r="H163" s="138">
        <v>4.0039999999999996</v>
      </c>
      <c r="I163" s="138"/>
      <c r="J163" s="138">
        <f t="shared" si="20"/>
        <v>0</v>
      </c>
      <c r="K163" s="139"/>
      <c r="L163" s="27"/>
      <c r="M163" s="140" t="s">
        <v>1</v>
      </c>
      <c r="N163" s="141" t="s">
        <v>34</v>
      </c>
      <c r="O163" s="142">
        <v>0.61799999999999999</v>
      </c>
      <c r="P163" s="142">
        <f t="shared" si="21"/>
        <v>2.4744719999999996</v>
      </c>
      <c r="Q163" s="142">
        <v>0</v>
      </c>
      <c r="R163" s="142">
        <f t="shared" si="22"/>
        <v>0</v>
      </c>
      <c r="S163" s="142">
        <v>0</v>
      </c>
      <c r="T163" s="143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4" t="s">
        <v>113</v>
      </c>
      <c r="AT163" s="144" t="s">
        <v>109</v>
      </c>
      <c r="AU163" s="144" t="s">
        <v>114</v>
      </c>
      <c r="AY163" s="14" t="s">
        <v>107</v>
      </c>
      <c r="BE163" s="145">
        <f t="shared" si="24"/>
        <v>0</v>
      </c>
      <c r="BF163" s="145">
        <f t="shared" si="25"/>
        <v>0</v>
      </c>
      <c r="BG163" s="145">
        <f t="shared" si="26"/>
        <v>0</v>
      </c>
      <c r="BH163" s="145">
        <f t="shared" si="27"/>
        <v>0</v>
      </c>
      <c r="BI163" s="145">
        <f t="shared" si="28"/>
        <v>0</v>
      </c>
      <c r="BJ163" s="14" t="s">
        <v>114</v>
      </c>
      <c r="BK163" s="146">
        <f t="shared" si="29"/>
        <v>0</v>
      </c>
      <c r="BL163" s="14" t="s">
        <v>113</v>
      </c>
      <c r="BM163" s="144" t="s">
        <v>246</v>
      </c>
    </row>
    <row r="164" spans="1:65" s="2" customFormat="1" ht="14.5" customHeight="1">
      <c r="A164" s="26"/>
      <c r="B164" s="133"/>
      <c r="C164" s="134" t="s">
        <v>247</v>
      </c>
      <c r="D164" s="134" t="s">
        <v>109</v>
      </c>
      <c r="E164" s="135" t="s">
        <v>248</v>
      </c>
      <c r="F164" s="136" t="s">
        <v>249</v>
      </c>
      <c r="G164" s="137" t="s">
        <v>142</v>
      </c>
      <c r="H164" s="138">
        <v>4.4989999999999997</v>
      </c>
      <c r="I164" s="138"/>
      <c r="J164" s="138">
        <f t="shared" si="20"/>
        <v>0</v>
      </c>
      <c r="K164" s="139"/>
      <c r="L164" s="27"/>
      <c r="M164" s="140" t="s">
        <v>1</v>
      </c>
      <c r="N164" s="141" t="s">
        <v>34</v>
      </c>
      <c r="O164" s="142">
        <v>0.59799999999999998</v>
      </c>
      <c r="P164" s="142">
        <f t="shared" si="21"/>
        <v>2.6904019999999997</v>
      </c>
      <c r="Q164" s="142">
        <v>0</v>
      </c>
      <c r="R164" s="142">
        <f t="shared" si="22"/>
        <v>0</v>
      </c>
      <c r="S164" s="142">
        <v>0</v>
      </c>
      <c r="T164" s="143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4" t="s">
        <v>113</v>
      </c>
      <c r="AT164" s="144" t="s">
        <v>109</v>
      </c>
      <c r="AU164" s="144" t="s">
        <v>114</v>
      </c>
      <c r="AY164" s="14" t="s">
        <v>107</v>
      </c>
      <c r="BE164" s="145">
        <f t="shared" si="24"/>
        <v>0</v>
      </c>
      <c r="BF164" s="145">
        <f t="shared" si="25"/>
        <v>0</v>
      </c>
      <c r="BG164" s="145">
        <f t="shared" si="26"/>
        <v>0</v>
      </c>
      <c r="BH164" s="145">
        <f t="shared" si="27"/>
        <v>0</v>
      </c>
      <c r="BI164" s="145">
        <f t="shared" si="28"/>
        <v>0</v>
      </c>
      <c r="BJ164" s="14" t="s">
        <v>114</v>
      </c>
      <c r="BK164" s="146">
        <f t="shared" si="29"/>
        <v>0</v>
      </c>
      <c r="BL164" s="14" t="s">
        <v>113</v>
      </c>
      <c r="BM164" s="144" t="s">
        <v>250</v>
      </c>
    </row>
    <row r="165" spans="1:65" s="2" customFormat="1" ht="24.25" customHeight="1">
      <c r="A165" s="26"/>
      <c r="B165" s="133"/>
      <c r="C165" s="134" t="s">
        <v>251</v>
      </c>
      <c r="D165" s="134" t="s">
        <v>109</v>
      </c>
      <c r="E165" s="135" t="s">
        <v>252</v>
      </c>
      <c r="F165" s="136" t="s">
        <v>253</v>
      </c>
      <c r="G165" s="137" t="s">
        <v>142</v>
      </c>
      <c r="H165" s="138">
        <v>40.04</v>
      </c>
      <c r="I165" s="138"/>
      <c r="J165" s="138">
        <f t="shared" si="20"/>
        <v>0</v>
      </c>
      <c r="K165" s="139"/>
      <c r="L165" s="27"/>
      <c r="M165" s="140" t="s">
        <v>1</v>
      </c>
      <c r="N165" s="141" t="s">
        <v>34</v>
      </c>
      <c r="O165" s="142">
        <v>7.0000000000000001E-3</v>
      </c>
      <c r="P165" s="142">
        <f t="shared" si="21"/>
        <v>0.28027999999999997</v>
      </c>
      <c r="Q165" s="142">
        <v>0</v>
      </c>
      <c r="R165" s="142">
        <f t="shared" si="22"/>
        <v>0</v>
      </c>
      <c r="S165" s="142">
        <v>0</v>
      </c>
      <c r="T165" s="143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4" t="s">
        <v>113</v>
      </c>
      <c r="AT165" s="144" t="s">
        <v>109</v>
      </c>
      <c r="AU165" s="144" t="s">
        <v>114</v>
      </c>
      <c r="AY165" s="14" t="s">
        <v>107</v>
      </c>
      <c r="BE165" s="145">
        <f t="shared" si="24"/>
        <v>0</v>
      </c>
      <c r="BF165" s="145">
        <f t="shared" si="25"/>
        <v>0</v>
      </c>
      <c r="BG165" s="145">
        <f t="shared" si="26"/>
        <v>0</v>
      </c>
      <c r="BH165" s="145">
        <f t="shared" si="27"/>
        <v>0</v>
      </c>
      <c r="BI165" s="145">
        <f t="shared" si="28"/>
        <v>0</v>
      </c>
      <c r="BJ165" s="14" t="s">
        <v>114</v>
      </c>
      <c r="BK165" s="146">
        <f t="shared" si="29"/>
        <v>0</v>
      </c>
      <c r="BL165" s="14" t="s">
        <v>113</v>
      </c>
      <c r="BM165" s="144" t="s">
        <v>254</v>
      </c>
    </row>
    <row r="166" spans="1:65" s="2" customFormat="1" ht="24.25" customHeight="1">
      <c r="A166" s="26"/>
      <c r="B166" s="133"/>
      <c r="C166" s="134" t="s">
        <v>255</v>
      </c>
      <c r="D166" s="134" t="s">
        <v>109</v>
      </c>
      <c r="E166" s="135" t="s">
        <v>256</v>
      </c>
      <c r="F166" s="136" t="s">
        <v>257</v>
      </c>
      <c r="G166" s="137" t="s">
        <v>142</v>
      </c>
      <c r="H166" s="138">
        <v>4.4989999999999997</v>
      </c>
      <c r="I166" s="138"/>
      <c r="J166" s="138">
        <f t="shared" si="20"/>
        <v>0</v>
      </c>
      <c r="K166" s="139"/>
      <c r="L166" s="27"/>
      <c r="M166" s="140" t="s">
        <v>1</v>
      </c>
      <c r="N166" s="141" t="s">
        <v>34</v>
      </c>
      <c r="O166" s="142">
        <v>0.89</v>
      </c>
      <c r="P166" s="142">
        <f t="shared" si="21"/>
        <v>4.0041099999999998</v>
      </c>
      <c r="Q166" s="142">
        <v>0</v>
      </c>
      <c r="R166" s="142">
        <f t="shared" si="22"/>
        <v>0</v>
      </c>
      <c r="S166" s="142">
        <v>0</v>
      </c>
      <c r="T166" s="143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4" t="s">
        <v>113</v>
      </c>
      <c r="AT166" s="144" t="s">
        <v>109</v>
      </c>
      <c r="AU166" s="144" t="s">
        <v>114</v>
      </c>
      <c r="AY166" s="14" t="s">
        <v>107</v>
      </c>
      <c r="BE166" s="145">
        <f t="shared" si="24"/>
        <v>0</v>
      </c>
      <c r="BF166" s="145">
        <f t="shared" si="25"/>
        <v>0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4" t="s">
        <v>114</v>
      </c>
      <c r="BK166" s="146">
        <f t="shared" si="29"/>
        <v>0</v>
      </c>
      <c r="BL166" s="14" t="s">
        <v>113</v>
      </c>
      <c r="BM166" s="144" t="s">
        <v>258</v>
      </c>
    </row>
    <row r="167" spans="1:65" s="2" customFormat="1" ht="24.25" customHeight="1">
      <c r="A167" s="26"/>
      <c r="B167" s="133"/>
      <c r="C167" s="134" t="s">
        <v>259</v>
      </c>
      <c r="D167" s="134" t="s">
        <v>109</v>
      </c>
      <c r="E167" s="135" t="s">
        <v>260</v>
      </c>
      <c r="F167" s="136" t="s">
        <v>261</v>
      </c>
      <c r="G167" s="137" t="s">
        <v>142</v>
      </c>
      <c r="H167" s="138">
        <v>40.04</v>
      </c>
      <c r="I167" s="138"/>
      <c r="J167" s="138">
        <f t="shared" si="20"/>
        <v>0</v>
      </c>
      <c r="K167" s="139"/>
      <c r="L167" s="27"/>
      <c r="M167" s="140" t="s">
        <v>1</v>
      </c>
      <c r="N167" s="141" t="s">
        <v>34</v>
      </c>
      <c r="O167" s="142">
        <v>0.1</v>
      </c>
      <c r="P167" s="142">
        <f t="shared" si="21"/>
        <v>4.0040000000000004</v>
      </c>
      <c r="Q167" s="142">
        <v>0</v>
      </c>
      <c r="R167" s="142">
        <f t="shared" si="22"/>
        <v>0</v>
      </c>
      <c r="S167" s="142">
        <v>0</v>
      </c>
      <c r="T167" s="143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4" t="s">
        <v>113</v>
      </c>
      <c r="AT167" s="144" t="s">
        <v>109</v>
      </c>
      <c r="AU167" s="144" t="s">
        <v>114</v>
      </c>
      <c r="AY167" s="14" t="s">
        <v>107</v>
      </c>
      <c r="BE167" s="145">
        <f t="shared" si="24"/>
        <v>0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4" t="s">
        <v>114</v>
      </c>
      <c r="BK167" s="146">
        <f t="shared" si="29"/>
        <v>0</v>
      </c>
      <c r="BL167" s="14" t="s">
        <v>113</v>
      </c>
      <c r="BM167" s="144" t="s">
        <v>262</v>
      </c>
    </row>
    <row r="168" spans="1:65" s="2" customFormat="1" ht="24.25" customHeight="1">
      <c r="A168" s="26"/>
      <c r="B168" s="133"/>
      <c r="C168" s="134" t="s">
        <v>263</v>
      </c>
      <c r="D168" s="134" t="s">
        <v>109</v>
      </c>
      <c r="E168" s="135" t="s">
        <v>264</v>
      </c>
      <c r="F168" s="136" t="s">
        <v>265</v>
      </c>
      <c r="G168" s="137" t="s">
        <v>142</v>
      </c>
      <c r="H168" s="138">
        <v>4.4989999999999997</v>
      </c>
      <c r="I168" s="138"/>
      <c r="J168" s="138">
        <f t="shared" si="20"/>
        <v>0</v>
      </c>
      <c r="K168" s="139"/>
      <c r="L168" s="27"/>
      <c r="M168" s="140" t="s">
        <v>1</v>
      </c>
      <c r="N168" s="141" t="s">
        <v>34</v>
      </c>
      <c r="O168" s="142">
        <v>0</v>
      </c>
      <c r="P168" s="142">
        <f t="shared" si="21"/>
        <v>0</v>
      </c>
      <c r="Q168" s="142">
        <v>0</v>
      </c>
      <c r="R168" s="142">
        <f t="shared" si="22"/>
        <v>0</v>
      </c>
      <c r="S168" s="142">
        <v>0</v>
      </c>
      <c r="T168" s="143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4" t="s">
        <v>113</v>
      </c>
      <c r="AT168" s="144" t="s">
        <v>109</v>
      </c>
      <c r="AU168" s="144" t="s">
        <v>114</v>
      </c>
      <c r="AY168" s="14" t="s">
        <v>107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4" t="s">
        <v>114</v>
      </c>
      <c r="BK168" s="146">
        <f t="shared" si="29"/>
        <v>0</v>
      </c>
      <c r="BL168" s="14" t="s">
        <v>113</v>
      </c>
      <c r="BM168" s="144" t="s">
        <v>266</v>
      </c>
    </row>
    <row r="169" spans="1:65" s="12" customFormat="1" ht="23" customHeight="1">
      <c r="B169" s="121"/>
      <c r="D169" s="122" t="s">
        <v>67</v>
      </c>
      <c r="E169" s="131" t="s">
        <v>267</v>
      </c>
      <c r="F169" s="131" t="s">
        <v>268</v>
      </c>
      <c r="J169" s="132">
        <f>BK169</f>
        <v>0</v>
      </c>
      <c r="L169" s="121"/>
      <c r="M169" s="125"/>
      <c r="N169" s="126"/>
      <c r="O169" s="126"/>
      <c r="P169" s="127">
        <f>P170</f>
        <v>1.8046E-2</v>
      </c>
      <c r="Q169" s="126"/>
      <c r="R169" s="127">
        <f>R170</f>
        <v>0</v>
      </c>
      <c r="S169" s="126"/>
      <c r="T169" s="128">
        <f>T170</f>
        <v>0</v>
      </c>
      <c r="AR169" s="122" t="s">
        <v>73</v>
      </c>
      <c r="AT169" s="129" t="s">
        <v>67</v>
      </c>
      <c r="AU169" s="129" t="s">
        <v>73</v>
      </c>
      <c r="AY169" s="122" t="s">
        <v>107</v>
      </c>
      <c r="BK169" s="130">
        <f>BK170</f>
        <v>0</v>
      </c>
    </row>
    <row r="170" spans="1:65" s="2" customFormat="1" ht="24.25" customHeight="1">
      <c r="A170" s="26"/>
      <c r="B170" s="133"/>
      <c r="C170" s="134" t="s">
        <v>269</v>
      </c>
      <c r="D170" s="134" t="s">
        <v>109</v>
      </c>
      <c r="E170" s="135" t="s">
        <v>270</v>
      </c>
      <c r="F170" s="136" t="s">
        <v>271</v>
      </c>
      <c r="G170" s="137" t="s">
        <v>142</v>
      </c>
      <c r="H170" s="138">
        <v>1.4E-2</v>
      </c>
      <c r="I170" s="138"/>
      <c r="J170" s="138">
        <f>ROUND(I170*H170,3)</f>
        <v>0</v>
      </c>
      <c r="K170" s="139"/>
      <c r="L170" s="27"/>
      <c r="M170" s="140" t="s">
        <v>1</v>
      </c>
      <c r="N170" s="141" t="s">
        <v>34</v>
      </c>
      <c r="O170" s="142">
        <v>1.2889999999999999</v>
      </c>
      <c r="P170" s="142">
        <f>O170*H170</f>
        <v>1.8046E-2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4" t="s">
        <v>113</v>
      </c>
      <c r="AT170" s="144" t="s">
        <v>109</v>
      </c>
      <c r="AU170" s="144" t="s">
        <v>114</v>
      </c>
      <c r="AY170" s="14" t="s">
        <v>107</v>
      </c>
      <c r="BE170" s="145">
        <f>IF(N170="základná",J170,0)</f>
        <v>0</v>
      </c>
      <c r="BF170" s="145">
        <f>IF(N170="znížená",J170,0)</f>
        <v>0</v>
      </c>
      <c r="BG170" s="145">
        <f>IF(N170="zákl. prenesená",J170,0)</f>
        <v>0</v>
      </c>
      <c r="BH170" s="145">
        <f>IF(N170="zníž. prenesená",J170,0)</f>
        <v>0</v>
      </c>
      <c r="BI170" s="145">
        <f>IF(N170="nulová",J170,0)</f>
        <v>0</v>
      </c>
      <c r="BJ170" s="14" t="s">
        <v>114</v>
      </c>
      <c r="BK170" s="146">
        <f>ROUND(I170*H170,3)</f>
        <v>0</v>
      </c>
      <c r="BL170" s="14" t="s">
        <v>113</v>
      </c>
      <c r="BM170" s="144" t="s">
        <v>272</v>
      </c>
    </row>
    <row r="171" spans="1:65" s="12" customFormat="1" ht="26" customHeight="1">
      <c r="B171" s="121"/>
      <c r="D171" s="122" t="s">
        <v>67</v>
      </c>
      <c r="E171" s="123" t="s">
        <v>273</v>
      </c>
      <c r="F171" s="123" t="s">
        <v>274</v>
      </c>
      <c r="J171" s="124">
        <f>BK171</f>
        <v>0</v>
      </c>
      <c r="L171" s="121"/>
      <c r="M171" s="125"/>
      <c r="N171" s="126"/>
      <c r="O171" s="126"/>
      <c r="P171" s="127">
        <f>P172+P183+P200+P221</f>
        <v>90.510443000000009</v>
      </c>
      <c r="Q171" s="126"/>
      <c r="R171" s="127">
        <f>R172+R183+R200+R221</f>
        <v>0.22470147200000001</v>
      </c>
      <c r="S171" s="126"/>
      <c r="T171" s="128">
        <f>T172+T183+T200+T221</f>
        <v>0</v>
      </c>
      <c r="AR171" s="122" t="s">
        <v>114</v>
      </c>
      <c r="AT171" s="129" t="s">
        <v>67</v>
      </c>
      <c r="AU171" s="129" t="s">
        <v>68</v>
      </c>
      <c r="AY171" s="122" t="s">
        <v>107</v>
      </c>
      <c r="BK171" s="130">
        <f>BK172+BK183+BK200+BK221</f>
        <v>0</v>
      </c>
    </row>
    <row r="172" spans="1:65" s="12" customFormat="1" ht="23" customHeight="1">
      <c r="B172" s="121"/>
      <c r="D172" s="122" t="s">
        <v>67</v>
      </c>
      <c r="E172" s="131" t="s">
        <v>275</v>
      </c>
      <c r="F172" s="131" t="s">
        <v>276</v>
      </c>
      <c r="J172" s="132">
        <f>BK172</f>
        <v>0</v>
      </c>
      <c r="L172" s="121"/>
      <c r="M172" s="125"/>
      <c r="N172" s="126"/>
      <c r="O172" s="126"/>
      <c r="P172" s="127">
        <f>SUM(P173:P182)</f>
        <v>9.9513429999999978</v>
      </c>
      <c r="Q172" s="126"/>
      <c r="R172" s="127">
        <f>SUM(R173:R182)</f>
        <v>5.3192320000000001E-3</v>
      </c>
      <c r="S172" s="126"/>
      <c r="T172" s="128">
        <f>SUM(T173:T182)</f>
        <v>0</v>
      </c>
      <c r="AR172" s="122" t="s">
        <v>114</v>
      </c>
      <c r="AT172" s="129" t="s">
        <v>67</v>
      </c>
      <c r="AU172" s="129" t="s">
        <v>73</v>
      </c>
      <c r="AY172" s="122" t="s">
        <v>107</v>
      </c>
      <c r="BK172" s="130">
        <f>SUM(BK173:BK182)</f>
        <v>0</v>
      </c>
    </row>
    <row r="173" spans="1:65" s="2" customFormat="1" ht="24.25" customHeight="1">
      <c r="A173" s="26"/>
      <c r="B173" s="133"/>
      <c r="C173" s="134" t="s">
        <v>277</v>
      </c>
      <c r="D173" s="134" t="s">
        <v>109</v>
      </c>
      <c r="E173" s="135" t="s">
        <v>278</v>
      </c>
      <c r="F173" s="136" t="s">
        <v>279</v>
      </c>
      <c r="G173" s="137" t="s">
        <v>175</v>
      </c>
      <c r="H173" s="138">
        <v>33</v>
      </c>
      <c r="I173" s="138"/>
      <c r="J173" s="138">
        <f t="shared" ref="J173:J182" si="30">ROUND(I173*H173,3)</f>
        <v>0</v>
      </c>
      <c r="K173" s="139"/>
      <c r="L173" s="27"/>
      <c r="M173" s="140" t="s">
        <v>1</v>
      </c>
      <c r="N173" s="141" t="s">
        <v>34</v>
      </c>
      <c r="O173" s="142">
        <v>0.11602999999999999</v>
      </c>
      <c r="P173" s="142">
        <f t="shared" ref="P173:P182" si="31">O173*H173</f>
        <v>3.8289899999999997</v>
      </c>
      <c r="Q173" s="142">
        <v>3.0000000000000001E-5</v>
      </c>
      <c r="R173" s="142">
        <f t="shared" ref="R173:R182" si="32">Q173*H173</f>
        <v>9.8999999999999999E-4</v>
      </c>
      <c r="S173" s="142">
        <v>0</v>
      </c>
      <c r="T173" s="143">
        <f t="shared" ref="T173:T182" si="33"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4" t="s">
        <v>177</v>
      </c>
      <c r="AT173" s="144" t="s">
        <v>109</v>
      </c>
      <c r="AU173" s="144" t="s">
        <v>114</v>
      </c>
      <c r="AY173" s="14" t="s">
        <v>107</v>
      </c>
      <c r="BE173" s="145">
        <f t="shared" ref="BE173:BE182" si="34">IF(N173="základná",J173,0)</f>
        <v>0</v>
      </c>
      <c r="BF173" s="145">
        <f t="shared" ref="BF173:BF182" si="35">IF(N173="znížená",J173,0)</f>
        <v>0</v>
      </c>
      <c r="BG173" s="145">
        <f t="shared" ref="BG173:BG182" si="36">IF(N173="zákl. prenesená",J173,0)</f>
        <v>0</v>
      </c>
      <c r="BH173" s="145">
        <f t="shared" ref="BH173:BH182" si="37">IF(N173="zníž. prenesená",J173,0)</f>
        <v>0</v>
      </c>
      <c r="BI173" s="145">
        <f t="shared" ref="BI173:BI182" si="38">IF(N173="nulová",J173,0)</f>
        <v>0</v>
      </c>
      <c r="BJ173" s="14" t="s">
        <v>114</v>
      </c>
      <c r="BK173" s="146">
        <f t="shared" ref="BK173:BK182" si="39">ROUND(I173*H173,3)</f>
        <v>0</v>
      </c>
      <c r="BL173" s="14" t="s">
        <v>177</v>
      </c>
      <c r="BM173" s="144" t="s">
        <v>280</v>
      </c>
    </row>
    <row r="174" spans="1:65" s="2" customFormat="1" ht="14.5" customHeight="1">
      <c r="A174" s="26"/>
      <c r="B174" s="133"/>
      <c r="C174" s="147" t="s">
        <v>281</v>
      </c>
      <c r="D174" s="147" t="s">
        <v>153</v>
      </c>
      <c r="E174" s="148" t="s">
        <v>282</v>
      </c>
      <c r="F174" s="149" t="s">
        <v>283</v>
      </c>
      <c r="G174" s="150" t="s">
        <v>175</v>
      </c>
      <c r="H174" s="151">
        <v>6</v>
      </c>
      <c r="I174" s="151"/>
      <c r="J174" s="151">
        <f t="shared" si="30"/>
        <v>0</v>
      </c>
      <c r="K174" s="152"/>
      <c r="L174" s="153"/>
      <c r="M174" s="154" t="s">
        <v>1</v>
      </c>
      <c r="N174" s="155" t="s">
        <v>34</v>
      </c>
      <c r="O174" s="142">
        <v>0</v>
      </c>
      <c r="P174" s="142">
        <f t="shared" si="31"/>
        <v>0</v>
      </c>
      <c r="Q174" s="142">
        <v>0</v>
      </c>
      <c r="R174" s="142">
        <f t="shared" si="32"/>
        <v>0</v>
      </c>
      <c r="S174" s="142">
        <v>0</v>
      </c>
      <c r="T174" s="143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4" t="s">
        <v>243</v>
      </c>
      <c r="AT174" s="144" t="s">
        <v>153</v>
      </c>
      <c r="AU174" s="144" t="s">
        <v>114</v>
      </c>
      <c r="AY174" s="14" t="s">
        <v>107</v>
      </c>
      <c r="BE174" s="145">
        <f t="shared" si="34"/>
        <v>0</v>
      </c>
      <c r="BF174" s="145">
        <f t="shared" si="35"/>
        <v>0</v>
      </c>
      <c r="BG174" s="145">
        <f t="shared" si="36"/>
        <v>0</v>
      </c>
      <c r="BH174" s="145">
        <f t="shared" si="37"/>
        <v>0</v>
      </c>
      <c r="BI174" s="145">
        <f t="shared" si="38"/>
        <v>0</v>
      </c>
      <c r="BJ174" s="14" t="s">
        <v>114</v>
      </c>
      <c r="BK174" s="146">
        <f t="shared" si="39"/>
        <v>0</v>
      </c>
      <c r="BL174" s="14" t="s">
        <v>177</v>
      </c>
      <c r="BM174" s="144" t="s">
        <v>284</v>
      </c>
    </row>
    <row r="175" spans="1:65" s="2" customFormat="1" ht="14.5" customHeight="1">
      <c r="A175" s="26"/>
      <c r="B175" s="133"/>
      <c r="C175" s="147" t="s">
        <v>285</v>
      </c>
      <c r="D175" s="147" t="s">
        <v>153</v>
      </c>
      <c r="E175" s="148" t="s">
        <v>286</v>
      </c>
      <c r="F175" s="149" t="s">
        <v>287</v>
      </c>
      <c r="G175" s="150" t="s">
        <v>175</v>
      </c>
      <c r="H175" s="151">
        <v>17</v>
      </c>
      <c r="I175" s="151"/>
      <c r="J175" s="151">
        <f t="shared" si="30"/>
        <v>0</v>
      </c>
      <c r="K175" s="152"/>
      <c r="L175" s="153"/>
      <c r="M175" s="154" t="s">
        <v>1</v>
      </c>
      <c r="N175" s="155" t="s">
        <v>34</v>
      </c>
      <c r="O175" s="142">
        <v>0</v>
      </c>
      <c r="P175" s="142">
        <f t="shared" si="31"/>
        <v>0</v>
      </c>
      <c r="Q175" s="142">
        <v>0</v>
      </c>
      <c r="R175" s="142">
        <f t="shared" si="32"/>
        <v>0</v>
      </c>
      <c r="S175" s="142">
        <v>0</v>
      </c>
      <c r="T175" s="143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4" t="s">
        <v>243</v>
      </c>
      <c r="AT175" s="144" t="s">
        <v>153</v>
      </c>
      <c r="AU175" s="144" t="s">
        <v>114</v>
      </c>
      <c r="AY175" s="14" t="s">
        <v>107</v>
      </c>
      <c r="BE175" s="145">
        <f t="shared" si="34"/>
        <v>0</v>
      </c>
      <c r="BF175" s="145">
        <f t="shared" si="35"/>
        <v>0</v>
      </c>
      <c r="BG175" s="145">
        <f t="shared" si="36"/>
        <v>0</v>
      </c>
      <c r="BH175" s="145">
        <f t="shared" si="37"/>
        <v>0</v>
      </c>
      <c r="BI175" s="145">
        <f t="shared" si="38"/>
        <v>0</v>
      </c>
      <c r="BJ175" s="14" t="s">
        <v>114</v>
      </c>
      <c r="BK175" s="146">
        <f t="shared" si="39"/>
        <v>0</v>
      </c>
      <c r="BL175" s="14" t="s">
        <v>177</v>
      </c>
      <c r="BM175" s="144" t="s">
        <v>288</v>
      </c>
    </row>
    <row r="176" spans="1:65" s="2" customFormat="1" ht="14.5" customHeight="1">
      <c r="A176" s="26"/>
      <c r="B176" s="133"/>
      <c r="C176" s="147" t="s">
        <v>289</v>
      </c>
      <c r="D176" s="147" t="s">
        <v>153</v>
      </c>
      <c r="E176" s="148" t="s">
        <v>290</v>
      </c>
      <c r="F176" s="149" t="s">
        <v>291</v>
      </c>
      <c r="G176" s="150" t="s">
        <v>175</v>
      </c>
      <c r="H176" s="151">
        <v>10</v>
      </c>
      <c r="I176" s="151"/>
      <c r="J176" s="151">
        <f t="shared" si="30"/>
        <v>0</v>
      </c>
      <c r="K176" s="152"/>
      <c r="L176" s="153"/>
      <c r="M176" s="154" t="s">
        <v>1</v>
      </c>
      <c r="N176" s="155" t="s">
        <v>34</v>
      </c>
      <c r="O176" s="142">
        <v>0</v>
      </c>
      <c r="P176" s="142">
        <f t="shared" si="31"/>
        <v>0</v>
      </c>
      <c r="Q176" s="142">
        <v>0</v>
      </c>
      <c r="R176" s="142">
        <f t="shared" si="32"/>
        <v>0</v>
      </c>
      <c r="S176" s="142">
        <v>0</v>
      </c>
      <c r="T176" s="143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4" t="s">
        <v>243</v>
      </c>
      <c r="AT176" s="144" t="s">
        <v>153</v>
      </c>
      <c r="AU176" s="144" t="s">
        <v>114</v>
      </c>
      <c r="AY176" s="14" t="s">
        <v>107</v>
      </c>
      <c r="BE176" s="145">
        <f t="shared" si="34"/>
        <v>0</v>
      </c>
      <c r="BF176" s="145">
        <f t="shared" si="35"/>
        <v>0</v>
      </c>
      <c r="BG176" s="145">
        <f t="shared" si="36"/>
        <v>0</v>
      </c>
      <c r="BH176" s="145">
        <f t="shared" si="37"/>
        <v>0</v>
      </c>
      <c r="BI176" s="145">
        <f t="shared" si="38"/>
        <v>0</v>
      </c>
      <c r="BJ176" s="14" t="s">
        <v>114</v>
      </c>
      <c r="BK176" s="146">
        <f t="shared" si="39"/>
        <v>0</v>
      </c>
      <c r="BL176" s="14" t="s">
        <v>177</v>
      </c>
      <c r="BM176" s="144" t="s">
        <v>292</v>
      </c>
    </row>
    <row r="177" spans="1:65" s="2" customFormat="1" ht="24.25" customHeight="1">
      <c r="A177" s="26"/>
      <c r="B177" s="133"/>
      <c r="C177" s="134" t="s">
        <v>293</v>
      </c>
      <c r="D177" s="134" t="s">
        <v>109</v>
      </c>
      <c r="E177" s="135" t="s">
        <v>294</v>
      </c>
      <c r="F177" s="136" t="s">
        <v>295</v>
      </c>
      <c r="G177" s="137" t="s">
        <v>175</v>
      </c>
      <c r="H177" s="138">
        <v>34</v>
      </c>
      <c r="I177" s="138"/>
      <c r="J177" s="138">
        <f t="shared" si="30"/>
        <v>0</v>
      </c>
      <c r="K177" s="139"/>
      <c r="L177" s="27"/>
      <c r="M177" s="140" t="s">
        <v>1</v>
      </c>
      <c r="N177" s="141" t="s">
        <v>34</v>
      </c>
      <c r="O177" s="142">
        <v>0.14102999999999999</v>
      </c>
      <c r="P177" s="142">
        <f t="shared" si="31"/>
        <v>4.7950199999999992</v>
      </c>
      <c r="Q177" s="142">
        <v>3.0000000000000001E-5</v>
      </c>
      <c r="R177" s="142">
        <f t="shared" si="32"/>
        <v>1.0200000000000001E-3</v>
      </c>
      <c r="S177" s="142">
        <v>0</v>
      </c>
      <c r="T177" s="143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4" t="s">
        <v>177</v>
      </c>
      <c r="AT177" s="144" t="s">
        <v>109</v>
      </c>
      <c r="AU177" s="144" t="s">
        <v>114</v>
      </c>
      <c r="AY177" s="14" t="s">
        <v>107</v>
      </c>
      <c r="BE177" s="145">
        <f t="shared" si="34"/>
        <v>0</v>
      </c>
      <c r="BF177" s="145">
        <f t="shared" si="35"/>
        <v>0</v>
      </c>
      <c r="BG177" s="145">
        <f t="shared" si="36"/>
        <v>0</v>
      </c>
      <c r="BH177" s="145">
        <f t="shared" si="37"/>
        <v>0</v>
      </c>
      <c r="BI177" s="145">
        <f t="shared" si="38"/>
        <v>0</v>
      </c>
      <c r="BJ177" s="14" t="s">
        <v>114</v>
      </c>
      <c r="BK177" s="146">
        <f t="shared" si="39"/>
        <v>0</v>
      </c>
      <c r="BL177" s="14" t="s">
        <v>177</v>
      </c>
      <c r="BM177" s="144" t="s">
        <v>296</v>
      </c>
    </row>
    <row r="178" spans="1:65" s="2" customFormat="1" ht="14.5" customHeight="1">
      <c r="A178" s="26"/>
      <c r="B178" s="133"/>
      <c r="C178" s="147" t="s">
        <v>297</v>
      </c>
      <c r="D178" s="147" t="s">
        <v>153</v>
      </c>
      <c r="E178" s="148" t="s">
        <v>298</v>
      </c>
      <c r="F178" s="149" t="s">
        <v>299</v>
      </c>
      <c r="G178" s="150" t="s">
        <v>175</v>
      </c>
      <c r="H178" s="151">
        <v>17</v>
      </c>
      <c r="I178" s="151"/>
      <c r="J178" s="151">
        <f t="shared" si="30"/>
        <v>0</v>
      </c>
      <c r="K178" s="152"/>
      <c r="L178" s="153"/>
      <c r="M178" s="154" t="s">
        <v>1</v>
      </c>
      <c r="N178" s="155" t="s">
        <v>34</v>
      </c>
      <c r="O178" s="142">
        <v>0</v>
      </c>
      <c r="P178" s="142">
        <f t="shared" si="31"/>
        <v>0</v>
      </c>
      <c r="Q178" s="142">
        <v>1.0000000000000001E-5</v>
      </c>
      <c r="R178" s="142">
        <f t="shared" si="32"/>
        <v>1.7000000000000001E-4</v>
      </c>
      <c r="S178" s="142">
        <v>0</v>
      </c>
      <c r="T178" s="143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4" t="s">
        <v>243</v>
      </c>
      <c r="AT178" s="144" t="s">
        <v>153</v>
      </c>
      <c r="AU178" s="144" t="s">
        <v>114</v>
      </c>
      <c r="AY178" s="14" t="s">
        <v>107</v>
      </c>
      <c r="BE178" s="145">
        <f t="shared" si="34"/>
        <v>0</v>
      </c>
      <c r="BF178" s="145">
        <f t="shared" si="35"/>
        <v>0</v>
      </c>
      <c r="BG178" s="145">
        <f t="shared" si="36"/>
        <v>0</v>
      </c>
      <c r="BH178" s="145">
        <f t="shared" si="37"/>
        <v>0</v>
      </c>
      <c r="BI178" s="145">
        <f t="shared" si="38"/>
        <v>0</v>
      </c>
      <c r="BJ178" s="14" t="s">
        <v>114</v>
      </c>
      <c r="BK178" s="146">
        <f t="shared" si="39"/>
        <v>0</v>
      </c>
      <c r="BL178" s="14" t="s">
        <v>177</v>
      </c>
      <c r="BM178" s="144" t="s">
        <v>300</v>
      </c>
    </row>
    <row r="179" spans="1:65" s="2" customFormat="1" ht="14.5" customHeight="1">
      <c r="A179" s="26"/>
      <c r="B179" s="133"/>
      <c r="C179" s="147" t="s">
        <v>301</v>
      </c>
      <c r="D179" s="147" t="s">
        <v>153</v>
      </c>
      <c r="E179" s="148" t="s">
        <v>302</v>
      </c>
      <c r="F179" s="149" t="s">
        <v>303</v>
      </c>
      <c r="G179" s="150" t="s">
        <v>175</v>
      </c>
      <c r="H179" s="151">
        <v>17</v>
      </c>
      <c r="I179" s="151"/>
      <c r="J179" s="151">
        <f t="shared" si="30"/>
        <v>0</v>
      </c>
      <c r="K179" s="152"/>
      <c r="L179" s="153"/>
      <c r="M179" s="154" t="s">
        <v>1</v>
      </c>
      <c r="N179" s="155" t="s">
        <v>34</v>
      </c>
      <c r="O179" s="142">
        <v>0</v>
      </c>
      <c r="P179" s="142">
        <f t="shared" si="31"/>
        <v>0</v>
      </c>
      <c r="Q179" s="142">
        <v>2.0000000000000002E-5</v>
      </c>
      <c r="R179" s="142">
        <f t="shared" si="32"/>
        <v>3.4000000000000002E-4</v>
      </c>
      <c r="S179" s="142">
        <v>0</v>
      </c>
      <c r="T179" s="143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4" t="s">
        <v>243</v>
      </c>
      <c r="AT179" s="144" t="s">
        <v>153</v>
      </c>
      <c r="AU179" s="144" t="s">
        <v>114</v>
      </c>
      <c r="AY179" s="14" t="s">
        <v>107</v>
      </c>
      <c r="BE179" s="145">
        <f t="shared" si="34"/>
        <v>0</v>
      </c>
      <c r="BF179" s="145">
        <f t="shared" si="35"/>
        <v>0</v>
      </c>
      <c r="BG179" s="145">
        <f t="shared" si="36"/>
        <v>0</v>
      </c>
      <c r="BH179" s="145">
        <f t="shared" si="37"/>
        <v>0</v>
      </c>
      <c r="BI179" s="145">
        <f t="shared" si="38"/>
        <v>0</v>
      </c>
      <c r="BJ179" s="14" t="s">
        <v>114</v>
      </c>
      <c r="BK179" s="146">
        <f t="shared" si="39"/>
        <v>0</v>
      </c>
      <c r="BL179" s="14" t="s">
        <v>177</v>
      </c>
      <c r="BM179" s="144" t="s">
        <v>304</v>
      </c>
    </row>
    <row r="180" spans="1:65" s="2" customFormat="1" ht="24.25" customHeight="1">
      <c r="A180" s="26"/>
      <c r="B180" s="133"/>
      <c r="C180" s="134" t="s">
        <v>305</v>
      </c>
      <c r="D180" s="134" t="s">
        <v>109</v>
      </c>
      <c r="E180" s="135" t="s">
        <v>306</v>
      </c>
      <c r="F180" s="136" t="s">
        <v>307</v>
      </c>
      <c r="G180" s="137" t="s">
        <v>180</v>
      </c>
      <c r="H180" s="138">
        <v>8</v>
      </c>
      <c r="I180" s="138"/>
      <c r="J180" s="138">
        <f t="shared" si="30"/>
        <v>0</v>
      </c>
      <c r="K180" s="139"/>
      <c r="L180" s="27"/>
      <c r="M180" s="140" t="s">
        <v>1</v>
      </c>
      <c r="N180" s="141" t="s">
        <v>34</v>
      </c>
      <c r="O180" s="142">
        <v>0.10019</v>
      </c>
      <c r="P180" s="142">
        <f t="shared" si="31"/>
        <v>0.80152000000000001</v>
      </c>
      <c r="Q180" s="142">
        <v>2.0740400000000001E-4</v>
      </c>
      <c r="R180" s="142">
        <f t="shared" si="32"/>
        <v>1.6592320000000001E-3</v>
      </c>
      <c r="S180" s="142">
        <v>0</v>
      </c>
      <c r="T180" s="143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4" t="s">
        <v>177</v>
      </c>
      <c r="AT180" s="144" t="s">
        <v>109</v>
      </c>
      <c r="AU180" s="144" t="s">
        <v>114</v>
      </c>
      <c r="AY180" s="14" t="s">
        <v>107</v>
      </c>
      <c r="BE180" s="145">
        <f t="shared" si="34"/>
        <v>0</v>
      </c>
      <c r="BF180" s="145">
        <f t="shared" si="35"/>
        <v>0</v>
      </c>
      <c r="BG180" s="145">
        <f t="shared" si="36"/>
        <v>0</v>
      </c>
      <c r="BH180" s="145">
        <f t="shared" si="37"/>
        <v>0</v>
      </c>
      <c r="BI180" s="145">
        <f t="shared" si="38"/>
        <v>0</v>
      </c>
      <c r="BJ180" s="14" t="s">
        <v>114</v>
      </c>
      <c r="BK180" s="146">
        <f t="shared" si="39"/>
        <v>0</v>
      </c>
      <c r="BL180" s="14" t="s">
        <v>177</v>
      </c>
      <c r="BM180" s="144" t="s">
        <v>308</v>
      </c>
    </row>
    <row r="181" spans="1:65" s="2" customFormat="1" ht="24.25" customHeight="1">
      <c r="A181" s="26"/>
      <c r="B181" s="133"/>
      <c r="C181" s="134" t="s">
        <v>309</v>
      </c>
      <c r="D181" s="134" t="s">
        <v>109</v>
      </c>
      <c r="E181" s="135" t="s">
        <v>310</v>
      </c>
      <c r="F181" s="136" t="s">
        <v>311</v>
      </c>
      <c r="G181" s="137" t="s">
        <v>180</v>
      </c>
      <c r="H181" s="138">
        <v>3</v>
      </c>
      <c r="I181" s="138"/>
      <c r="J181" s="138">
        <f t="shared" si="30"/>
        <v>0</v>
      </c>
      <c r="K181" s="139"/>
      <c r="L181" s="27"/>
      <c r="M181" s="140" t="s">
        <v>1</v>
      </c>
      <c r="N181" s="141" t="s">
        <v>34</v>
      </c>
      <c r="O181" s="142">
        <v>0.17527100000000001</v>
      </c>
      <c r="P181" s="142">
        <f t="shared" si="31"/>
        <v>0.52581300000000009</v>
      </c>
      <c r="Q181" s="142">
        <v>3.8000000000000002E-4</v>
      </c>
      <c r="R181" s="142">
        <f t="shared" si="32"/>
        <v>1.14E-3</v>
      </c>
      <c r="S181" s="142">
        <v>0</v>
      </c>
      <c r="T181" s="143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4" t="s">
        <v>177</v>
      </c>
      <c r="AT181" s="144" t="s">
        <v>109</v>
      </c>
      <c r="AU181" s="144" t="s">
        <v>114</v>
      </c>
      <c r="AY181" s="14" t="s">
        <v>107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4" t="s">
        <v>114</v>
      </c>
      <c r="BK181" s="146">
        <f t="shared" si="39"/>
        <v>0</v>
      </c>
      <c r="BL181" s="14" t="s">
        <v>177</v>
      </c>
      <c r="BM181" s="144" t="s">
        <v>312</v>
      </c>
    </row>
    <row r="182" spans="1:65" s="2" customFormat="1" ht="24.25" customHeight="1">
      <c r="A182" s="26"/>
      <c r="B182" s="133"/>
      <c r="C182" s="134" t="s">
        <v>313</v>
      </c>
      <c r="D182" s="134" t="s">
        <v>109</v>
      </c>
      <c r="E182" s="135" t="s">
        <v>314</v>
      </c>
      <c r="F182" s="136" t="s">
        <v>315</v>
      </c>
      <c r="G182" s="137" t="s">
        <v>316</v>
      </c>
      <c r="H182" s="138">
        <v>4.0529999999999999</v>
      </c>
      <c r="I182" s="138"/>
      <c r="J182" s="138">
        <f t="shared" si="30"/>
        <v>0</v>
      </c>
      <c r="K182" s="139"/>
      <c r="L182" s="27"/>
      <c r="M182" s="140" t="s">
        <v>1</v>
      </c>
      <c r="N182" s="141" t="s">
        <v>34</v>
      </c>
      <c r="O182" s="142">
        <v>0</v>
      </c>
      <c r="P182" s="142">
        <f t="shared" si="31"/>
        <v>0</v>
      </c>
      <c r="Q182" s="142">
        <v>0</v>
      </c>
      <c r="R182" s="142">
        <f t="shared" si="32"/>
        <v>0</v>
      </c>
      <c r="S182" s="142">
        <v>0</v>
      </c>
      <c r="T182" s="143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4" t="s">
        <v>177</v>
      </c>
      <c r="AT182" s="144" t="s">
        <v>109</v>
      </c>
      <c r="AU182" s="144" t="s">
        <v>114</v>
      </c>
      <c r="AY182" s="14" t="s">
        <v>107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4" t="s">
        <v>114</v>
      </c>
      <c r="BK182" s="146">
        <f t="shared" si="39"/>
        <v>0</v>
      </c>
      <c r="BL182" s="14" t="s">
        <v>177</v>
      </c>
      <c r="BM182" s="144" t="s">
        <v>317</v>
      </c>
    </row>
    <row r="183" spans="1:65" s="12" customFormat="1" ht="23" customHeight="1">
      <c r="B183" s="121"/>
      <c r="D183" s="122" t="s">
        <v>67</v>
      </c>
      <c r="E183" s="131" t="s">
        <v>318</v>
      </c>
      <c r="F183" s="131" t="s">
        <v>319</v>
      </c>
      <c r="J183" s="132">
        <f>BK183</f>
        <v>0</v>
      </c>
      <c r="L183" s="121"/>
      <c r="M183" s="125"/>
      <c r="N183" s="126"/>
      <c r="O183" s="126"/>
      <c r="P183" s="127">
        <f>SUM(P184:P199)</f>
        <v>18.492979999999999</v>
      </c>
      <c r="Q183" s="126"/>
      <c r="R183" s="127">
        <f>SUM(R184:R199)</f>
        <v>5.389E-2</v>
      </c>
      <c r="S183" s="126"/>
      <c r="T183" s="128">
        <f>SUM(T184:T199)</f>
        <v>0</v>
      </c>
      <c r="AR183" s="122" t="s">
        <v>114</v>
      </c>
      <c r="AT183" s="129" t="s">
        <v>67</v>
      </c>
      <c r="AU183" s="129" t="s">
        <v>73</v>
      </c>
      <c r="AY183" s="122" t="s">
        <v>107</v>
      </c>
      <c r="BK183" s="130">
        <f>SUM(BK184:BK199)</f>
        <v>0</v>
      </c>
    </row>
    <row r="184" spans="1:65" s="2" customFormat="1" ht="24.25" customHeight="1">
      <c r="A184" s="26"/>
      <c r="B184" s="133"/>
      <c r="C184" s="134" t="s">
        <v>320</v>
      </c>
      <c r="D184" s="134" t="s">
        <v>109</v>
      </c>
      <c r="E184" s="135" t="s">
        <v>321</v>
      </c>
      <c r="F184" s="136" t="s">
        <v>322</v>
      </c>
      <c r="G184" s="137" t="s">
        <v>180</v>
      </c>
      <c r="H184" s="138">
        <v>1</v>
      </c>
      <c r="I184" s="138"/>
      <c r="J184" s="138">
        <f t="shared" ref="J184:J199" si="40">ROUND(I184*H184,3)</f>
        <v>0</v>
      </c>
      <c r="K184" s="139"/>
      <c r="L184" s="27"/>
      <c r="M184" s="140" t="s">
        <v>1</v>
      </c>
      <c r="N184" s="141" t="s">
        <v>34</v>
      </c>
      <c r="O184" s="142">
        <v>0.45123999999999997</v>
      </c>
      <c r="P184" s="142">
        <f t="shared" ref="P184:P199" si="41">O184*H184</f>
        <v>0.45123999999999997</v>
      </c>
      <c r="Q184" s="142">
        <v>2.3000000000000001E-4</v>
      </c>
      <c r="R184" s="142">
        <f t="shared" ref="R184:R199" si="42">Q184*H184</f>
        <v>2.3000000000000001E-4</v>
      </c>
      <c r="S184" s="142">
        <v>0</v>
      </c>
      <c r="T184" s="143">
        <f t="shared" ref="T184:T199" si="43"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4" t="s">
        <v>177</v>
      </c>
      <c r="AT184" s="144" t="s">
        <v>109</v>
      </c>
      <c r="AU184" s="144" t="s">
        <v>114</v>
      </c>
      <c r="AY184" s="14" t="s">
        <v>107</v>
      </c>
      <c r="BE184" s="145">
        <f t="shared" ref="BE184:BE199" si="44">IF(N184="základná",J184,0)</f>
        <v>0</v>
      </c>
      <c r="BF184" s="145">
        <f t="shared" ref="BF184:BF199" si="45">IF(N184="znížená",J184,0)</f>
        <v>0</v>
      </c>
      <c r="BG184" s="145">
        <f t="shared" ref="BG184:BG199" si="46">IF(N184="zákl. prenesená",J184,0)</f>
        <v>0</v>
      </c>
      <c r="BH184" s="145">
        <f t="shared" ref="BH184:BH199" si="47">IF(N184="zníž. prenesená",J184,0)</f>
        <v>0</v>
      </c>
      <c r="BI184" s="145">
        <f t="shared" ref="BI184:BI199" si="48">IF(N184="nulová",J184,0)</f>
        <v>0</v>
      </c>
      <c r="BJ184" s="14" t="s">
        <v>114</v>
      </c>
      <c r="BK184" s="146">
        <f t="shared" ref="BK184:BK199" si="49">ROUND(I184*H184,3)</f>
        <v>0</v>
      </c>
      <c r="BL184" s="14" t="s">
        <v>177</v>
      </c>
      <c r="BM184" s="144" t="s">
        <v>323</v>
      </c>
    </row>
    <row r="185" spans="1:65" s="2" customFormat="1" ht="24.25" customHeight="1">
      <c r="A185" s="26"/>
      <c r="B185" s="133"/>
      <c r="C185" s="134" t="s">
        <v>324</v>
      </c>
      <c r="D185" s="134" t="s">
        <v>109</v>
      </c>
      <c r="E185" s="135" t="s">
        <v>325</v>
      </c>
      <c r="F185" s="136" t="s">
        <v>326</v>
      </c>
      <c r="G185" s="137" t="s">
        <v>180</v>
      </c>
      <c r="H185" s="138">
        <v>1</v>
      </c>
      <c r="I185" s="138"/>
      <c r="J185" s="138">
        <f t="shared" si="40"/>
        <v>0</v>
      </c>
      <c r="K185" s="139"/>
      <c r="L185" s="27"/>
      <c r="M185" s="140" t="s">
        <v>1</v>
      </c>
      <c r="N185" s="141" t="s">
        <v>34</v>
      </c>
      <c r="O185" s="142">
        <v>0.87783</v>
      </c>
      <c r="P185" s="142">
        <f t="shared" si="41"/>
        <v>0.87783</v>
      </c>
      <c r="Q185" s="142">
        <v>8.9999999999999998E-4</v>
      </c>
      <c r="R185" s="142">
        <f t="shared" si="42"/>
        <v>8.9999999999999998E-4</v>
      </c>
      <c r="S185" s="142">
        <v>0</v>
      </c>
      <c r="T185" s="143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4" t="s">
        <v>177</v>
      </c>
      <c r="AT185" s="144" t="s">
        <v>109</v>
      </c>
      <c r="AU185" s="144" t="s">
        <v>114</v>
      </c>
      <c r="AY185" s="14" t="s">
        <v>107</v>
      </c>
      <c r="BE185" s="145">
        <f t="shared" si="44"/>
        <v>0</v>
      </c>
      <c r="BF185" s="145">
        <f t="shared" si="45"/>
        <v>0</v>
      </c>
      <c r="BG185" s="145">
        <f t="shared" si="46"/>
        <v>0</v>
      </c>
      <c r="BH185" s="145">
        <f t="shared" si="47"/>
        <v>0</v>
      </c>
      <c r="BI185" s="145">
        <f t="shared" si="48"/>
        <v>0</v>
      </c>
      <c r="BJ185" s="14" t="s">
        <v>114</v>
      </c>
      <c r="BK185" s="146">
        <f t="shared" si="49"/>
        <v>0</v>
      </c>
      <c r="BL185" s="14" t="s">
        <v>177</v>
      </c>
      <c r="BM185" s="144" t="s">
        <v>327</v>
      </c>
    </row>
    <row r="186" spans="1:65" s="2" customFormat="1" ht="24.25" customHeight="1">
      <c r="A186" s="26"/>
      <c r="B186" s="133"/>
      <c r="C186" s="134" t="s">
        <v>328</v>
      </c>
      <c r="D186" s="134" t="s">
        <v>109</v>
      </c>
      <c r="E186" s="135" t="s">
        <v>329</v>
      </c>
      <c r="F186" s="136" t="s">
        <v>330</v>
      </c>
      <c r="G186" s="137" t="s">
        <v>180</v>
      </c>
      <c r="H186" s="138">
        <v>1</v>
      </c>
      <c r="I186" s="138"/>
      <c r="J186" s="138">
        <f t="shared" si="40"/>
        <v>0</v>
      </c>
      <c r="K186" s="139"/>
      <c r="L186" s="27"/>
      <c r="M186" s="140" t="s">
        <v>1</v>
      </c>
      <c r="N186" s="141" t="s">
        <v>34</v>
      </c>
      <c r="O186" s="142">
        <v>0.87783</v>
      </c>
      <c r="P186" s="142">
        <f t="shared" si="41"/>
        <v>0.87783</v>
      </c>
      <c r="Q186" s="142">
        <v>8.9999999999999998E-4</v>
      </c>
      <c r="R186" s="142">
        <f t="shared" si="42"/>
        <v>8.9999999999999998E-4</v>
      </c>
      <c r="S186" s="142">
        <v>0</v>
      </c>
      <c r="T186" s="143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4" t="s">
        <v>177</v>
      </c>
      <c r="AT186" s="144" t="s">
        <v>109</v>
      </c>
      <c r="AU186" s="144" t="s">
        <v>114</v>
      </c>
      <c r="AY186" s="14" t="s">
        <v>107</v>
      </c>
      <c r="BE186" s="145">
        <f t="shared" si="44"/>
        <v>0</v>
      </c>
      <c r="BF186" s="145">
        <f t="shared" si="45"/>
        <v>0</v>
      </c>
      <c r="BG186" s="145">
        <f t="shared" si="46"/>
        <v>0</v>
      </c>
      <c r="BH186" s="145">
        <f t="shared" si="47"/>
        <v>0</v>
      </c>
      <c r="BI186" s="145">
        <f t="shared" si="48"/>
        <v>0</v>
      </c>
      <c r="BJ186" s="14" t="s">
        <v>114</v>
      </c>
      <c r="BK186" s="146">
        <f t="shared" si="49"/>
        <v>0</v>
      </c>
      <c r="BL186" s="14" t="s">
        <v>177</v>
      </c>
      <c r="BM186" s="144" t="s">
        <v>331</v>
      </c>
    </row>
    <row r="187" spans="1:65" s="2" customFormat="1" ht="24.25" customHeight="1">
      <c r="A187" s="26"/>
      <c r="B187" s="133"/>
      <c r="C187" s="134" t="s">
        <v>332</v>
      </c>
      <c r="D187" s="134" t="s">
        <v>109</v>
      </c>
      <c r="E187" s="135" t="s">
        <v>333</v>
      </c>
      <c r="F187" s="136" t="s">
        <v>334</v>
      </c>
      <c r="G187" s="137" t="s">
        <v>180</v>
      </c>
      <c r="H187" s="138">
        <v>1</v>
      </c>
      <c r="I187" s="138"/>
      <c r="J187" s="138">
        <f t="shared" si="40"/>
        <v>0</v>
      </c>
      <c r="K187" s="139"/>
      <c r="L187" s="27"/>
      <c r="M187" s="140" t="s">
        <v>1</v>
      </c>
      <c r="N187" s="141" t="s">
        <v>34</v>
      </c>
      <c r="O187" s="142">
        <v>0.38001000000000001</v>
      </c>
      <c r="P187" s="142">
        <f t="shared" si="41"/>
        <v>0.38001000000000001</v>
      </c>
      <c r="Q187" s="142">
        <v>5.5999999999999995E-4</v>
      </c>
      <c r="R187" s="142">
        <f t="shared" si="42"/>
        <v>5.5999999999999995E-4</v>
      </c>
      <c r="S187" s="142">
        <v>0</v>
      </c>
      <c r="T187" s="143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4" t="s">
        <v>177</v>
      </c>
      <c r="AT187" s="144" t="s">
        <v>109</v>
      </c>
      <c r="AU187" s="144" t="s">
        <v>114</v>
      </c>
      <c r="AY187" s="14" t="s">
        <v>107</v>
      </c>
      <c r="BE187" s="145">
        <f t="shared" si="44"/>
        <v>0</v>
      </c>
      <c r="BF187" s="145">
        <f t="shared" si="45"/>
        <v>0</v>
      </c>
      <c r="BG187" s="145">
        <f t="shared" si="46"/>
        <v>0</v>
      </c>
      <c r="BH187" s="145">
        <f t="shared" si="47"/>
        <v>0</v>
      </c>
      <c r="BI187" s="145">
        <f t="shared" si="48"/>
        <v>0</v>
      </c>
      <c r="BJ187" s="14" t="s">
        <v>114</v>
      </c>
      <c r="BK187" s="146">
        <f t="shared" si="49"/>
        <v>0</v>
      </c>
      <c r="BL187" s="14" t="s">
        <v>177</v>
      </c>
      <c r="BM187" s="144" t="s">
        <v>335</v>
      </c>
    </row>
    <row r="188" spans="1:65" s="2" customFormat="1" ht="24.25" customHeight="1">
      <c r="A188" s="26"/>
      <c r="B188" s="133"/>
      <c r="C188" s="134" t="s">
        <v>336</v>
      </c>
      <c r="D188" s="134" t="s">
        <v>109</v>
      </c>
      <c r="E188" s="135" t="s">
        <v>337</v>
      </c>
      <c r="F188" s="136" t="s">
        <v>338</v>
      </c>
      <c r="G188" s="137" t="s">
        <v>180</v>
      </c>
      <c r="H188" s="138">
        <v>1</v>
      </c>
      <c r="I188" s="138"/>
      <c r="J188" s="138">
        <f t="shared" si="40"/>
        <v>0</v>
      </c>
      <c r="K188" s="139"/>
      <c r="L188" s="27"/>
      <c r="M188" s="140" t="s">
        <v>1</v>
      </c>
      <c r="N188" s="141" t="s">
        <v>34</v>
      </c>
      <c r="O188" s="142">
        <v>0.56793000000000005</v>
      </c>
      <c r="P188" s="142">
        <f t="shared" si="41"/>
        <v>0.56793000000000005</v>
      </c>
      <c r="Q188" s="142">
        <v>1.2899999999999999E-3</v>
      </c>
      <c r="R188" s="142">
        <f t="shared" si="42"/>
        <v>1.2899999999999999E-3</v>
      </c>
      <c r="S188" s="142">
        <v>0</v>
      </c>
      <c r="T188" s="143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4" t="s">
        <v>177</v>
      </c>
      <c r="AT188" s="144" t="s">
        <v>109</v>
      </c>
      <c r="AU188" s="144" t="s">
        <v>114</v>
      </c>
      <c r="AY188" s="14" t="s">
        <v>107</v>
      </c>
      <c r="BE188" s="145">
        <f t="shared" si="44"/>
        <v>0</v>
      </c>
      <c r="BF188" s="145">
        <f t="shared" si="45"/>
        <v>0</v>
      </c>
      <c r="BG188" s="145">
        <f t="shared" si="46"/>
        <v>0</v>
      </c>
      <c r="BH188" s="145">
        <f t="shared" si="47"/>
        <v>0</v>
      </c>
      <c r="BI188" s="145">
        <f t="shared" si="48"/>
        <v>0</v>
      </c>
      <c r="BJ188" s="14" t="s">
        <v>114</v>
      </c>
      <c r="BK188" s="146">
        <f t="shared" si="49"/>
        <v>0</v>
      </c>
      <c r="BL188" s="14" t="s">
        <v>177</v>
      </c>
      <c r="BM188" s="144" t="s">
        <v>339</v>
      </c>
    </row>
    <row r="189" spans="1:65" s="2" customFormat="1" ht="24.25" customHeight="1">
      <c r="A189" s="26"/>
      <c r="B189" s="133"/>
      <c r="C189" s="134" t="s">
        <v>340</v>
      </c>
      <c r="D189" s="134" t="s">
        <v>109</v>
      </c>
      <c r="E189" s="135" t="s">
        <v>341</v>
      </c>
      <c r="F189" s="136" t="s">
        <v>342</v>
      </c>
      <c r="G189" s="137" t="s">
        <v>180</v>
      </c>
      <c r="H189" s="138">
        <v>1</v>
      </c>
      <c r="I189" s="138"/>
      <c r="J189" s="138">
        <f t="shared" si="40"/>
        <v>0</v>
      </c>
      <c r="K189" s="139"/>
      <c r="L189" s="27"/>
      <c r="M189" s="140" t="s">
        <v>1</v>
      </c>
      <c r="N189" s="141" t="s">
        <v>34</v>
      </c>
      <c r="O189" s="142">
        <v>0.55984</v>
      </c>
      <c r="P189" s="142">
        <f t="shared" si="41"/>
        <v>0.55984</v>
      </c>
      <c r="Q189" s="142">
        <v>0</v>
      </c>
      <c r="R189" s="142">
        <f t="shared" si="42"/>
        <v>0</v>
      </c>
      <c r="S189" s="142">
        <v>0</v>
      </c>
      <c r="T189" s="143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4" t="s">
        <v>177</v>
      </c>
      <c r="AT189" s="144" t="s">
        <v>109</v>
      </c>
      <c r="AU189" s="144" t="s">
        <v>114</v>
      </c>
      <c r="AY189" s="14" t="s">
        <v>107</v>
      </c>
      <c r="BE189" s="145">
        <f t="shared" si="44"/>
        <v>0</v>
      </c>
      <c r="BF189" s="145">
        <f t="shared" si="45"/>
        <v>0</v>
      </c>
      <c r="BG189" s="145">
        <f t="shared" si="46"/>
        <v>0</v>
      </c>
      <c r="BH189" s="145">
        <f t="shared" si="47"/>
        <v>0</v>
      </c>
      <c r="BI189" s="145">
        <f t="shared" si="48"/>
        <v>0</v>
      </c>
      <c r="BJ189" s="14" t="s">
        <v>114</v>
      </c>
      <c r="BK189" s="146">
        <f t="shared" si="49"/>
        <v>0</v>
      </c>
      <c r="BL189" s="14" t="s">
        <v>177</v>
      </c>
      <c r="BM189" s="144" t="s">
        <v>343</v>
      </c>
    </row>
    <row r="190" spans="1:65" s="2" customFormat="1" ht="24.25" customHeight="1">
      <c r="A190" s="26"/>
      <c r="B190" s="133"/>
      <c r="C190" s="134" t="s">
        <v>344</v>
      </c>
      <c r="D190" s="134" t="s">
        <v>109</v>
      </c>
      <c r="E190" s="135" t="s">
        <v>345</v>
      </c>
      <c r="F190" s="136" t="s">
        <v>346</v>
      </c>
      <c r="G190" s="137" t="s">
        <v>175</v>
      </c>
      <c r="H190" s="138">
        <v>7</v>
      </c>
      <c r="I190" s="138"/>
      <c r="J190" s="138">
        <f t="shared" si="40"/>
        <v>0</v>
      </c>
      <c r="K190" s="139"/>
      <c r="L190" s="27"/>
      <c r="M190" s="140" t="s">
        <v>1</v>
      </c>
      <c r="N190" s="141" t="s">
        <v>34</v>
      </c>
      <c r="O190" s="142">
        <v>0.61724000000000001</v>
      </c>
      <c r="P190" s="142">
        <f t="shared" si="41"/>
        <v>4.3206800000000003</v>
      </c>
      <c r="Q190" s="142">
        <v>1.7600000000000001E-3</v>
      </c>
      <c r="R190" s="142">
        <f t="shared" si="42"/>
        <v>1.2320000000000001E-2</v>
      </c>
      <c r="S190" s="142">
        <v>0</v>
      </c>
      <c r="T190" s="143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4" t="s">
        <v>177</v>
      </c>
      <c r="AT190" s="144" t="s">
        <v>109</v>
      </c>
      <c r="AU190" s="144" t="s">
        <v>114</v>
      </c>
      <c r="AY190" s="14" t="s">
        <v>107</v>
      </c>
      <c r="BE190" s="145">
        <f t="shared" si="44"/>
        <v>0</v>
      </c>
      <c r="BF190" s="145">
        <f t="shared" si="45"/>
        <v>0</v>
      </c>
      <c r="BG190" s="145">
        <f t="shared" si="46"/>
        <v>0</v>
      </c>
      <c r="BH190" s="145">
        <f t="shared" si="47"/>
        <v>0</v>
      </c>
      <c r="BI190" s="145">
        <f t="shared" si="48"/>
        <v>0</v>
      </c>
      <c r="BJ190" s="14" t="s">
        <v>114</v>
      </c>
      <c r="BK190" s="146">
        <f t="shared" si="49"/>
        <v>0</v>
      </c>
      <c r="BL190" s="14" t="s">
        <v>177</v>
      </c>
      <c r="BM190" s="144" t="s">
        <v>347</v>
      </c>
    </row>
    <row r="191" spans="1:65" s="2" customFormat="1" ht="24.25" customHeight="1">
      <c r="A191" s="26"/>
      <c r="B191" s="133"/>
      <c r="C191" s="134" t="s">
        <v>348</v>
      </c>
      <c r="D191" s="134" t="s">
        <v>109</v>
      </c>
      <c r="E191" s="135" t="s">
        <v>349</v>
      </c>
      <c r="F191" s="136" t="s">
        <v>350</v>
      </c>
      <c r="G191" s="137" t="s">
        <v>175</v>
      </c>
      <c r="H191" s="138">
        <v>21</v>
      </c>
      <c r="I191" s="138"/>
      <c r="J191" s="138">
        <f t="shared" si="40"/>
        <v>0</v>
      </c>
      <c r="K191" s="139"/>
      <c r="L191" s="27"/>
      <c r="M191" s="140" t="s">
        <v>1</v>
      </c>
      <c r="N191" s="141" t="s">
        <v>34</v>
      </c>
      <c r="O191" s="142">
        <v>0.29221999999999998</v>
      </c>
      <c r="P191" s="142">
        <f t="shared" si="41"/>
        <v>6.1366199999999997</v>
      </c>
      <c r="Q191" s="142">
        <v>1.64E-3</v>
      </c>
      <c r="R191" s="142">
        <f t="shared" si="42"/>
        <v>3.4439999999999998E-2</v>
      </c>
      <c r="S191" s="142">
        <v>0</v>
      </c>
      <c r="T191" s="143">
        <f t="shared" si="4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4" t="s">
        <v>177</v>
      </c>
      <c r="AT191" s="144" t="s">
        <v>109</v>
      </c>
      <c r="AU191" s="144" t="s">
        <v>114</v>
      </c>
      <c r="AY191" s="14" t="s">
        <v>107</v>
      </c>
      <c r="BE191" s="145">
        <f t="shared" si="44"/>
        <v>0</v>
      </c>
      <c r="BF191" s="145">
        <f t="shared" si="45"/>
        <v>0</v>
      </c>
      <c r="BG191" s="145">
        <f t="shared" si="46"/>
        <v>0</v>
      </c>
      <c r="BH191" s="145">
        <f t="shared" si="47"/>
        <v>0</v>
      </c>
      <c r="BI191" s="145">
        <f t="shared" si="48"/>
        <v>0</v>
      </c>
      <c r="BJ191" s="14" t="s">
        <v>114</v>
      </c>
      <c r="BK191" s="146">
        <f t="shared" si="49"/>
        <v>0</v>
      </c>
      <c r="BL191" s="14" t="s">
        <v>177</v>
      </c>
      <c r="BM191" s="144" t="s">
        <v>351</v>
      </c>
    </row>
    <row r="192" spans="1:65" s="2" customFormat="1" ht="14.5" customHeight="1">
      <c r="A192" s="26"/>
      <c r="B192" s="133"/>
      <c r="C192" s="134" t="s">
        <v>352</v>
      </c>
      <c r="D192" s="134" t="s">
        <v>109</v>
      </c>
      <c r="E192" s="135" t="s">
        <v>353</v>
      </c>
      <c r="F192" s="136" t="s">
        <v>354</v>
      </c>
      <c r="G192" s="137" t="s">
        <v>175</v>
      </c>
      <c r="H192" s="138">
        <v>5</v>
      </c>
      <c r="I192" s="138"/>
      <c r="J192" s="138">
        <f t="shared" si="40"/>
        <v>0</v>
      </c>
      <c r="K192" s="139"/>
      <c r="L192" s="27"/>
      <c r="M192" s="140" t="s">
        <v>1</v>
      </c>
      <c r="N192" s="141" t="s">
        <v>34</v>
      </c>
      <c r="O192" s="142">
        <v>0.34244000000000002</v>
      </c>
      <c r="P192" s="142">
        <f t="shared" si="41"/>
        <v>1.7122000000000002</v>
      </c>
      <c r="Q192" s="142">
        <v>6.4000000000000005E-4</v>
      </c>
      <c r="R192" s="142">
        <f t="shared" si="42"/>
        <v>3.2000000000000002E-3</v>
      </c>
      <c r="S192" s="142">
        <v>0</v>
      </c>
      <c r="T192" s="143">
        <f t="shared" si="4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4" t="s">
        <v>177</v>
      </c>
      <c r="AT192" s="144" t="s">
        <v>109</v>
      </c>
      <c r="AU192" s="144" t="s">
        <v>114</v>
      </c>
      <c r="AY192" s="14" t="s">
        <v>107</v>
      </c>
      <c r="BE192" s="145">
        <f t="shared" si="44"/>
        <v>0</v>
      </c>
      <c r="BF192" s="145">
        <f t="shared" si="45"/>
        <v>0</v>
      </c>
      <c r="BG192" s="145">
        <f t="shared" si="46"/>
        <v>0</v>
      </c>
      <c r="BH192" s="145">
        <f t="shared" si="47"/>
        <v>0</v>
      </c>
      <c r="BI192" s="145">
        <f t="shared" si="48"/>
        <v>0</v>
      </c>
      <c r="BJ192" s="14" t="s">
        <v>114</v>
      </c>
      <c r="BK192" s="146">
        <f t="shared" si="49"/>
        <v>0</v>
      </c>
      <c r="BL192" s="14" t="s">
        <v>177</v>
      </c>
      <c r="BM192" s="144" t="s">
        <v>355</v>
      </c>
    </row>
    <row r="193" spans="1:65" s="2" customFormat="1" ht="14.5" customHeight="1">
      <c r="A193" s="26"/>
      <c r="B193" s="133"/>
      <c r="C193" s="134" t="s">
        <v>356</v>
      </c>
      <c r="D193" s="134" t="s">
        <v>109</v>
      </c>
      <c r="E193" s="135" t="s">
        <v>357</v>
      </c>
      <c r="F193" s="136" t="s">
        <v>358</v>
      </c>
      <c r="G193" s="137" t="s">
        <v>180</v>
      </c>
      <c r="H193" s="138">
        <v>1</v>
      </c>
      <c r="I193" s="138"/>
      <c r="J193" s="138">
        <f t="shared" si="40"/>
        <v>0</v>
      </c>
      <c r="K193" s="139"/>
      <c r="L193" s="27"/>
      <c r="M193" s="140" t="s">
        <v>1</v>
      </c>
      <c r="N193" s="141" t="s">
        <v>34</v>
      </c>
      <c r="O193" s="142">
        <v>0.21515999999999999</v>
      </c>
      <c r="P193" s="142">
        <f t="shared" si="41"/>
        <v>0.21515999999999999</v>
      </c>
      <c r="Q193" s="142">
        <v>0</v>
      </c>
      <c r="R193" s="142">
        <f t="shared" si="42"/>
        <v>0</v>
      </c>
      <c r="S193" s="142">
        <v>0</v>
      </c>
      <c r="T193" s="143">
        <f t="shared" si="4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4" t="s">
        <v>177</v>
      </c>
      <c r="AT193" s="144" t="s">
        <v>109</v>
      </c>
      <c r="AU193" s="144" t="s">
        <v>114</v>
      </c>
      <c r="AY193" s="14" t="s">
        <v>107</v>
      </c>
      <c r="BE193" s="145">
        <f t="shared" si="44"/>
        <v>0</v>
      </c>
      <c r="BF193" s="145">
        <f t="shared" si="45"/>
        <v>0</v>
      </c>
      <c r="BG193" s="145">
        <f t="shared" si="46"/>
        <v>0</v>
      </c>
      <c r="BH193" s="145">
        <f t="shared" si="47"/>
        <v>0</v>
      </c>
      <c r="BI193" s="145">
        <f t="shared" si="48"/>
        <v>0</v>
      </c>
      <c r="BJ193" s="14" t="s">
        <v>114</v>
      </c>
      <c r="BK193" s="146">
        <f t="shared" si="49"/>
        <v>0</v>
      </c>
      <c r="BL193" s="14" t="s">
        <v>177</v>
      </c>
      <c r="BM193" s="144" t="s">
        <v>359</v>
      </c>
    </row>
    <row r="194" spans="1:65" s="2" customFormat="1" ht="14.5" customHeight="1">
      <c r="A194" s="26"/>
      <c r="B194" s="133"/>
      <c r="C194" s="147" t="s">
        <v>360</v>
      </c>
      <c r="D194" s="147" t="s">
        <v>153</v>
      </c>
      <c r="E194" s="148" t="s">
        <v>361</v>
      </c>
      <c r="F194" s="149" t="s">
        <v>362</v>
      </c>
      <c r="G194" s="150" t="s">
        <v>180</v>
      </c>
      <c r="H194" s="151">
        <v>1</v>
      </c>
      <c r="I194" s="151"/>
      <c r="J194" s="151">
        <f t="shared" si="40"/>
        <v>0</v>
      </c>
      <c r="K194" s="152"/>
      <c r="L194" s="153"/>
      <c r="M194" s="154" t="s">
        <v>1</v>
      </c>
      <c r="N194" s="155" t="s">
        <v>34</v>
      </c>
      <c r="O194" s="142">
        <v>0</v>
      </c>
      <c r="P194" s="142">
        <f t="shared" si="41"/>
        <v>0</v>
      </c>
      <c r="Q194" s="142">
        <v>5.0000000000000002E-5</v>
      </c>
      <c r="R194" s="142">
        <f t="shared" si="42"/>
        <v>5.0000000000000002E-5</v>
      </c>
      <c r="S194" s="142">
        <v>0</v>
      </c>
      <c r="T194" s="143">
        <f t="shared" si="4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4" t="s">
        <v>243</v>
      </c>
      <c r="AT194" s="144" t="s">
        <v>153</v>
      </c>
      <c r="AU194" s="144" t="s">
        <v>114</v>
      </c>
      <c r="AY194" s="14" t="s">
        <v>107</v>
      </c>
      <c r="BE194" s="145">
        <f t="shared" si="44"/>
        <v>0</v>
      </c>
      <c r="BF194" s="145">
        <f t="shared" si="45"/>
        <v>0</v>
      </c>
      <c r="BG194" s="145">
        <f t="shared" si="46"/>
        <v>0</v>
      </c>
      <c r="BH194" s="145">
        <f t="shared" si="47"/>
        <v>0</v>
      </c>
      <c r="BI194" s="145">
        <f t="shared" si="48"/>
        <v>0</v>
      </c>
      <c r="BJ194" s="14" t="s">
        <v>114</v>
      </c>
      <c r="BK194" s="146">
        <f t="shared" si="49"/>
        <v>0</v>
      </c>
      <c r="BL194" s="14" t="s">
        <v>177</v>
      </c>
      <c r="BM194" s="144" t="s">
        <v>363</v>
      </c>
    </row>
    <row r="195" spans="1:65" s="2" customFormat="1" ht="14.5" customHeight="1">
      <c r="A195" s="26"/>
      <c r="B195" s="133"/>
      <c r="C195" s="134" t="s">
        <v>364</v>
      </c>
      <c r="D195" s="134" t="s">
        <v>109</v>
      </c>
      <c r="E195" s="135" t="s">
        <v>365</v>
      </c>
      <c r="F195" s="136" t="s">
        <v>366</v>
      </c>
      <c r="G195" s="137" t="s">
        <v>180</v>
      </c>
      <c r="H195" s="138">
        <v>2</v>
      </c>
      <c r="I195" s="138"/>
      <c r="J195" s="138">
        <f t="shared" si="40"/>
        <v>0</v>
      </c>
      <c r="K195" s="139"/>
      <c r="L195" s="27"/>
      <c r="M195" s="140" t="s">
        <v>1</v>
      </c>
      <c r="N195" s="141" t="s">
        <v>34</v>
      </c>
      <c r="O195" s="142">
        <v>0.28932000000000002</v>
      </c>
      <c r="P195" s="142">
        <f t="shared" si="41"/>
        <v>0.57864000000000004</v>
      </c>
      <c r="Q195" s="142">
        <v>0</v>
      </c>
      <c r="R195" s="142">
        <f t="shared" si="42"/>
        <v>0</v>
      </c>
      <c r="S195" s="142">
        <v>0</v>
      </c>
      <c r="T195" s="143">
        <f t="shared" si="4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4" t="s">
        <v>177</v>
      </c>
      <c r="AT195" s="144" t="s">
        <v>109</v>
      </c>
      <c r="AU195" s="144" t="s">
        <v>114</v>
      </c>
      <c r="AY195" s="14" t="s">
        <v>107</v>
      </c>
      <c r="BE195" s="145">
        <f t="shared" si="44"/>
        <v>0</v>
      </c>
      <c r="BF195" s="145">
        <f t="shared" si="45"/>
        <v>0</v>
      </c>
      <c r="BG195" s="145">
        <f t="shared" si="46"/>
        <v>0</v>
      </c>
      <c r="BH195" s="145">
        <f t="shared" si="47"/>
        <v>0</v>
      </c>
      <c r="BI195" s="145">
        <f t="shared" si="48"/>
        <v>0</v>
      </c>
      <c r="BJ195" s="14" t="s">
        <v>114</v>
      </c>
      <c r="BK195" s="146">
        <f t="shared" si="49"/>
        <v>0</v>
      </c>
      <c r="BL195" s="14" t="s">
        <v>177</v>
      </c>
      <c r="BM195" s="144" t="s">
        <v>367</v>
      </c>
    </row>
    <row r="196" spans="1:65" s="2" customFormat="1" ht="14.5" customHeight="1">
      <c r="A196" s="26"/>
      <c r="B196" s="133"/>
      <c r="C196" s="147" t="s">
        <v>368</v>
      </c>
      <c r="D196" s="147" t="s">
        <v>153</v>
      </c>
      <c r="E196" s="148" t="s">
        <v>369</v>
      </c>
      <c r="F196" s="149" t="s">
        <v>370</v>
      </c>
      <c r="G196" s="150" t="s">
        <v>180</v>
      </c>
      <c r="H196" s="151">
        <v>2</v>
      </c>
      <c r="I196" s="151"/>
      <c r="J196" s="151">
        <f t="shared" si="40"/>
        <v>0</v>
      </c>
      <c r="K196" s="152"/>
      <c r="L196" s="153"/>
      <c r="M196" s="154" t="s">
        <v>1</v>
      </c>
      <c r="N196" s="155" t="s">
        <v>34</v>
      </c>
      <c r="O196" s="142">
        <v>0</v>
      </c>
      <c r="P196" s="142">
        <f t="shared" si="41"/>
        <v>0</v>
      </c>
      <c r="Q196" s="142">
        <v>0</v>
      </c>
      <c r="R196" s="142">
        <f t="shared" si="42"/>
        <v>0</v>
      </c>
      <c r="S196" s="142">
        <v>0</v>
      </c>
      <c r="T196" s="143">
        <f t="shared" si="4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4" t="s">
        <v>243</v>
      </c>
      <c r="AT196" s="144" t="s">
        <v>153</v>
      </c>
      <c r="AU196" s="144" t="s">
        <v>114</v>
      </c>
      <c r="AY196" s="14" t="s">
        <v>107</v>
      </c>
      <c r="BE196" s="145">
        <f t="shared" si="44"/>
        <v>0</v>
      </c>
      <c r="BF196" s="145">
        <f t="shared" si="45"/>
        <v>0</v>
      </c>
      <c r="BG196" s="145">
        <f t="shared" si="46"/>
        <v>0</v>
      </c>
      <c r="BH196" s="145">
        <f t="shared" si="47"/>
        <v>0</v>
      </c>
      <c r="BI196" s="145">
        <f t="shared" si="48"/>
        <v>0</v>
      </c>
      <c r="BJ196" s="14" t="s">
        <v>114</v>
      </c>
      <c r="BK196" s="146">
        <f t="shared" si="49"/>
        <v>0</v>
      </c>
      <c r="BL196" s="14" t="s">
        <v>177</v>
      </c>
      <c r="BM196" s="144" t="s">
        <v>371</v>
      </c>
    </row>
    <row r="197" spans="1:65" s="2" customFormat="1" ht="24.25" customHeight="1">
      <c r="A197" s="26"/>
      <c r="B197" s="133"/>
      <c r="C197" s="134" t="s">
        <v>372</v>
      </c>
      <c r="D197" s="134" t="s">
        <v>109</v>
      </c>
      <c r="E197" s="135" t="s">
        <v>373</v>
      </c>
      <c r="F197" s="136" t="s">
        <v>374</v>
      </c>
      <c r="G197" s="137" t="s">
        <v>180</v>
      </c>
      <c r="H197" s="138">
        <v>2</v>
      </c>
      <c r="I197" s="138"/>
      <c r="J197" s="138">
        <f t="shared" si="40"/>
        <v>0</v>
      </c>
      <c r="K197" s="139"/>
      <c r="L197" s="27"/>
      <c r="M197" s="140" t="s">
        <v>1</v>
      </c>
      <c r="N197" s="141" t="s">
        <v>34</v>
      </c>
      <c r="O197" s="142">
        <v>0.16500000000000001</v>
      </c>
      <c r="P197" s="142">
        <f t="shared" si="41"/>
        <v>0.33</v>
      </c>
      <c r="Q197" s="142">
        <v>0</v>
      </c>
      <c r="R197" s="142">
        <f t="shared" si="42"/>
        <v>0</v>
      </c>
      <c r="S197" s="142">
        <v>0</v>
      </c>
      <c r="T197" s="143">
        <f t="shared" si="4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4" t="s">
        <v>177</v>
      </c>
      <c r="AT197" s="144" t="s">
        <v>109</v>
      </c>
      <c r="AU197" s="144" t="s">
        <v>114</v>
      </c>
      <c r="AY197" s="14" t="s">
        <v>107</v>
      </c>
      <c r="BE197" s="145">
        <f t="shared" si="44"/>
        <v>0</v>
      </c>
      <c r="BF197" s="145">
        <f t="shared" si="45"/>
        <v>0</v>
      </c>
      <c r="BG197" s="145">
        <f t="shared" si="46"/>
        <v>0</v>
      </c>
      <c r="BH197" s="145">
        <f t="shared" si="47"/>
        <v>0</v>
      </c>
      <c r="BI197" s="145">
        <f t="shared" si="48"/>
        <v>0</v>
      </c>
      <c r="BJ197" s="14" t="s">
        <v>114</v>
      </c>
      <c r="BK197" s="146">
        <f t="shared" si="49"/>
        <v>0</v>
      </c>
      <c r="BL197" s="14" t="s">
        <v>177</v>
      </c>
      <c r="BM197" s="144" t="s">
        <v>375</v>
      </c>
    </row>
    <row r="198" spans="1:65" s="2" customFormat="1" ht="24.25" customHeight="1">
      <c r="A198" s="26"/>
      <c r="B198" s="133"/>
      <c r="C198" s="134" t="s">
        <v>376</v>
      </c>
      <c r="D198" s="134" t="s">
        <v>109</v>
      </c>
      <c r="E198" s="135" t="s">
        <v>377</v>
      </c>
      <c r="F198" s="136" t="s">
        <v>378</v>
      </c>
      <c r="G198" s="137" t="s">
        <v>175</v>
      </c>
      <c r="H198" s="138">
        <v>33</v>
      </c>
      <c r="I198" s="138"/>
      <c r="J198" s="138">
        <f t="shared" si="40"/>
        <v>0</v>
      </c>
      <c r="K198" s="139"/>
      <c r="L198" s="27"/>
      <c r="M198" s="140" t="s">
        <v>1</v>
      </c>
      <c r="N198" s="141" t="s">
        <v>34</v>
      </c>
      <c r="O198" s="142">
        <v>4.4999999999999998E-2</v>
      </c>
      <c r="P198" s="142">
        <f t="shared" si="41"/>
        <v>1.4849999999999999</v>
      </c>
      <c r="Q198" s="142">
        <v>0</v>
      </c>
      <c r="R198" s="142">
        <f t="shared" si="42"/>
        <v>0</v>
      </c>
      <c r="S198" s="142">
        <v>0</v>
      </c>
      <c r="T198" s="143">
        <f t="shared" si="4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4" t="s">
        <v>177</v>
      </c>
      <c r="AT198" s="144" t="s">
        <v>109</v>
      </c>
      <c r="AU198" s="144" t="s">
        <v>114</v>
      </c>
      <c r="AY198" s="14" t="s">
        <v>107</v>
      </c>
      <c r="BE198" s="145">
        <f t="shared" si="44"/>
        <v>0</v>
      </c>
      <c r="BF198" s="145">
        <f t="shared" si="45"/>
        <v>0</v>
      </c>
      <c r="BG198" s="145">
        <f t="shared" si="46"/>
        <v>0</v>
      </c>
      <c r="BH198" s="145">
        <f t="shared" si="47"/>
        <v>0</v>
      </c>
      <c r="BI198" s="145">
        <f t="shared" si="48"/>
        <v>0</v>
      </c>
      <c r="BJ198" s="14" t="s">
        <v>114</v>
      </c>
      <c r="BK198" s="146">
        <f t="shared" si="49"/>
        <v>0</v>
      </c>
      <c r="BL198" s="14" t="s">
        <v>177</v>
      </c>
      <c r="BM198" s="144" t="s">
        <v>379</v>
      </c>
    </row>
    <row r="199" spans="1:65" s="2" customFormat="1" ht="24.25" customHeight="1">
      <c r="A199" s="26"/>
      <c r="B199" s="133"/>
      <c r="C199" s="134" t="s">
        <v>380</v>
      </c>
      <c r="D199" s="134" t="s">
        <v>109</v>
      </c>
      <c r="E199" s="135" t="s">
        <v>381</v>
      </c>
      <c r="F199" s="136" t="s">
        <v>382</v>
      </c>
      <c r="G199" s="137" t="s">
        <v>316</v>
      </c>
      <c r="H199" s="138">
        <v>6.4630000000000001</v>
      </c>
      <c r="I199" s="138"/>
      <c r="J199" s="138">
        <f t="shared" si="40"/>
        <v>0</v>
      </c>
      <c r="K199" s="139"/>
      <c r="L199" s="27"/>
      <c r="M199" s="140" t="s">
        <v>1</v>
      </c>
      <c r="N199" s="141" t="s">
        <v>34</v>
      </c>
      <c r="O199" s="142">
        <v>0</v>
      </c>
      <c r="P199" s="142">
        <f t="shared" si="41"/>
        <v>0</v>
      </c>
      <c r="Q199" s="142">
        <v>0</v>
      </c>
      <c r="R199" s="142">
        <f t="shared" si="42"/>
        <v>0</v>
      </c>
      <c r="S199" s="142">
        <v>0</v>
      </c>
      <c r="T199" s="143">
        <f t="shared" si="4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4" t="s">
        <v>177</v>
      </c>
      <c r="AT199" s="144" t="s">
        <v>109</v>
      </c>
      <c r="AU199" s="144" t="s">
        <v>114</v>
      </c>
      <c r="AY199" s="14" t="s">
        <v>107</v>
      </c>
      <c r="BE199" s="145">
        <f t="shared" si="44"/>
        <v>0</v>
      </c>
      <c r="BF199" s="145">
        <f t="shared" si="45"/>
        <v>0</v>
      </c>
      <c r="BG199" s="145">
        <f t="shared" si="46"/>
        <v>0</v>
      </c>
      <c r="BH199" s="145">
        <f t="shared" si="47"/>
        <v>0</v>
      </c>
      <c r="BI199" s="145">
        <f t="shared" si="48"/>
        <v>0</v>
      </c>
      <c r="BJ199" s="14" t="s">
        <v>114</v>
      </c>
      <c r="BK199" s="146">
        <f t="shared" si="49"/>
        <v>0</v>
      </c>
      <c r="BL199" s="14" t="s">
        <v>177</v>
      </c>
      <c r="BM199" s="144" t="s">
        <v>383</v>
      </c>
    </row>
    <row r="200" spans="1:65" s="12" customFormat="1" ht="23" customHeight="1">
      <c r="B200" s="121"/>
      <c r="D200" s="122" t="s">
        <v>67</v>
      </c>
      <c r="E200" s="131" t="s">
        <v>384</v>
      </c>
      <c r="F200" s="131" t="s">
        <v>385</v>
      </c>
      <c r="J200" s="132">
        <f>BK200</f>
        <v>0</v>
      </c>
      <c r="L200" s="121"/>
      <c r="M200" s="125"/>
      <c r="N200" s="126"/>
      <c r="O200" s="126"/>
      <c r="P200" s="127">
        <f>SUM(P201:P220)</f>
        <v>54.827490000000004</v>
      </c>
      <c r="Q200" s="126"/>
      <c r="R200" s="127">
        <f>SUM(R201:R220)</f>
        <v>0.10934683999999999</v>
      </c>
      <c r="S200" s="126"/>
      <c r="T200" s="128">
        <f>SUM(T201:T220)</f>
        <v>0</v>
      </c>
      <c r="AR200" s="122" t="s">
        <v>114</v>
      </c>
      <c r="AT200" s="129" t="s">
        <v>67</v>
      </c>
      <c r="AU200" s="129" t="s">
        <v>73</v>
      </c>
      <c r="AY200" s="122" t="s">
        <v>107</v>
      </c>
      <c r="BK200" s="130">
        <f>SUM(BK201:BK220)</f>
        <v>0</v>
      </c>
    </row>
    <row r="201" spans="1:65" s="2" customFormat="1" ht="24.25" customHeight="1">
      <c r="A201" s="26"/>
      <c r="B201" s="133"/>
      <c r="C201" s="134" t="s">
        <v>386</v>
      </c>
      <c r="D201" s="134" t="s">
        <v>109</v>
      </c>
      <c r="E201" s="135" t="s">
        <v>387</v>
      </c>
      <c r="F201" s="136" t="s">
        <v>388</v>
      </c>
      <c r="G201" s="137" t="s">
        <v>175</v>
      </c>
      <c r="H201" s="138">
        <v>10</v>
      </c>
      <c r="I201" s="138"/>
      <c r="J201" s="138">
        <f t="shared" ref="J201:J220" si="50">ROUND(I201*H201,3)</f>
        <v>0</v>
      </c>
      <c r="K201" s="139"/>
      <c r="L201" s="27"/>
      <c r="M201" s="140" t="s">
        <v>1</v>
      </c>
      <c r="N201" s="141" t="s">
        <v>34</v>
      </c>
      <c r="O201" s="142">
        <v>0.56886000000000003</v>
      </c>
      <c r="P201" s="142">
        <f t="shared" ref="P201:P220" si="51">O201*H201</f>
        <v>5.6886000000000001</v>
      </c>
      <c r="Q201" s="142">
        <v>3.14E-3</v>
      </c>
      <c r="R201" s="142">
        <f t="shared" ref="R201:R220" si="52">Q201*H201</f>
        <v>3.1399999999999997E-2</v>
      </c>
      <c r="S201" s="142">
        <v>0</v>
      </c>
      <c r="T201" s="143">
        <f t="shared" ref="T201:T220" si="53"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4" t="s">
        <v>177</v>
      </c>
      <c r="AT201" s="144" t="s">
        <v>109</v>
      </c>
      <c r="AU201" s="144" t="s">
        <v>114</v>
      </c>
      <c r="AY201" s="14" t="s">
        <v>107</v>
      </c>
      <c r="BE201" s="145">
        <f t="shared" ref="BE201:BE220" si="54">IF(N201="základná",J201,0)</f>
        <v>0</v>
      </c>
      <c r="BF201" s="145">
        <f t="shared" ref="BF201:BF220" si="55">IF(N201="znížená",J201,0)</f>
        <v>0</v>
      </c>
      <c r="BG201" s="145">
        <f t="shared" ref="BG201:BG220" si="56">IF(N201="zákl. prenesená",J201,0)</f>
        <v>0</v>
      </c>
      <c r="BH201" s="145">
        <f t="shared" ref="BH201:BH220" si="57">IF(N201="zníž. prenesená",J201,0)</f>
        <v>0</v>
      </c>
      <c r="BI201" s="145">
        <f t="shared" ref="BI201:BI220" si="58">IF(N201="nulová",J201,0)</f>
        <v>0</v>
      </c>
      <c r="BJ201" s="14" t="s">
        <v>114</v>
      </c>
      <c r="BK201" s="146">
        <f t="shared" ref="BK201:BK220" si="59">ROUND(I201*H201,3)</f>
        <v>0</v>
      </c>
      <c r="BL201" s="14" t="s">
        <v>177</v>
      </c>
      <c r="BM201" s="144" t="s">
        <v>389</v>
      </c>
    </row>
    <row r="202" spans="1:65" s="2" customFormat="1" ht="24.25" customHeight="1">
      <c r="A202" s="26"/>
      <c r="B202" s="133"/>
      <c r="C202" s="134" t="s">
        <v>390</v>
      </c>
      <c r="D202" s="134" t="s">
        <v>109</v>
      </c>
      <c r="E202" s="135" t="s">
        <v>391</v>
      </c>
      <c r="F202" s="136" t="s">
        <v>392</v>
      </c>
      <c r="G202" s="137" t="s">
        <v>180</v>
      </c>
      <c r="H202" s="138">
        <v>1</v>
      </c>
      <c r="I202" s="138"/>
      <c r="J202" s="138">
        <f t="shared" si="50"/>
        <v>0</v>
      </c>
      <c r="K202" s="139"/>
      <c r="L202" s="27"/>
      <c r="M202" s="140" t="s">
        <v>1</v>
      </c>
      <c r="N202" s="141" t="s">
        <v>34</v>
      </c>
      <c r="O202" s="142">
        <v>0.64249000000000001</v>
      </c>
      <c r="P202" s="142">
        <f t="shared" si="51"/>
        <v>0.64249000000000001</v>
      </c>
      <c r="Q202" s="142">
        <v>2.14E-3</v>
      </c>
      <c r="R202" s="142">
        <f t="shared" si="52"/>
        <v>2.14E-3</v>
      </c>
      <c r="S202" s="142">
        <v>0</v>
      </c>
      <c r="T202" s="143">
        <f t="shared" si="5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4" t="s">
        <v>177</v>
      </c>
      <c r="AT202" s="144" t="s">
        <v>109</v>
      </c>
      <c r="AU202" s="144" t="s">
        <v>114</v>
      </c>
      <c r="AY202" s="14" t="s">
        <v>107</v>
      </c>
      <c r="BE202" s="145">
        <f t="shared" si="54"/>
        <v>0</v>
      </c>
      <c r="BF202" s="145">
        <f t="shared" si="55"/>
        <v>0</v>
      </c>
      <c r="BG202" s="145">
        <f t="shared" si="56"/>
        <v>0</v>
      </c>
      <c r="BH202" s="145">
        <f t="shared" si="57"/>
        <v>0</v>
      </c>
      <c r="BI202" s="145">
        <f t="shared" si="58"/>
        <v>0</v>
      </c>
      <c r="BJ202" s="14" t="s">
        <v>114</v>
      </c>
      <c r="BK202" s="146">
        <f t="shared" si="59"/>
        <v>0</v>
      </c>
      <c r="BL202" s="14" t="s">
        <v>177</v>
      </c>
      <c r="BM202" s="144" t="s">
        <v>393</v>
      </c>
    </row>
    <row r="203" spans="1:65" s="2" customFormat="1" ht="24.25" customHeight="1">
      <c r="A203" s="26"/>
      <c r="B203" s="133"/>
      <c r="C203" s="134" t="s">
        <v>394</v>
      </c>
      <c r="D203" s="134" t="s">
        <v>109</v>
      </c>
      <c r="E203" s="135" t="s">
        <v>395</v>
      </c>
      <c r="F203" s="136" t="s">
        <v>396</v>
      </c>
      <c r="G203" s="137" t="s">
        <v>180</v>
      </c>
      <c r="H203" s="138">
        <v>2</v>
      </c>
      <c r="I203" s="138"/>
      <c r="J203" s="138">
        <f t="shared" si="50"/>
        <v>0</v>
      </c>
      <c r="K203" s="139"/>
      <c r="L203" s="27"/>
      <c r="M203" s="140" t="s">
        <v>1</v>
      </c>
      <c r="N203" s="141" t="s">
        <v>34</v>
      </c>
      <c r="O203" s="142">
        <v>0.75383</v>
      </c>
      <c r="P203" s="142">
        <f t="shared" si="51"/>
        <v>1.50766</v>
      </c>
      <c r="Q203" s="142">
        <v>3.32E-3</v>
      </c>
      <c r="R203" s="142">
        <f t="shared" si="52"/>
        <v>6.6400000000000001E-3</v>
      </c>
      <c r="S203" s="142">
        <v>0</v>
      </c>
      <c r="T203" s="143">
        <f t="shared" si="5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4" t="s">
        <v>177</v>
      </c>
      <c r="AT203" s="144" t="s">
        <v>109</v>
      </c>
      <c r="AU203" s="144" t="s">
        <v>114</v>
      </c>
      <c r="AY203" s="14" t="s">
        <v>107</v>
      </c>
      <c r="BE203" s="145">
        <f t="shared" si="54"/>
        <v>0</v>
      </c>
      <c r="BF203" s="145">
        <f t="shared" si="55"/>
        <v>0</v>
      </c>
      <c r="BG203" s="145">
        <f t="shared" si="56"/>
        <v>0</v>
      </c>
      <c r="BH203" s="145">
        <f t="shared" si="57"/>
        <v>0</v>
      </c>
      <c r="BI203" s="145">
        <f t="shared" si="58"/>
        <v>0</v>
      </c>
      <c r="BJ203" s="14" t="s">
        <v>114</v>
      </c>
      <c r="BK203" s="146">
        <f t="shared" si="59"/>
        <v>0</v>
      </c>
      <c r="BL203" s="14" t="s">
        <v>177</v>
      </c>
      <c r="BM203" s="144" t="s">
        <v>397</v>
      </c>
    </row>
    <row r="204" spans="1:65" s="2" customFormat="1" ht="24.25" customHeight="1">
      <c r="A204" s="26"/>
      <c r="B204" s="133"/>
      <c r="C204" s="134" t="s">
        <v>398</v>
      </c>
      <c r="D204" s="134" t="s">
        <v>109</v>
      </c>
      <c r="E204" s="135" t="s">
        <v>399</v>
      </c>
      <c r="F204" s="136" t="s">
        <v>400</v>
      </c>
      <c r="G204" s="137" t="s">
        <v>180</v>
      </c>
      <c r="H204" s="138">
        <v>1</v>
      </c>
      <c r="I204" s="138"/>
      <c r="J204" s="138">
        <f t="shared" si="50"/>
        <v>0</v>
      </c>
      <c r="K204" s="139"/>
      <c r="L204" s="27"/>
      <c r="M204" s="140" t="s">
        <v>1</v>
      </c>
      <c r="N204" s="141" t="s">
        <v>34</v>
      </c>
      <c r="O204" s="142">
        <v>0.87865000000000004</v>
      </c>
      <c r="P204" s="142">
        <f t="shared" si="51"/>
        <v>0.87865000000000004</v>
      </c>
      <c r="Q204" s="142">
        <v>4.0299999999999997E-3</v>
      </c>
      <c r="R204" s="142">
        <f t="shared" si="52"/>
        <v>4.0299999999999997E-3</v>
      </c>
      <c r="S204" s="142">
        <v>0</v>
      </c>
      <c r="T204" s="143">
        <f t="shared" si="5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4" t="s">
        <v>177</v>
      </c>
      <c r="AT204" s="144" t="s">
        <v>109</v>
      </c>
      <c r="AU204" s="144" t="s">
        <v>114</v>
      </c>
      <c r="AY204" s="14" t="s">
        <v>107</v>
      </c>
      <c r="BE204" s="145">
        <f t="shared" si="54"/>
        <v>0</v>
      </c>
      <c r="BF204" s="145">
        <f t="shared" si="55"/>
        <v>0</v>
      </c>
      <c r="BG204" s="145">
        <f t="shared" si="56"/>
        <v>0</v>
      </c>
      <c r="BH204" s="145">
        <f t="shared" si="57"/>
        <v>0</v>
      </c>
      <c r="BI204" s="145">
        <f t="shared" si="58"/>
        <v>0</v>
      </c>
      <c r="BJ204" s="14" t="s">
        <v>114</v>
      </c>
      <c r="BK204" s="146">
        <f t="shared" si="59"/>
        <v>0</v>
      </c>
      <c r="BL204" s="14" t="s">
        <v>177</v>
      </c>
      <c r="BM204" s="144" t="s">
        <v>401</v>
      </c>
    </row>
    <row r="205" spans="1:65" s="2" customFormat="1" ht="24.25" customHeight="1">
      <c r="A205" s="26"/>
      <c r="B205" s="133"/>
      <c r="C205" s="134" t="s">
        <v>402</v>
      </c>
      <c r="D205" s="134" t="s">
        <v>109</v>
      </c>
      <c r="E205" s="135" t="s">
        <v>403</v>
      </c>
      <c r="F205" s="136" t="s">
        <v>404</v>
      </c>
      <c r="G205" s="137" t="s">
        <v>180</v>
      </c>
      <c r="H205" s="138">
        <v>1</v>
      </c>
      <c r="I205" s="138"/>
      <c r="J205" s="138">
        <f t="shared" si="50"/>
        <v>0</v>
      </c>
      <c r="K205" s="139"/>
      <c r="L205" s="27"/>
      <c r="M205" s="140" t="s">
        <v>1</v>
      </c>
      <c r="N205" s="141" t="s">
        <v>34</v>
      </c>
      <c r="O205" s="142">
        <v>0.44903999999999999</v>
      </c>
      <c r="P205" s="142">
        <f t="shared" si="51"/>
        <v>0.44903999999999999</v>
      </c>
      <c r="Q205" s="142">
        <v>3.8000000000000002E-4</v>
      </c>
      <c r="R205" s="142">
        <f t="shared" si="52"/>
        <v>3.8000000000000002E-4</v>
      </c>
      <c r="S205" s="142">
        <v>0</v>
      </c>
      <c r="T205" s="143">
        <f t="shared" si="5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4" t="s">
        <v>177</v>
      </c>
      <c r="AT205" s="144" t="s">
        <v>109</v>
      </c>
      <c r="AU205" s="144" t="s">
        <v>114</v>
      </c>
      <c r="AY205" s="14" t="s">
        <v>107</v>
      </c>
      <c r="BE205" s="145">
        <f t="shared" si="54"/>
        <v>0</v>
      </c>
      <c r="BF205" s="145">
        <f t="shared" si="55"/>
        <v>0</v>
      </c>
      <c r="BG205" s="145">
        <f t="shared" si="56"/>
        <v>0</v>
      </c>
      <c r="BH205" s="145">
        <f t="shared" si="57"/>
        <v>0</v>
      </c>
      <c r="BI205" s="145">
        <f t="shared" si="58"/>
        <v>0</v>
      </c>
      <c r="BJ205" s="14" t="s">
        <v>114</v>
      </c>
      <c r="BK205" s="146">
        <f t="shared" si="59"/>
        <v>0</v>
      </c>
      <c r="BL205" s="14" t="s">
        <v>177</v>
      </c>
      <c r="BM205" s="144" t="s">
        <v>405</v>
      </c>
    </row>
    <row r="206" spans="1:65" s="2" customFormat="1" ht="24.25" customHeight="1">
      <c r="A206" s="26"/>
      <c r="B206" s="133"/>
      <c r="C206" s="134" t="s">
        <v>406</v>
      </c>
      <c r="D206" s="134" t="s">
        <v>109</v>
      </c>
      <c r="E206" s="135" t="s">
        <v>407</v>
      </c>
      <c r="F206" s="136" t="s">
        <v>408</v>
      </c>
      <c r="G206" s="137" t="s">
        <v>180</v>
      </c>
      <c r="H206" s="138">
        <v>2</v>
      </c>
      <c r="I206" s="138"/>
      <c r="J206" s="138">
        <f t="shared" si="50"/>
        <v>0</v>
      </c>
      <c r="K206" s="139"/>
      <c r="L206" s="27"/>
      <c r="M206" s="140" t="s">
        <v>1</v>
      </c>
      <c r="N206" s="141" t="s">
        <v>34</v>
      </c>
      <c r="O206" s="142">
        <v>0.49736000000000002</v>
      </c>
      <c r="P206" s="142">
        <f t="shared" si="51"/>
        <v>0.99472000000000005</v>
      </c>
      <c r="Q206" s="142">
        <v>4.4000000000000002E-4</v>
      </c>
      <c r="R206" s="142">
        <f t="shared" si="52"/>
        <v>8.8000000000000003E-4</v>
      </c>
      <c r="S206" s="142">
        <v>0</v>
      </c>
      <c r="T206" s="143">
        <f t="shared" si="5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4" t="s">
        <v>177</v>
      </c>
      <c r="AT206" s="144" t="s">
        <v>109</v>
      </c>
      <c r="AU206" s="144" t="s">
        <v>114</v>
      </c>
      <c r="AY206" s="14" t="s">
        <v>107</v>
      </c>
      <c r="BE206" s="145">
        <f t="shared" si="54"/>
        <v>0</v>
      </c>
      <c r="BF206" s="145">
        <f t="shared" si="55"/>
        <v>0</v>
      </c>
      <c r="BG206" s="145">
        <f t="shared" si="56"/>
        <v>0</v>
      </c>
      <c r="BH206" s="145">
        <f t="shared" si="57"/>
        <v>0</v>
      </c>
      <c r="BI206" s="145">
        <f t="shared" si="58"/>
        <v>0</v>
      </c>
      <c r="BJ206" s="14" t="s">
        <v>114</v>
      </c>
      <c r="BK206" s="146">
        <f t="shared" si="59"/>
        <v>0</v>
      </c>
      <c r="BL206" s="14" t="s">
        <v>177</v>
      </c>
      <c r="BM206" s="144" t="s">
        <v>409</v>
      </c>
    </row>
    <row r="207" spans="1:65" s="2" customFormat="1" ht="24.25" customHeight="1">
      <c r="A207" s="26"/>
      <c r="B207" s="133"/>
      <c r="C207" s="134" t="s">
        <v>410</v>
      </c>
      <c r="D207" s="134" t="s">
        <v>109</v>
      </c>
      <c r="E207" s="135" t="s">
        <v>411</v>
      </c>
      <c r="F207" s="136" t="s">
        <v>412</v>
      </c>
      <c r="G207" s="137" t="s">
        <v>180</v>
      </c>
      <c r="H207" s="138">
        <v>1</v>
      </c>
      <c r="I207" s="138"/>
      <c r="J207" s="138">
        <f t="shared" si="50"/>
        <v>0</v>
      </c>
      <c r="K207" s="139"/>
      <c r="L207" s="27"/>
      <c r="M207" s="140" t="s">
        <v>1</v>
      </c>
      <c r="N207" s="141" t="s">
        <v>34</v>
      </c>
      <c r="O207" s="142">
        <v>0.56654000000000004</v>
      </c>
      <c r="P207" s="142">
        <f t="shared" si="51"/>
        <v>0.56654000000000004</v>
      </c>
      <c r="Q207" s="142">
        <v>6.6E-4</v>
      </c>
      <c r="R207" s="142">
        <f t="shared" si="52"/>
        <v>6.6E-4</v>
      </c>
      <c r="S207" s="142">
        <v>0</v>
      </c>
      <c r="T207" s="143">
        <f t="shared" si="5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4" t="s">
        <v>177</v>
      </c>
      <c r="AT207" s="144" t="s">
        <v>109</v>
      </c>
      <c r="AU207" s="144" t="s">
        <v>114</v>
      </c>
      <c r="AY207" s="14" t="s">
        <v>107</v>
      </c>
      <c r="BE207" s="145">
        <f t="shared" si="54"/>
        <v>0</v>
      </c>
      <c r="BF207" s="145">
        <f t="shared" si="55"/>
        <v>0</v>
      </c>
      <c r="BG207" s="145">
        <f t="shared" si="56"/>
        <v>0</v>
      </c>
      <c r="BH207" s="145">
        <f t="shared" si="57"/>
        <v>0</v>
      </c>
      <c r="BI207" s="145">
        <f t="shared" si="58"/>
        <v>0</v>
      </c>
      <c r="BJ207" s="14" t="s">
        <v>114</v>
      </c>
      <c r="BK207" s="146">
        <f t="shared" si="59"/>
        <v>0</v>
      </c>
      <c r="BL207" s="14" t="s">
        <v>177</v>
      </c>
      <c r="BM207" s="144" t="s">
        <v>413</v>
      </c>
    </row>
    <row r="208" spans="1:65" s="2" customFormat="1" ht="24.25" customHeight="1">
      <c r="A208" s="26"/>
      <c r="B208" s="133"/>
      <c r="C208" s="134" t="s">
        <v>414</v>
      </c>
      <c r="D208" s="134" t="s">
        <v>109</v>
      </c>
      <c r="E208" s="135" t="s">
        <v>415</v>
      </c>
      <c r="F208" s="136" t="s">
        <v>416</v>
      </c>
      <c r="G208" s="137" t="s">
        <v>175</v>
      </c>
      <c r="H208" s="138">
        <v>23</v>
      </c>
      <c r="I208" s="138"/>
      <c r="J208" s="138">
        <f t="shared" si="50"/>
        <v>0</v>
      </c>
      <c r="K208" s="139"/>
      <c r="L208" s="27"/>
      <c r="M208" s="140" t="s">
        <v>1</v>
      </c>
      <c r="N208" s="141" t="s">
        <v>34</v>
      </c>
      <c r="O208" s="142">
        <v>0.49703000000000003</v>
      </c>
      <c r="P208" s="142">
        <f t="shared" si="51"/>
        <v>11.431690000000001</v>
      </c>
      <c r="Q208" s="142">
        <v>3.6000000000000002E-4</v>
      </c>
      <c r="R208" s="142">
        <f t="shared" si="52"/>
        <v>8.2800000000000009E-3</v>
      </c>
      <c r="S208" s="142">
        <v>0</v>
      </c>
      <c r="T208" s="143">
        <f t="shared" si="5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4" t="s">
        <v>177</v>
      </c>
      <c r="AT208" s="144" t="s">
        <v>109</v>
      </c>
      <c r="AU208" s="144" t="s">
        <v>114</v>
      </c>
      <c r="AY208" s="14" t="s">
        <v>107</v>
      </c>
      <c r="BE208" s="145">
        <f t="shared" si="54"/>
        <v>0</v>
      </c>
      <c r="BF208" s="145">
        <f t="shared" si="55"/>
        <v>0</v>
      </c>
      <c r="BG208" s="145">
        <f t="shared" si="56"/>
        <v>0</v>
      </c>
      <c r="BH208" s="145">
        <f t="shared" si="57"/>
        <v>0</v>
      </c>
      <c r="BI208" s="145">
        <f t="shared" si="58"/>
        <v>0</v>
      </c>
      <c r="BJ208" s="14" t="s">
        <v>114</v>
      </c>
      <c r="BK208" s="146">
        <f t="shared" si="59"/>
        <v>0</v>
      </c>
      <c r="BL208" s="14" t="s">
        <v>177</v>
      </c>
      <c r="BM208" s="144" t="s">
        <v>417</v>
      </c>
    </row>
    <row r="209" spans="1:65" s="2" customFormat="1" ht="24.25" customHeight="1">
      <c r="A209" s="26"/>
      <c r="B209" s="133"/>
      <c r="C209" s="134" t="s">
        <v>418</v>
      </c>
      <c r="D209" s="134" t="s">
        <v>109</v>
      </c>
      <c r="E209" s="135" t="s">
        <v>419</v>
      </c>
      <c r="F209" s="136" t="s">
        <v>420</v>
      </c>
      <c r="G209" s="137" t="s">
        <v>175</v>
      </c>
      <c r="H209" s="138">
        <v>34</v>
      </c>
      <c r="I209" s="138"/>
      <c r="J209" s="138">
        <f t="shared" si="50"/>
        <v>0</v>
      </c>
      <c r="K209" s="139"/>
      <c r="L209" s="27"/>
      <c r="M209" s="140" t="s">
        <v>1</v>
      </c>
      <c r="N209" s="141" t="s">
        <v>34</v>
      </c>
      <c r="O209" s="142">
        <v>0.62334000000000001</v>
      </c>
      <c r="P209" s="142">
        <f t="shared" si="51"/>
        <v>21.193560000000002</v>
      </c>
      <c r="Q209" s="142">
        <v>5.9999999999999995E-4</v>
      </c>
      <c r="R209" s="142">
        <f t="shared" si="52"/>
        <v>2.0399999999999998E-2</v>
      </c>
      <c r="S209" s="142">
        <v>0</v>
      </c>
      <c r="T209" s="143">
        <f t="shared" si="5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4" t="s">
        <v>177</v>
      </c>
      <c r="AT209" s="144" t="s">
        <v>109</v>
      </c>
      <c r="AU209" s="144" t="s">
        <v>114</v>
      </c>
      <c r="AY209" s="14" t="s">
        <v>107</v>
      </c>
      <c r="BE209" s="145">
        <f t="shared" si="54"/>
        <v>0</v>
      </c>
      <c r="BF209" s="145">
        <f t="shared" si="55"/>
        <v>0</v>
      </c>
      <c r="BG209" s="145">
        <f t="shared" si="56"/>
        <v>0</v>
      </c>
      <c r="BH209" s="145">
        <f t="shared" si="57"/>
        <v>0</v>
      </c>
      <c r="BI209" s="145">
        <f t="shared" si="58"/>
        <v>0</v>
      </c>
      <c r="BJ209" s="14" t="s">
        <v>114</v>
      </c>
      <c r="BK209" s="146">
        <f t="shared" si="59"/>
        <v>0</v>
      </c>
      <c r="BL209" s="14" t="s">
        <v>177</v>
      </c>
      <c r="BM209" s="144" t="s">
        <v>421</v>
      </c>
    </row>
    <row r="210" spans="1:65" s="2" customFormat="1" ht="24.25" customHeight="1">
      <c r="A210" s="26"/>
      <c r="B210" s="133"/>
      <c r="C210" s="134" t="s">
        <v>422</v>
      </c>
      <c r="D210" s="134" t="s">
        <v>109</v>
      </c>
      <c r="E210" s="135" t="s">
        <v>423</v>
      </c>
      <c r="F210" s="136" t="s">
        <v>424</v>
      </c>
      <c r="G210" s="137" t="s">
        <v>180</v>
      </c>
      <c r="H210" s="138">
        <v>6</v>
      </c>
      <c r="I210" s="138"/>
      <c r="J210" s="138">
        <f t="shared" si="50"/>
        <v>0</v>
      </c>
      <c r="K210" s="139"/>
      <c r="L210" s="27"/>
      <c r="M210" s="140" t="s">
        <v>1</v>
      </c>
      <c r="N210" s="141" t="s">
        <v>34</v>
      </c>
      <c r="O210" s="142">
        <v>0.2177</v>
      </c>
      <c r="P210" s="142">
        <f t="shared" si="51"/>
        <v>1.3062</v>
      </c>
      <c r="Q210" s="142">
        <v>1.2999999999999999E-4</v>
      </c>
      <c r="R210" s="142">
        <f t="shared" si="52"/>
        <v>7.7999999999999988E-4</v>
      </c>
      <c r="S210" s="142">
        <v>0</v>
      </c>
      <c r="T210" s="143">
        <f t="shared" si="5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4" t="s">
        <v>177</v>
      </c>
      <c r="AT210" s="144" t="s">
        <v>109</v>
      </c>
      <c r="AU210" s="144" t="s">
        <v>114</v>
      </c>
      <c r="AY210" s="14" t="s">
        <v>107</v>
      </c>
      <c r="BE210" s="145">
        <f t="shared" si="54"/>
        <v>0</v>
      </c>
      <c r="BF210" s="145">
        <f t="shared" si="55"/>
        <v>0</v>
      </c>
      <c r="BG210" s="145">
        <f t="shared" si="56"/>
        <v>0</v>
      </c>
      <c r="BH210" s="145">
        <f t="shared" si="57"/>
        <v>0</v>
      </c>
      <c r="BI210" s="145">
        <f t="shared" si="58"/>
        <v>0</v>
      </c>
      <c r="BJ210" s="14" t="s">
        <v>114</v>
      </c>
      <c r="BK210" s="146">
        <f t="shared" si="59"/>
        <v>0</v>
      </c>
      <c r="BL210" s="14" t="s">
        <v>177</v>
      </c>
      <c r="BM210" s="144" t="s">
        <v>425</v>
      </c>
    </row>
    <row r="211" spans="1:65" s="2" customFormat="1" ht="14.5" customHeight="1">
      <c r="A211" s="26"/>
      <c r="B211" s="133"/>
      <c r="C211" s="147" t="s">
        <v>426</v>
      </c>
      <c r="D211" s="147" t="s">
        <v>153</v>
      </c>
      <c r="E211" s="148" t="s">
        <v>427</v>
      </c>
      <c r="F211" s="149" t="s">
        <v>428</v>
      </c>
      <c r="G211" s="150" t="s">
        <v>180</v>
      </c>
      <c r="H211" s="151">
        <v>6</v>
      </c>
      <c r="I211" s="151"/>
      <c r="J211" s="151">
        <f t="shared" si="50"/>
        <v>0</v>
      </c>
      <c r="K211" s="152"/>
      <c r="L211" s="153"/>
      <c r="M211" s="154" t="s">
        <v>1</v>
      </c>
      <c r="N211" s="155" t="s">
        <v>34</v>
      </c>
      <c r="O211" s="142">
        <v>0</v>
      </c>
      <c r="P211" s="142">
        <f t="shared" si="51"/>
        <v>0</v>
      </c>
      <c r="Q211" s="142">
        <v>0</v>
      </c>
      <c r="R211" s="142">
        <f t="shared" si="52"/>
        <v>0</v>
      </c>
      <c r="S211" s="142">
        <v>0</v>
      </c>
      <c r="T211" s="143">
        <f t="shared" si="5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4" t="s">
        <v>243</v>
      </c>
      <c r="AT211" s="144" t="s">
        <v>153</v>
      </c>
      <c r="AU211" s="144" t="s">
        <v>114</v>
      </c>
      <c r="AY211" s="14" t="s">
        <v>107</v>
      </c>
      <c r="BE211" s="145">
        <f t="shared" si="54"/>
        <v>0</v>
      </c>
      <c r="BF211" s="145">
        <f t="shared" si="55"/>
        <v>0</v>
      </c>
      <c r="BG211" s="145">
        <f t="shared" si="56"/>
        <v>0</v>
      </c>
      <c r="BH211" s="145">
        <f t="shared" si="57"/>
        <v>0</v>
      </c>
      <c r="BI211" s="145">
        <f t="shared" si="58"/>
        <v>0</v>
      </c>
      <c r="BJ211" s="14" t="s">
        <v>114</v>
      </c>
      <c r="BK211" s="146">
        <f t="shared" si="59"/>
        <v>0</v>
      </c>
      <c r="BL211" s="14" t="s">
        <v>177</v>
      </c>
      <c r="BM211" s="144" t="s">
        <v>429</v>
      </c>
    </row>
    <row r="212" spans="1:65" s="2" customFormat="1" ht="24.25" customHeight="1">
      <c r="A212" s="26"/>
      <c r="B212" s="133"/>
      <c r="C212" s="134" t="s">
        <v>430</v>
      </c>
      <c r="D212" s="134" t="s">
        <v>109</v>
      </c>
      <c r="E212" s="135" t="s">
        <v>431</v>
      </c>
      <c r="F212" s="136" t="s">
        <v>432</v>
      </c>
      <c r="G212" s="137" t="s">
        <v>180</v>
      </c>
      <c r="H212" s="138">
        <v>4</v>
      </c>
      <c r="I212" s="138"/>
      <c r="J212" s="138">
        <f t="shared" si="50"/>
        <v>0</v>
      </c>
      <c r="K212" s="139"/>
      <c r="L212" s="27"/>
      <c r="M212" s="140" t="s">
        <v>1</v>
      </c>
      <c r="N212" s="141" t="s">
        <v>34</v>
      </c>
      <c r="O212" s="142">
        <v>0.20627000000000001</v>
      </c>
      <c r="P212" s="142">
        <f t="shared" si="51"/>
        <v>0.82508000000000004</v>
      </c>
      <c r="Q212" s="142">
        <v>4.0000000000000003E-5</v>
      </c>
      <c r="R212" s="142">
        <f t="shared" si="52"/>
        <v>1.6000000000000001E-4</v>
      </c>
      <c r="S212" s="142">
        <v>0</v>
      </c>
      <c r="T212" s="143">
        <f t="shared" si="5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4" t="s">
        <v>177</v>
      </c>
      <c r="AT212" s="144" t="s">
        <v>109</v>
      </c>
      <c r="AU212" s="144" t="s">
        <v>114</v>
      </c>
      <c r="AY212" s="14" t="s">
        <v>107</v>
      </c>
      <c r="BE212" s="145">
        <f t="shared" si="54"/>
        <v>0</v>
      </c>
      <c r="BF212" s="145">
        <f t="shared" si="55"/>
        <v>0</v>
      </c>
      <c r="BG212" s="145">
        <f t="shared" si="56"/>
        <v>0</v>
      </c>
      <c r="BH212" s="145">
        <f t="shared" si="57"/>
        <v>0</v>
      </c>
      <c r="BI212" s="145">
        <f t="shared" si="58"/>
        <v>0</v>
      </c>
      <c r="BJ212" s="14" t="s">
        <v>114</v>
      </c>
      <c r="BK212" s="146">
        <f t="shared" si="59"/>
        <v>0</v>
      </c>
      <c r="BL212" s="14" t="s">
        <v>177</v>
      </c>
      <c r="BM212" s="144" t="s">
        <v>433</v>
      </c>
    </row>
    <row r="213" spans="1:65" s="2" customFormat="1" ht="14.5" customHeight="1">
      <c r="A213" s="26"/>
      <c r="B213" s="133"/>
      <c r="C213" s="147" t="s">
        <v>434</v>
      </c>
      <c r="D213" s="147" t="s">
        <v>153</v>
      </c>
      <c r="E213" s="148" t="s">
        <v>435</v>
      </c>
      <c r="F213" s="149" t="s">
        <v>436</v>
      </c>
      <c r="G213" s="150" t="s">
        <v>180</v>
      </c>
      <c r="H213" s="151">
        <v>4</v>
      </c>
      <c r="I213" s="151"/>
      <c r="J213" s="151">
        <f t="shared" si="50"/>
        <v>0</v>
      </c>
      <c r="K213" s="152"/>
      <c r="L213" s="153"/>
      <c r="M213" s="154" t="s">
        <v>1</v>
      </c>
      <c r="N213" s="155" t="s">
        <v>34</v>
      </c>
      <c r="O213" s="142">
        <v>0</v>
      </c>
      <c r="P213" s="142">
        <f t="shared" si="51"/>
        <v>0</v>
      </c>
      <c r="Q213" s="142">
        <v>2.9E-4</v>
      </c>
      <c r="R213" s="142">
        <f t="shared" si="52"/>
        <v>1.16E-3</v>
      </c>
      <c r="S213" s="142">
        <v>0</v>
      </c>
      <c r="T213" s="143">
        <f t="shared" si="5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4" t="s">
        <v>243</v>
      </c>
      <c r="AT213" s="144" t="s">
        <v>153</v>
      </c>
      <c r="AU213" s="144" t="s">
        <v>114</v>
      </c>
      <c r="AY213" s="14" t="s">
        <v>107</v>
      </c>
      <c r="BE213" s="145">
        <f t="shared" si="54"/>
        <v>0</v>
      </c>
      <c r="BF213" s="145">
        <f t="shared" si="55"/>
        <v>0</v>
      </c>
      <c r="BG213" s="145">
        <f t="shared" si="56"/>
        <v>0</v>
      </c>
      <c r="BH213" s="145">
        <f t="shared" si="57"/>
        <v>0</v>
      </c>
      <c r="BI213" s="145">
        <f t="shared" si="58"/>
        <v>0</v>
      </c>
      <c r="BJ213" s="14" t="s">
        <v>114</v>
      </c>
      <c r="BK213" s="146">
        <f t="shared" si="59"/>
        <v>0</v>
      </c>
      <c r="BL213" s="14" t="s">
        <v>177</v>
      </c>
      <c r="BM213" s="144" t="s">
        <v>437</v>
      </c>
    </row>
    <row r="214" spans="1:65" s="2" customFormat="1" ht="24.25" customHeight="1">
      <c r="A214" s="26"/>
      <c r="B214" s="133"/>
      <c r="C214" s="134" t="s">
        <v>438</v>
      </c>
      <c r="D214" s="134" t="s">
        <v>109</v>
      </c>
      <c r="E214" s="135" t="s">
        <v>439</v>
      </c>
      <c r="F214" s="136" t="s">
        <v>440</v>
      </c>
      <c r="G214" s="137" t="s">
        <v>180</v>
      </c>
      <c r="H214" s="138">
        <v>1</v>
      </c>
      <c r="I214" s="138"/>
      <c r="J214" s="138">
        <f t="shared" si="50"/>
        <v>0</v>
      </c>
      <c r="K214" s="139"/>
      <c r="L214" s="27"/>
      <c r="M214" s="140" t="s">
        <v>1</v>
      </c>
      <c r="N214" s="141" t="s">
        <v>34</v>
      </c>
      <c r="O214" s="142">
        <v>0.22758999999999999</v>
      </c>
      <c r="P214" s="142">
        <f t="shared" si="51"/>
        <v>0.22758999999999999</v>
      </c>
      <c r="Q214" s="142">
        <v>5.0000000000000002E-5</v>
      </c>
      <c r="R214" s="142">
        <f t="shared" si="52"/>
        <v>5.0000000000000002E-5</v>
      </c>
      <c r="S214" s="142">
        <v>0</v>
      </c>
      <c r="T214" s="143">
        <f t="shared" si="5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4" t="s">
        <v>177</v>
      </c>
      <c r="AT214" s="144" t="s">
        <v>109</v>
      </c>
      <c r="AU214" s="144" t="s">
        <v>114</v>
      </c>
      <c r="AY214" s="14" t="s">
        <v>107</v>
      </c>
      <c r="BE214" s="145">
        <f t="shared" si="54"/>
        <v>0</v>
      </c>
      <c r="BF214" s="145">
        <f t="shared" si="55"/>
        <v>0</v>
      </c>
      <c r="BG214" s="145">
        <f t="shared" si="56"/>
        <v>0</v>
      </c>
      <c r="BH214" s="145">
        <f t="shared" si="57"/>
        <v>0</v>
      </c>
      <c r="BI214" s="145">
        <f t="shared" si="58"/>
        <v>0</v>
      </c>
      <c r="BJ214" s="14" t="s">
        <v>114</v>
      </c>
      <c r="BK214" s="146">
        <f t="shared" si="59"/>
        <v>0</v>
      </c>
      <c r="BL214" s="14" t="s">
        <v>177</v>
      </c>
      <c r="BM214" s="144" t="s">
        <v>441</v>
      </c>
    </row>
    <row r="215" spans="1:65" s="2" customFormat="1" ht="14.5" customHeight="1">
      <c r="A215" s="26"/>
      <c r="B215" s="133"/>
      <c r="C215" s="147" t="s">
        <v>442</v>
      </c>
      <c r="D215" s="147" t="s">
        <v>153</v>
      </c>
      <c r="E215" s="148" t="s">
        <v>443</v>
      </c>
      <c r="F215" s="149" t="s">
        <v>444</v>
      </c>
      <c r="G215" s="150" t="s">
        <v>180</v>
      </c>
      <c r="H215" s="151">
        <v>1</v>
      </c>
      <c r="I215" s="151"/>
      <c r="J215" s="151">
        <f t="shared" si="50"/>
        <v>0</v>
      </c>
      <c r="K215" s="152"/>
      <c r="L215" s="153"/>
      <c r="M215" s="154" t="s">
        <v>1</v>
      </c>
      <c r="N215" s="155" t="s">
        <v>34</v>
      </c>
      <c r="O215" s="142">
        <v>0</v>
      </c>
      <c r="P215" s="142">
        <f t="shared" si="51"/>
        <v>0</v>
      </c>
      <c r="Q215" s="142">
        <v>4.6000000000000001E-4</v>
      </c>
      <c r="R215" s="142">
        <f t="shared" si="52"/>
        <v>4.6000000000000001E-4</v>
      </c>
      <c r="S215" s="142">
        <v>0</v>
      </c>
      <c r="T215" s="143">
        <f t="shared" si="5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4" t="s">
        <v>243</v>
      </c>
      <c r="AT215" s="144" t="s">
        <v>153</v>
      </c>
      <c r="AU215" s="144" t="s">
        <v>114</v>
      </c>
      <c r="AY215" s="14" t="s">
        <v>107</v>
      </c>
      <c r="BE215" s="145">
        <f t="shared" si="54"/>
        <v>0</v>
      </c>
      <c r="BF215" s="145">
        <f t="shared" si="55"/>
        <v>0</v>
      </c>
      <c r="BG215" s="145">
        <f t="shared" si="56"/>
        <v>0</v>
      </c>
      <c r="BH215" s="145">
        <f t="shared" si="57"/>
        <v>0</v>
      </c>
      <c r="BI215" s="145">
        <f t="shared" si="58"/>
        <v>0</v>
      </c>
      <c r="BJ215" s="14" t="s">
        <v>114</v>
      </c>
      <c r="BK215" s="146">
        <f t="shared" si="59"/>
        <v>0</v>
      </c>
      <c r="BL215" s="14" t="s">
        <v>177</v>
      </c>
      <c r="BM215" s="144" t="s">
        <v>445</v>
      </c>
    </row>
    <row r="216" spans="1:65" s="2" customFormat="1" ht="24.25" customHeight="1">
      <c r="A216" s="26"/>
      <c r="B216" s="133"/>
      <c r="C216" s="134" t="s">
        <v>446</v>
      </c>
      <c r="D216" s="134" t="s">
        <v>109</v>
      </c>
      <c r="E216" s="135" t="s">
        <v>447</v>
      </c>
      <c r="F216" s="136" t="s">
        <v>448</v>
      </c>
      <c r="G216" s="137" t="s">
        <v>449</v>
      </c>
      <c r="H216" s="138">
        <v>1</v>
      </c>
      <c r="I216" s="138"/>
      <c r="J216" s="138">
        <f t="shared" si="50"/>
        <v>0</v>
      </c>
      <c r="K216" s="139"/>
      <c r="L216" s="27"/>
      <c r="M216" s="140" t="s">
        <v>1</v>
      </c>
      <c r="N216" s="141" t="s">
        <v>34</v>
      </c>
      <c r="O216" s="142">
        <v>0.94033</v>
      </c>
      <c r="P216" s="142">
        <f t="shared" si="51"/>
        <v>0.94033</v>
      </c>
      <c r="Q216" s="142">
        <v>2.5999999999999998E-4</v>
      </c>
      <c r="R216" s="142">
        <f t="shared" si="52"/>
        <v>2.5999999999999998E-4</v>
      </c>
      <c r="S216" s="142">
        <v>0</v>
      </c>
      <c r="T216" s="143">
        <f t="shared" si="5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4" t="s">
        <v>177</v>
      </c>
      <c r="AT216" s="144" t="s">
        <v>109</v>
      </c>
      <c r="AU216" s="144" t="s">
        <v>114</v>
      </c>
      <c r="AY216" s="14" t="s">
        <v>107</v>
      </c>
      <c r="BE216" s="145">
        <f t="shared" si="54"/>
        <v>0</v>
      </c>
      <c r="BF216" s="145">
        <f t="shared" si="55"/>
        <v>0</v>
      </c>
      <c r="BG216" s="145">
        <f t="shared" si="56"/>
        <v>0</v>
      </c>
      <c r="BH216" s="145">
        <f t="shared" si="57"/>
        <v>0</v>
      </c>
      <c r="BI216" s="145">
        <f t="shared" si="58"/>
        <v>0</v>
      </c>
      <c r="BJ216" s="14" t="s">
        <v>114</v>
      </c>
      <c r="BK216" s="146">
        <f t="shared" si="59"/>
        <v>0</v>
      </c>
      <c r="BL216" s="14" t="s">
        <v>177</v>
      </c>
      <c r="BM216" s="144" t="s">
        <v>450</v>
      </c>
    </row>
    <row r="217" spans="1:65" s="2" customFormat="1" ht="14.5" customHeight="1">
      <c r="A217" s="26"/>
      <c r="B217" s="133"/>
      <c r="C217" s="147" t="s">
        <v>451</v>
      </c>
      <c r="D217" s="147" t="s">
        <v>153</v>
      </c>
      <c r="E217" s="148" t="s">
        <v>452</v>
      </c>
      <c r="F217" s="149" t="s">
        <v>453</v>
      </c>
      <c r="G217" s="150" t="s">
        <v>180</v>
      </c>
      <c r="H217" s="151">
        <v>1</v>
      </c>
      <c r="I217" s="151"/>
      <c r="J217" s="151">
        <f t="shared" si="50"/>
        <v>0</v>
      </c>
      <c r="K217" s="152"/>
      <c r="L217" s="153"/>
      <c r="M217" s="154" t="s">
        <v>1</v>
      </c>
      <c r="N217" s="155" t="s">
        <v>34</v>
      </c>
      <c r="O217" s="142">
        <v>0</v>
      </c>
      <c r="P217" s="142">
        <f t="shared" si="51"/>
        <v>0</v>
      </c>
      <c r="Q217" s="142">
        <v>1.8499999999999999E-2</v>
      </c>
      <c r="R217" s="142">
        <f t="shared" si="52"/>
        <v>1.8499999999999999E-2</v>
      </c>
      <c r="S217" s="142">
        <v>0</v>
      </c>
      <c r="T217" s="143">
        <f t="shared" si="5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4" t="s">
        <v>243</v>
      </c>
      <c r="AT217" s="144" t="s">
        <v>153</v>
      </c>
      <c r="AU217" s="144" t="s">
        <v>114</v>
      </c>
      <c r="AY217" s="14" t="s">
        <v>107</v>
      </c>
      <c r="BE217" s="145">
        <f t="shared" si="54"/>
        <v>0</v>
      </c>
      <c r="BF217" s="145">
        <f t="shared" si="55"/>
        <v>0</v>
      </c>
      <c r="BG217" s="145">
        <f t="shared" si="56"/>
        <v>0</v>
      </c>
      <c r="BH217" s="145">
        <f t="shared" si="57"/>
        <v>0</v>
      </c>
      <c r="BI217" s="145">
        <f t="shared" si="58"/>
        <v>0</v>
      </c>
      <c r="BJ217" s="14" t="s">
        <v>114</v>
      </c>
      <c r="BK217" s="146">
        <f t="shared" si="59"/>
        <v>0</v>
      </c>
      <c r="BL217" s="14" t="s">
        <v>177</v>
      </c>
      <c r="BM217" s="144" t="s">
        <v>454</v>
      </c>
    </row>
    <row r="218" spans="1:65" s="2" customFormat="1" ht="24.25" customHeight="1">
      <c r="A218" s="26"/>
      <c r="B218" s="133"/>
      <c r="C218" s="134" t="s">
        <v>455</v>
      </c>
      <c r="D218" s="134" t="s">
        <v>109</v>
      </c>
      <c r="E218" s="135" t="s">
        <v>456</v>
      </c>
      <c r="F218" s="136" t="s">
        <v>457</v>
      </c>
      <c r="G218" s="137" t="s">
        <v>175</v>
      </c>
      <c r="H218" s="138">
        <v>67</v>
      </c>
      <c r="I218" s="138"/>
      <c r="J218" s="138">
        <f t="shared" si="50"/>
        <v>0</v>
      </c>
      <c r="K218" s="139"/>
      <c r="L218" s="27"/>
      <c r="M218" s="140" t="s">
        <v>1</v>
      </c>
      <c r="N218" s="141" t="s">
        <v>34</v>
      </c>
      <c r="O218" s="142">
        <v>6.3969999999999999E-2</v>
      </c>
      <c r="P218" s="142">
        <f t="shared" si="51"/>
        <v>4.28599</v>
      </c>
      <c r="Q218" s="142">
        <v>1.8652E-4</v>
      </c>
      <c r="R218" s="142">
        <f t="shared" si="52"/>
        <v>1.249684E-2</v>
      </c>
      <c r="S218" s="142">
        <v>0</v>
      </c>
      <c r="T218" s="143">
        <f t="shared" si="5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4" t="s">
        <v>177</v>
      </c>
      <c r="AT218" s="144" t="s">
        <v>109</v>
      </c>
      <c r="AU218" s="144" t="s">
        <v>114</v>
      </c>
      <c r="AY218" s="14" t="s">
        <v>107</v>
      </c>
      <c r="BE218" s="145">
        <f t="shared" si="54"/>
        <v>0</v>
      </c>
      <c r="BF218" s="145">
        <f t="shared" si="55"/>
        <v>0</v>
      </c>
      <c r="BG218" s="145">
        <f t="shared" si="56"/>
        <v>0</v>
      </c>
      <c r="BH218" s="145">
        <f t="shared" si="57"/>
        <v>0</v>
      </c>
      <c r="BI218" s="145">
        <f t="shared" si="58"/>
        <v>0</v>
      </c>
      <c r="BJ218" s="14" t="s">
        <v>114</v>
      </c>
      <c r="BK218" s="146">
        <f t="shared" si="59"/>
        <v>0</v>
      </c>
      <c r="BL218" s="14" t="s">
        <v>177</v>
      </c>
      <c r="BM218" s="144" t="s">
        <v>458</v>
      </c>
    </row>
    <row r="219" spans="1:65" s="2" customFormat="1" ht="24.25" customHeight="1">
      <c r="A219" s="26"/>
      <c r="B219" s="133"/>
      <c r="C219" s="134" t="s">
        <v>459</v>
      </c>
      <c r="D219" s="134" t="s">
        <v>109</v>
      </c>
      <c r="E219" s="135" t="s">
        <v>460</v>
      </c>
      <c r="F219" s="136" t="s">
        <v>461</v>
      </c>
      <c r="G219" s="137" t="s">
        <v>175</v>
      </c>
      <c r="H219" s="138">
        <v>67</v>
      </c>
      <c r="I219" s="138"/>
      <c r="J219" s="138">
        <f t="shared" si="50"/>
        <v>0</v>
      </c>
      <c r="K219" s="139"/>
      <c r="L219" s="27"/>
      <c r="M219" s="140" t="s">
        <v>1</v>
      </c>
      <c r="N219" s="141" t="s">
        <v>34</v>
      </c>
      <c r="O219" s="142">
        <v>5.8049999999999997E-2</v>
      </c>
      <c r="P219" s="142">
        <f t="shared" si="51"/>
        <v>3.8893499999999999</v>
      </c>
      <c r="Q219" s="142">
        <v>1.0000000000000001E-5</v>
      </c>
      <c r="R219" s="142">
        <f t="shared" si="52"/>
        <v>6.7000000000000002E-4</v>
      </c>
      <c r="S219" s="142">
        <v>0</v>
      </c>
      <c r="T219" s="143">
        <f t="shared" si="5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4" t="s">
        <v>177</v>
      </c>
      <c r="AT219" s="144" t="s">
        <v>109</v>
      </c>
      <c r="AU219" s="144" t="s">
        <v>114</v>
      </c>
      <c r="AY219" s="14" t="s">
        <v>107</v>
      </c>
      <c r="BE219" s="145">
        <f t="shared" si="54"/>
        <v>0</v>
      </c>
      <c r="BF219" s="145">
        <f t="shared" si="55"/>
        <v>0</v>
      </c>
      <c r="BG219" s="145">
        <f t="shared" si="56"/>
        <v>0</v>
      </c>
      <c r="BH219" s="145">
        <f t="shared" si="57"/>
        <v>0</v>
      </c>
      <c r="BI219" s="145">
        <f t="shared" si="58"/>
        <v>0</v>
      </c>
      <c r="BJ219" s="14" t="s">
        <v>114</v>
      </c>
      <c r="BK219" s="146">
        <f t="shared" si="59"/>
        <v>0</v>
      </c>
      <c r="BL219" s="14" t="s">
        <v>177</v>
      </c>
      <c r="BM219" s="144" t="s">
        <v>462</v>
      </c>
    </row>
    <row r="220" spans="1:65" s="2" customFormat="1" ht="24.25" customHeight="1">
      <c r="A220" s="26"/>
      <c r="B220" s="133"/>
      <c r="C220" s="134" t="s">
        <v>463</v>
      </c>
      <c r="D220" s="134" t="s">
        <v>109</v>
      </c>
      <c r="E220" s="135" t="s">
        <v>464</v>
      </c>
      <c r="F220" s="136" t="s">
        <v>465</v>
      </c>
      <c r="G220" s="137" t="s">
        <v>316</v>
      </c>
      <c r="H220" s="138">
        <v>22.373999999999999</v>
      </c>
      <c r="I220" s="138"/>
      <c r="J220" s="138">
        <f t="shared" si="50"/>
        <v>0</v>
      </c>
      <c r="K220" s="139"/>
      <c r="L220" s="27"/>
      <c r="M220" s="140" t="s">
        <v>1</v>
      </c>
      <c r="N220" s="141" t="s">
        <v>34</v>
      </c>
      <c r="O220" s="142">
        <v>0</v>
      </c>
      <c r="P220" s="142">
        <f t="shared" si="51"/>
        <v>0</v>
      </c>
      <c r="Q220" s="142">
        <v>0</v>
      </c>
      <c r="R220" s="142">
        <f t="shared" si="52"/>
        <v>0</v>
      </c>
      <c r="S220" s="142">
        <v>0</v>
      </c>
      <c r="T220" s="143">
        <f t="shared" si="5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4" t="s">
        <v>177</v>
      </c>
      <c r="AT220" s="144" t="s">
        <v>109</v>
      </c>
      <c r="AU220" s="144" t="s">
        <v>114</v>
      </c>
      <c r="AY220" s="14" t="s">
        <v>107</v>
      </c>
      <c r="BE220" s="145">
        <f t="shared" si="54"/>
        <v>0</v>
      </c>
      <c r="BF220" s="145">
        <f t="shared" si="55"/>
        <v>0</v>
      </c>
      <c r="BG220" s="145">
        <f t="shared" si="56"/>
        <v>0</v>
      </c>
      <c r="BH220" s="145">
        <f t="shared" si="57"/>
        <v>0</v>
      </c>
      <c r="BI220" s="145">
        <f t="shared" si="58"/>
        <v>0</v>
      </c>
      <c r="BJ220" s="14" t="s">
        <v>114</v>
      </c>
      <c r="BK220" s="146">
        <f t="shared" si="59"/>
        <v>0</v>
      </c>
      <c r="BL220" s="14" t="s">
        <v>177</v>
      </c>
      <c r="BM220" s="144" t="s">
        <v>466</v>
      </c>
    </row>
    <row r="221" spans="1:65" s="12" customFormat="1" ht="23" customHeight="1">
      <c r="B221" s="121"/>
      <c r="D221" s="122" t="s">
        <v>67</v>
      </c>
      <c r="E221" s="131" t="s">
        <v>467</v>
      </c>
      <c r="F221" s="131" t="s">
        <v>468</v>
      </c>
      <c r="J221" s="132">
        <f>BK221</f>
        <v>0</v>
      </c>
      <c r="L221" s="121"/>
      <c r="M221" s="125"/>
      <c r="N221" s="126"/>
      <c r="O221" s="126"/>
      <c r="P221" s="127">
        <f>SUM(P222:P237)</f>
        <v>7.2386299999999997</v>
      </c>
      <c r="Q221" s="126"/>
      <c r="R221" s="127">
        <f>SUM(R222:R237)</f>
        <v>5.6145400000000005E-2</v>
      </c>
      <c r="S221" s="126"/>
      <c r="T221" s="128">
        <f>SUM(T222:T237)</f>
        <v>0</v>
      </c>
      <c r="AR221" s="122" t="s">
        <v>114</v>
      </c>
      <c r="AT221" s="129" t="s">
        <v>67</v>
      </c>
      <c r="AU221" s="129" t="s">
        <v>73</v>
      </c>
      <c r="AY221" s="122" t="s">
        <v>107</v>
      </c>
      <c r="BK221" s="130">
        <f>SUM(BK222:BK237)</f>
        <v>0</v>
      </c>
    </row>
    <row r="222" spans="1:65" s="2" customFormat="1" ht="24.25" customHeight="1">
      <c r="A222" s="26"/>
      <c r="B222" s="133"/>
      <c r="C222" s="134" t="s">
        <v>469</v>
      </c>
      <c r="D222" s="134" t="s">
        <v>109</v>
      </c>
      <c r="E222" s="135" t="s">
        <v>470</v>
      </c>
      <c r="F222" s="136" t="s">
        <v>471</v>
      </c>
      <c r="G222" s="137" t="s">
        <v>180</v>
      </c>
      <c r="H222" s="138">
        <v>2</v>
      </c>
      <c r="I222" s="138"/>
      <c r="J222" s="138">
        <f t="shared" ref="J222:J237" si="60">ROUND(I222*H222,3)</f>
        <v>0</v>
      </c>
      <c r="K222" s="139"/>
      <c r="L222" s="27"/>
      <c r="M222" s="140" t="s">
        <v>1</v>
      </c>
      <c r="N222" s="141" t="s">
        <v>34</v>
      </c>
      <c r="O222" s="142">
        <v>1.49383</v>
      </c>
      <c r="P222" s="142">
        <f t="shared" ref="P222:P237" si="61">O222*H222</f>
        <v>2.98766</v>
      </c>
      <c r="Q222" s="142">
        <v>2.7999999999999998E-4</v>
      </c>
      <c r="R222" s="142">
        <f t="shared" ref="R222:R237" si="62">Q222*H222</f>
        <v>5.5999999999999995E-4</v>
      </c>
      <c r="S222" s="142">
        <v>0</v>
      </c>
      <c r="T222" s="143">
        <f t="shared" ref="T222:T237" si="63"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4" t="s">
        <v>177</v>
      </c>
      <c r="AT222" s="144" t="s">
        <v>109</v>
      </c>
      <c r="AU222" s="144" t="s">
        <v>114</v>
      </c>
      <c r="AY222" s="14" t="s">
        <v>107</v>
      </c>
      <c r="BE222" s="145">
        <f t="shared" ref="BE222:BE237" si="64">IF(N222="základná",J222,0)</f>
        <v>0</v>
      </c>
      <c r="BF222" s="145">
        <f t="shared" ref="BF222:BF237" si="65">IF(N222="znížená",J222,0)</f>
        <v>0</v>
      </c>
      <c r="BG222" s="145">
        <f t="shared" ref="BG222:BG237" si="66">IF(N222="zákl. prenesená",J222,0)</f>
        <v>0</v>
      </c>
      <c r="BH222" s="145">
        <f t="shared" ref="BH222:BH237" si="67">IF(N222="zníž. prenesená",J222,0)</f>
        <v>0</v>
      </c>
      <c r="BI222" s="145">
        <f t="shared" ref="BI222:BI237" si="68">IF(N222="nulová",J222,0)</f>
        <v>0</v>
      </c>
      <c r="BJ222" s="14" t="s">
        <v>114</v>
      </c>
      <c r="BK222" s="146">
        <f t="shared" ref="BK222:BK237" si="69">ROUND(I222*H222,3)</f>
        <v>0</v>
      </c>
      <c r="BL222" s="14" t="s">
        <v>177</v>
      </c>
      <c r="BM222" s="144" t="s">
        <v>472</v>
      </c>
    </row>
    <row r="223" spans="1:65" s="2" customFormat="1" ht="24.25" customHeight="1">
      <c r="A223" s="26"/>
      <c r="B223" s="133"/>
      <c r="C223" s="147" t="s">
        <v>473</v>
      </c>
      <c r="D223" s="147" t="s">
        <v>153</v>
      </c>
      <c r="E223" s="148" t="s">
        <v>474</v>
      </c>
      <c r="F223" s="149" t="s">
        <v>475</v>
      </c>
      <c r="G223" s="150" t="s">
        <v>180</v>
      </c>
      <c r="H223" s="151">
        <v>2</v>
      </c>
      <c r="I223" s="151"/>
      <c r="J223" s="151">
        <f t="shared" si="60"/>
        <v>0</v>
      </c>
      <c r="K223" s="152"/>
      <c r="L223" s="153"/>
      <c r="M223" s="154" t="s">
        <v>1</v>
      </c>
      <c r="N223" s="155" t="s">
        <v>34</v>
      </c>
      <c r="O223" s="142">
        <v>0</v>
      </c>
      <c r="P223" s="142">
        <f t="shared" si="61"/>
        <v>0</v>
      </c>
      <c r="Q223" s="142">
        <v>1.4500000000000001E-2</v>
      </c>
      <c r="R223" s="142">
        <f t="shared" si="62"/>
        <v>2.9000000000000001E-2</v>
      </c>
      <c r="S223" s="142">
        <v>0</v>
      </c>
      <c r="T223" s="143">
        <f t="shared" si="6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4" t="s">
        <v>243</v>
      </c>
      <c r="AT223" s="144" t="s">
        <v>153</v>
      </c>
      <c r="AU223" s="144" t="s">
        <v>114</v>
      </c>
      <c r="AY223" s="14" t="s">
        <v>107</v>
      </c>
      <c r="BE223" s="145">
        <f t="shared" si="64"/>
        <v>0</v>
      </c>
      <c r="BF223" s="145">
        <f t="shared" si="65"/>
        <v>0</v>
      </c>
      <c r="BG223" s="145">
        <f t="shared" si="66"/>
        <v>0</v>
      </c>
      <c r="BH223" s="145">
        <f t="shared" si="67"/>
        <v>0</v>
      </c>
      <c r="BI223" s="145">
        <f t="shared" si="68"/>
        <v>0</v>
      </c>
      <c r="BJ223" s="14" t="s">
        <v>114</v>
      </c>
      <c r="BK223" s="146">
        <f t="shared" si="69"/>
        <v>0</v>
      </c>
      <c r="BL223" s="14" t="s">
        <v>177</v>
      </c>
      <c r="BM223" s="144" t="s">
        <v>476</v>
      </c>
    </row>
    <row r="224" spans="1:65" s="2" customFormat="1" ht="24.25" customHeight="1">
      <c r="A224" s="26"/>
      <c r="B224" s="133"/>
      <c r="C224" s="134" t="s">
        <v>477</v>
      </c>
      <c r="D224" s="134" t="s">
        <v>109</v>
      </c>
      <c r="E224" s="135" t="s">
        <v>478</v>
      </c>
      <c r="F224" s="136" t="s">
        <v>479</v>
      </c>
      <c r="G224" s="137" t="s">
        <v>180</v>
      </c>
      <c r="H224" s="138">
        <v>1</v>
      </c>
      <c r="I224" s="138"/>
      <c r="J224" s="138">
        <f t="shared" si="60"/>
        <v>0</v>
      </c>
      <c r="K224" s="139"/>
      <c r="L224" s="27"/>
      <c r="M224" s="140" t="s">
        <v>1</v>
      </c>
      <c r="N224" s="141" t="s">
        <v>34</v>
      </c>
      <c r="O224" s="142">
        <v>0.71186000000000005</v>
      </c>
      <c r="P224" s="142">
        <f t="shared" si="61"/>
        <v>0.71186000000000005</v>
      </c>
      <c r="Q224" s="142">
        <v>7.2999999999999996E-4</v>
      </c>
      <c r="R224" s="142">
        <f t="shared" si="62"/>
        <v>7.2999999999999996E-4</v>
      </c>
      <c r="S224" s="142">
        <v>0</v>
      </c>
      <c r="T224" s="143">
        <f t="shared" si="6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4" t="s">
        <v>177</v>
      </c>
      <c r="AT224" s="144" t="s">
        <v>109</v>
      </c>
      <c r="AU224" s="144" t="s">
        <v>114</v>
      </c>
      <c r="AY224" s="14" t="s">
        <v>107</v>
      </c>
      <c r="BE224" s="145">
        <f t="shared" si="64"/>
        <v>0</v>
      </c>
      <c r="BF224" s="145">
        <f t="shared" si="65"/>
        <v>0</v>
      </c>
      <c r="BG224" s="145">
        <f t="shared" si="66"/>
        <v>0</v>
      </c>
      <c r="BH224" s="145">
        <f t="shared" si="67"/>
        <v>0</v>
      </c>
      <c r="BI224" s="145">
        <f t="shared" si="68"/>
        <v>0</v>
      </c>
      <c r="BJ224" s="14" t="s">
        <v>114</v>
      </c>
      <c r="BK224" s="146">
        <f t="shared" si="69"/>
        <v>0</v>
      </c>
      <c r="BL224" s="14" t="s">
        <v>177</v>
      </c>
      <c r="BM224" s="144" t="s">
        <v>480</v>
      </c>
    </row>
    <row r="225" spans="1:65" s="2" customFormat="1" ht="24.25" customHeight="1">
      <c r="A225" s="26"/>
      <c r="B225" s="133"/>
      <c r="C225" s="147" t="s">
        <v>481</v>
      </c>
      <c r="D225" s="147" t="s">
        <v>153</v>
      </c>
      <c r="E225" s="148" t="s">
        <v>482</v>
      </c>
      <c r="F225" s="149" t="s">
        <v>483</v>
      </c>
      <c r="G225" s="150" t="s">
        <v>180</v>
      </c>
      <c r="H225" s="151">
        <v>1</v>
      </c>
      <c r="I225" s="151"/>
      <c r="J225" s="151">
        <f t="shared" si="60"/>
        <v>0</v>
      </c>
      <c r="K225" s="152"/>
      <c r="L225" s="153"/>
      <c r="M225" s="154" t="s">
        <v>1</v>
      </c>
      <c r="N225" s="155" t="s">
        <v>34</v>
      </c>
      <c r="O225" s="142">
        <v>0</v>
      </c>
      <c r="P225" s="142">
        <f t="shared" si="61"/>
        <v>0</v>
      </c>
      <c r="Q225" s="142">
        <v>1.8499999999999999E-2</v>
      </c>
      <c r="R225" s="142">
        <f t="shared" si="62"/>
        <v>1.8499999999999999E-2</v>
      </c>
      <c r="S225" s="142">
        <v>0</v>
      </c>
      <c r="T225" s="143">
        <f t="shared" si="6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4" t="s">
        <v>243</v>
      </c>
      <c r="AT225" s="144" t="s">
        <v>153</v>
      </c>
      <c r="AU225" s="144" t="s">
        <v>114</v>
      </c>
      <c r="AY225" s="14" t="s">
        <v>107</v>
      </c>
      <c r="BE225" s="145">
        <f t="shared" si="64"/>
        <v>0</v>
      </c>
      <c r="BF225" s="145">
        <f t="shared" si="65"/>
        <v>0</v>
      </c>
      <c r="BG225" s="145">
        <f t="shared" si="66"/>
        <v>0</v>
      </c>
      <c r="BH225" s="145">
        <f t="shared" si="67"/>
        <v>0</v>
      </c>
      <c r="BI225" s="145">
        <f t="shared" si="68"/>
        <v>0</v>
      </c>
      <c r="BJ225" s="14" t="s">
        <v>114</v>
      </c>
      <c r="BK225" s="146">
        <f t="shared" si="69"/>
        <v>0</v>
      </c>
      <c r="BL225" s="14" t="s">
        <v>177</v>
      </c>
      <c r="BM225" s="144" t="s">
        <v>484</v>
      </c>
    </row>
    <row r="226" spans="1:65" s="2" customFormat="1" ht="14.5" customHeight="1">
      <c r="A226" s="26"/>
      <c r="B226" s="133"/>
      <c r="C226" s="134" t="s">
        <v>485</v>
      </c>
      <c r="D226" s="134" t="s">
        <v>109</v>
      </c>
      <c r="E226" s="135" t="s">
        <v>486</v>
      </c>
      <c r="F226" s="136" t="s">
        <v>487</v>
      </c>
      <c r="G226" s="137" t="s">
        <v>180</v>
      </c>
      <c r="H226" s="138">
        <v>4</v>
      </c>
      <c r="I226" s="138"/>
      <c r="J226" s="138">
        <f t="shared" si="60"/>
        <v>0</v>
      </c>
      <c r="K226" s="139"/>
      <c r="L226" s="27"/>
      <c r="M226" s="140" t="s">
        <v>1</v>
      </c>
      <c r="N226" s="141" t="s">
        <v>34</v>
      </c>
      <c r="O226" s="142">
        <v>0.16642999999999999</v>
      </c>
      <c r="P226" s="142">
        <f t="shared" si="61"/>
        <v>0.66571999999999998</v>
      </c>
      <c r="Q226" s="142">
        <v>8.0000000000000007E-5</v>
      </c>
      <c r="R226" s="142">
        <f t="shared" si="62"/>
        <v>3.2000000000000003E-4</v>
      </c>
      <c r="S226" s="142">
        <v>0</v>
      </c>
      <c r="T226" s="143">
        <f t="shared" si="6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4" t="s">
        <v>177</v>
      </c>
      <c r="AT226" s="144" t="s">
        <v>109</v>
      </c>
      <c r="AU226" s="144" t="s">
        <v>114</v>
      </c>
      <c r="AY226" s="14" t="s">
        <v>107</v>
      </c>
      <c r="BE226" s="145">
        <f t="shared" si="64"/>
        <v>0</v>
      </c>
      <c r="BF226" s="145">
        <f t="shared" si="65"/>
        <v>0</v>
      </c>
      <c r="BG226" s="145">
        <f t="shared" si="66"/>
        <v>0</v>
      </c>
      <c r="BH226" s="145">
        <f t="shared" si="67"/>
        <v>0</v>
      </c>
      <c r="BI226" s="145">
        <f t="shared" si="68"/>
        <v>0</v>
      </c>
      <c r="BJ226" s="14" t="s">
        <v>114</v>
      </c>
      <c r="BK226" s="146">
        <f t="shared" si="69"/>
        <v>0</v>
      </c>
      <c r="BL226" s="14" t="s">
        <v>177</v>
      </c>
      <c r="BM226" s="144" t="s">
        <v>488</v>
      </c>
    </row>
    <row r="227" spans="1:65" s="2" customFormat="1" ht="24.25" customHeight="1">
      <c r="A227" s="26"/>
      <c r="B227" s="133"/>
      <c r="C227" s="147" t="s">
        <v>489</v>
      </c>
      <c r="D227" s="147" t="s">
        <v>153</v>
      </c>
      <c r="E227" s="148" t="s">
        <v>490</v>
      </c>
      <c r="F227" s="149" t="s">
        <v>491</v>
      </c>
      <c r="G227" s="150" t="s">
        <v>180</v>
      </c>
      <c r="H227" s="151">
        <v>4</v>
      </c>
      <c r="I227" s="151"/>
      <c r="J227" s="151">
        <f t="shared" si="60"/>
        <v>0</v>
      </c>
      <c r="K227" s="152"/>
      <c r="L227" s="153"/>
      <c r="M227" s="154" t="s">
        <v>1</v>
      </c>
      <c r="N227" s="155" t="s">
        <v>34</v>
      </c>
      <c r="O227" s="142">
        <v>0</v>
      </c>
      <c r="P227" s="142">
        <f t="shared" si="61"/>
        <v>0</v>
      </c>
      <c r="Q227" s="142">
        <v>1.06E-4</v>
      </c>
      <c r="R227" s="142">
        <f t="shared" si="62"/>
        <v>4.2400000000000001E-4</v>
      </c>
      <c r="S227" s="142">
        <v>0</v>
      </c>
      <c r="T227" s="143">
        <f t="shared" si="6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4" t="s">
        <v>243</v>
      </c>
      <c r="AT227" s="144" t="s">
        <v>153</v>
      </c>
      <c r="AU227" s="144" t="s">
        <v>114</v>
      </c>
      <c r="AY227" s="14" t="s">
        <v>107</v>
      </c>
      <c r="BE227" s="145">
        <f t="shared" si="64"/>
        <v>0</v>
      </c>
      <c r="BF227" s="145">
        <f t="shared" si="65"/>
        <v>0</v>
      </c>
      <c r="BG227" s="145">
        <f t="shared" si="66"/>
        <v>0</v>
      </c>
      <c r="BH227" s="145">
        <f t="shared" si="67"/>
        <v>0</v>
      </c>
      <c r="BI227" s="145">
        <f t="shared" si="68"/>
        <v>0</v>
      </c>
      <c r="BJ227" s="14" t="s">
        <v>114</v>
      </c>
      <c r="BK227" s="146">
        <f t="shared" si="69"/>
        <v>0</v>
      </c>
      <c r="BL227" s="14" t="s">
        <v>177</v>
      </c>
      <c r="BM227" s="144" t="s">
        <v>492</v>
      </c>
    </row>
    <row r="228" spans="1:65" s="2" customFormat="1" ht="24.25" customHeight="1">
      <c r="A228" s="26"/>
      <c r="B228" s="133"/>
      <c r="C228" s="134" t="s">
        <v>493</v>
      </c>
      <c r="D228" s="134" t="s">
        <v>109</v>
      </c>
      <c r="E228" s="135" t="s">
        <v>494</v>
      </c>
      <c r="F228" s="136" t="s">
        <v>495</v>
      </c>
      <c r="G228" s="137" t="s">
        <v>180</v>
      </c>
      <c r="H228" s="138">
        <v>1</v>
      </c>
      <c r="I228" s="138"/>
      <c r="J228" s="138">
        <f t="shared" si="60"/>
        <v>0</v>
      </c>
      <c r="K228" s="139"/>
      <c r="L228" s="27"/>
      <c r="M228" s="140" t="s">
        <v>1</v>
      </c>
      <c r="N228" s="141" t="s">
        <v>34</v>
      </c>
      <c r="O228" s="142">
        <v>0.51071999999999995</v>
      </c>
      <c r="P228" s="142">
        <f t="shared" si="61"/>
        <v>0.51071999999999995</v>
      </c>
      <c r="Q228" s="142">
        <v>0</v>
      </c>
      <c r="R228" s="142">
        <f t="shared" si="62"/>
        <v>0</v>
      </c>
      <c r="S228" s="142">
        <v>0</v>
      </c>
      <c r="T228" s="143">
        <f t="shared" si="6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4" t="s">
        <v>177</v>
      </c>
      <c r="AT228" s="144" t="s">
        <v>109</v>
      </c>
      <c r="AU228" s="144" t="s">
        <v>114</v>
      </c>
      <c r="AY228" s="14" t="s">
        <v>107</v>
      </c>
      <c r="BE228" s="145">
        <f t="shared" si="64"/>
        <v>0</v>
      </c>
      <c r="BF228" s="145">
        <f t="shared" si="65"/>
        <v>0</v>
      </c>
      <c r="BG228" s="145">
        <f t="shared" si="66"/>
        <v>0</v>
      </c>
      <c r="BH228" s="145">
        <f t="shared" si="67"/>
        <v>0</v>
      </c>
      <c r="BI228" s="145">
        <f t="shared" si="68"/>
        <v>0</v>
      </c>
      <c r="BJ228" s="14" t="s">
        <v>114</v>
      </c>
      <c r="BK228" s="146">
        <f t="shared" si="69"/>
        <v>0</v>
      </c>
      <c r="BL228" s="14" t="s">
        <v>177</v>
      </c>
      <c r="BM228" s="144" t="s">
        <v>496</v>
      </c>
    </row>
    <row r="229" spans="1:65" s="2" customFormat="1" ht="14.5" customHeight="1">
      <c r="A229" s="26"/>
      <c r="B229" s="133"/>
      <c r="C229" s="147" t="s">
        <v>497</v>
      </c>
      <c r="D229" s="147" t="s">
        <v>153</v>
      </c>
      <c r="E229" s="148" t="s">
        <v>498</v>
      </c>
      <c r="F229" s="149" t="s">
        <v>499</v>
      </c>
      <c r="G229" s="150" t="s">
        <v>180</v>
      </c>
      <c r="H229" s="151">
        <v>1</v>
      </c>
      <c r="I229" s="151"/>
      <c r="J229" s="151">
        <f t="shared" si="60"/>
        <v>0</v>
      </c>
      <c r="K229" s="152"/>
      <c r="L229" s="153"/>
      <c r="M229" s="154" t="s">
        <v>1</v>
      </c>
      <c r="N229" s="155" t="s">
        <v>34</v>
      </c>
      <c r="O229" s="142">
        <v>0</v>
      </c>
      <c r="P229" s="142">
        <f t="shared" si="61"/>
        <v>0</v>
      </c>
      <c r="Q229" s="142">
        <v>1.2999999999999999E-3</v>
      </c>
      <c r="R229" s="142">
        <f t="shared" si="62"/>
        <v>1.2999999999999999E-3</v>
      </c>
      <c r="S229" s="142">
        <v>0</v>
      </c>
      <c r="T229" s="143">
        <f t="shared" si="6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4" t="s">
        <v>243</v>
      </c>
      <c r="AT229" s="144" t="s">
        <v>153</v>
      </c>
      <c r="AU229" s="144" t="s">
        <v>114</v>
      </c>
      <c r="AY229" s="14" t="s">
        <v>107</v>
      </c>
      <c r="BE229" s="145">
        <f t="shared" si="64"/>
        <v>0</v>
      </c>
      <c r="BF229" s="145">
        <f t="shared" si="65"/>
        <v>0</v>
      </c>
      <c r="BG229" s="145">
        <f t="shared" si="66"/>
        <v>0</v>
      </c>
      <c r="BH229" s="145">
        <f t="shared" si="67"/>
        <v>0</v>
      </c>
      <c r="BI229" s="145">
        <f t="shared" si="68"/>
        <v>0</v>
      </c>
      <c r="BJ229" s="14" t="s">
        <v>114</v>
      </c>
      <c r="BK229" s="146">
        <f t="shared" si="69"/>
        <v>0</v>
      </c>
      <c r="BL229" s="14" t="s">
        <v>177</v>
      </c>
      <c r="BM229" s="144" t="s">
        <v>500</v>
      </c>
    </row>
    <row r="230" spans="1:65" s="2" customFormat="1" ht="24.25" customHeight="1">
      <c r="A230" s="26"/>
      <c r="B230" s="133"/>
      <c r="C230" s="134" t="s">
        <v>501</v>
      </c>
      <c r="D230" s="134" t="s">
        <v>109</v>
      </c>
      <c r="E230" s="135" t="s">
        <v>502</v>
      </c>
      <c r="F230" s="136" t="s">
        <v>503</v>
      </c>
      <c r="G230" s="137" t="s">
        <v>180</v>
      </c>
      <c r="H230" s="138">
        <v>2</v>
      </c>
      <c r="I230" s="138"/>
      <c r="J230" s="138">
        <f t="shared" si="60"/>
        <v>0</v>
      </c>
      <c r="K230" s="139"/>
      <c r="L230" s="27"/>
      <c r="M230" s="140" t="s">
        <v>1</v>
      </c>
      <c r="N230" s="141" t="s">
        <v>34</v>
      </c>
      <c r="O230" s="142">
        <v>0.53107000000000004</v>
      </c>
      <c r="P230" s="142">
        <f t="shared" si="61"/>
        <v>1.0621400000000001</v>
      </c>
      <c r="Q230" s="142">
        <v>1E-4</v>
      </c>
      <c r="R230" s="142">
        <f t="shared" si="62"/>
        <v>2.0000000000000001E-4</v>
      </c>
      <c r="S230" s="142">
        <v>0</v>
      </c>
      <c r="T230" s="143">
        <f t="shared" si="6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4" t="s">
        <v>177</v>
      </c>
      <c r="AT230" s="144" t="s">
        <v>109</v>
      </c>
      <c r="AU230" s="144" t="s">
        <v>114</v>
      </c>
      <c r="AY230" s="14" t="s">
        <v>107</v>
      </c>
      <c r="BE230" s="145">
        <f t="shared" si="64"/>
        <v>0</v>
      </c>
      <c r="BF230" s="145">
        <f t="shared" si="65"/>
        <v>0</v>
      </c>
      <c r="BG230" s="145">
        <f t="shared" si="66"/>
        <v>0</v>
      </c>
      <c r="BH230" s="145">
        <f t="shared" si="67"/>
        <v>0</v>
      </c>
      <c r="BI230" s="145">
        <f t="shared" si="68"/>
        <v>0</v>
      </c>
      <c r="BJ230" s="14" t="s">
        <v>114</v>
      </c>
      <c r="BK230" s="146">
        <f t="shared" si="69"/>
        <v>0</v>
      </c>
      <c r="BL230" s="14" t="s">
        <v>177</v>
      </c>
      <c r="BM230" s="144" t="s">
        <v>504</v>
      </c>
    </row>
    <row r="231" spans="1:65" s="2" customFormat="1" ht="24.25" customHeight="1">
      <c r="A231" s="26"/>
      <c r="B231" s="133"/>
      <c r="C231" s="147" t="s">
        <v>505</v>
      </c>
      <c r="D231" s="147" t="s">
        <v>153</v>
      </c>
      <c r="E231" s="148" t="s">
        <v>506</v>
      </c>
      <c r="F231" s="149" t="s">
        <v>507</v>
      </c>
      <c r="G231" s="150" t="s">
        <v>180</v>
      </c>
      <c r="H231" s="151">
        <v>2</v>
      </c>
      <c r="I231" s="151"/>
      <c r="J231" s="151">
        <f t="shared" si="60"/>
        <v>0</v>
      </c>
      <c r="K231" s="152"/>
      <c r="L231" s="153"/>
      <c r="M231" s="154" t="s">
        <v>1</v>
      </c>
      <c r="N231" s="155" t="s">
        <v>34</v>
      </c>
      <c r="O231" s="142">
        <v>0</v>
      </c>
      <c r="P231" s="142">
        <f t="shared" si="61"/>
        <v>0</v>
      </c>
      <c r="Q231" s="142">
        <v>2E-3</v>
      </c>
      <c r="R231" s="142">
        <f t="shared" si="62"/>
        <v>4.0000000000000001E-3</v>
      </c>
      <c r="S231" s="142">
        <v>0</v>
      </c>
      <c r="T231" s="143">
        <f t="shared" si="6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4" t="s">
        <v>243</v>
      </c>
      <c r="AT231" s="144" t="s">
        <v>153</v>
      </c>
      <c r="AU231" s="144" t="s">
        <v>114</v>
      </c>
      <c r="AY231" s="14" t="s">
        <v>107</v>
      </c>
      <c r="BE231" s="145">
        <f t="shared" si="64"/>
        <v>0</v>
      </c>
      <c r="BF231" s="145">
        <f t="shared" si="65"/>
        <v>0</v>
      </c>
      <c r="BG231" s="145">
        <f t="shared" si="66"/>
        <v>0</v>
      </c>
      <c r="BH231" s="145">
        <f t="shared" si="67"/>
        <v>0</v>
      </c>
      <c r="BI231" s="145">
        <f t="shared" si="68"/>
        <v>0</v>
      </c>
      <c r="BJ231" s="14" t="s">
        <v>114</v>
      </c>
      <c r="BK231" s="146">
        <f t="shared" si="69"/>
        <v>0</v>
      </c>
      <c r="BL231" s="14" t="s">
        <v>177</v>
      </c>
      <c r="BM231" s="144" t="s">
        <v>508</v>
      </c>
    </row>
    <row r="232" spans="1:65" s="2" customFormat="1" ht="24.25" customHeight="1">
      <c r="A232" s="26"/>
      <c r="B232" s="133"/>
      <c r="C232" s="134" t="s">
        <v>509</v>
      </c>
      <c r="D232" s="134" t="s">
        <v>109</v>
      </c>
      <c r="E232" s="135" t="s">
        <v>510</v>
      </c>
      <c r="F232" s="136" t="s">
        <v>511</v>
      </c>
      <c r="G232" s="137" t="s">
        <v>180</v>
      </c>
      <c r="H232" s="138">
        <v>2</v>
      </c>
      <c r="I232" s="138"/>
      <c r="J232" s="138">
        <f t="shared" si="60"/>
        <v>0</v>
      </c>
      <c r="K232" s="139"/>
      <c r="L232" s="27"/>
      <c r="M232" s="140" t="s">
        <v>1</v>
      </c>
      <c r="N232" s="141" t="s">
        <v>34</v>
      </c>
      <c r="O232" s="142">
        <v>0.39016000000000001</v>
      </c>
      <c r="P232" s="142">
        <f t="shared" si="61"/>
        <v>0.78032000000000001</v>
      </c>
      <c r="Q232" s="142">
        <v>0</v>
      </c>
      <c r="R232" s="142">
        <f t="shared" si="62"/>
        <v>0</v>
      </c>
      <c r="S232" s="142">
        <v>0</v>
      </c>
      <c r="T232" s="143">
        <f t="shared" si="6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4" t="s">
        <v>177</v>
      </c>
      <c r="AT232" s="144" t="s">
        <v>109</v>
      </c>
      <c r="AU232" s="144" t="s">
        <v>114</v>
      </c>
      <c r="AY232" s="14" t="s">
        <v>107</v>
      </c>
      <c r="BE232" s="145">
        <f t="shared" si="64"/>
        <v>0</v>
      </c>
      <c r="BF232" s="145">
        <f t="shared" si="65"/>
        <v>0</v>
      </c>
      <c r="BG232" s="145">
        <f t="shared" si="66"/>
        <v>0</v>
      </c>
      <c r="BH232" s="145">
        <f t="shared" si="67"/>
        <v>0</v>
      </c>
      <c r="BI232" s="145">
        <f t="shared" si="68"/>
        <v>0</v>
      </c>
      <c r="BJ232" s="14" t="s">
        <v>114</v>
      </c>
      <c r="BK232" s="146">
        <f t="shared" si="69"/>
        <v>0</v>
      </c>
      <c r="BL232" s="14" t="s">
        <v>177</v>
      </c>
      <c r="BM232" s="144" t="s">
        <v>512</v>
      </c>
    </row>
    <row r="233" spans="1:65" s="2" customFormat="1" ht="24.25" customHeight="1">
      <c r="A233" s="26"/>
      <c r="B233" s="133"/>
      <c r="C233" s="147" t="s">
        <v>513</v>
      </c>
      <c r="D233" s="147" t="s">
        <v>153</v>
      </c>
      <c r="E233" s="148" t="s">
        <v>514</v>
      </c>
      <c r="F233" s="149" t="s">
        <v>515</v>
      </c>
      <c r="G233" s="150" t="s">
        <v>180</v>
      </c>
      <c r="H233" s="151">
        <v>2</v>
      </c>
      <c r="I233" s="151"/>
      <c r="J233" s="151">
        <f t="shared" si="60"/>
        <v>0</v>
      </c>
      <c r="K233" s="152"/>
      <c r="L233" s="153"/>
      <c r="M233" s="154" t="s">
        <v>1</v>
      </c>
      <c r="N233" s="155" t="s">
        <v>34</v>
      </c>
      <c r="O233" s="142">
        <v>0</v>
      </c>
      <c r="P233" s="142">
        <f t="shared" si="61"/>
        <v>0</v>
      </c>
      <c r="Q233" s="142">
        <v>2.9070000000000002E-4</v>
      </c>
      <c r="R233" s="142">
        <f t="shared" si="62"/>
        <v>5.8140000000000004E-4</v>
      </c>
      <c r="S233" s="142">
        <v>0</v>
      </c>
      <c r="T233" s="143">
        <f t="shared" si="6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4" t="s">
        <v>243</v>
      </c>
      <c r="AT233" s="144" t="s">
        <v>153</v>
      </c>
      <c r="AU233" s="144" t="s">
        <v>114</v>
      </c>
      <c r="AY233" s="14" t="s">
        <v>107</v>
      </c>
      <c r="BE233" s="145">
        <f t="shared" si="64"/>
        <v>0</v>
      </c>
      <c r="BF233" s="145">
        <f t="shared" si="65"/>
        <v>0</v>
      </c>
      <c r="BG233" s="145">
        <f t="shared" si="66"/>
        <v>0</v>
      </c>
      <c r="BH233" s="145">
        <f t="shared" si="67"/>
        <v>0</v>
      </c>
      <c r="BI233" s="145">
        <f t="shared" si="68"/>
        <v>0</v>
      </c>
      <c r="BJ233" s="14" t="s">
        <v>114</v>
      </c>
      <c r="BK233" s="146">
        <f t="shared" si="69"/>
        <v>0</v>
      </c>
      <c r="BL233" s="14" t="s">
        <v>177</v>
      </c>
      <c r="BM233" s="144" t="s">
        <v>516</v>
      </c>
    </row>
    <row r="234" spans="1:65" s="2" customFormat="1" ht="24.25" customHeight="1">
      <c r="A234" s="26"/>
      <c r="B234" s="133"/>
      <c r="C234" s="134" t="s">
        <v>517</v>
      </c>
      <c r="D234" s="134" t="s">
        <v>109</v>
      </c>
      <c r="E234" s="135" t="s">
        <v>518</v>
      </c>
      <c r="F234" s="136" t="s">
        <v>519</v>
      </c>
      <c r="G234" s="137" t="s">
        <v>180</v>
      </c>
      <c r="H234" s="138">
        <v>1</v>
      </c>
      <c r="I234" s="138"/>
      <c r="J234" s="138">
        <f t="shared" si="60"/>
        <v>0</v>
      </c>
      <c r="K234" s="139"/>
      <c r="L234" s="27"/>
      <c r="M234" s="140" t="s">
        <v>1</v>
      </c>
      <c r="N234" s="141" t="s">
        <v>34</v>
      </c>
      <c r="O234" s="142">
        <v>0.52020999999999995</v>
      </c>
      <c r="P234" s="142">
        <f t="shared" si="61"/>
        <v>0.52020999999999995</v>
      </c>
      <c r="Q234" s="142">
        <v>0</v>
      </c>
      <c r="R234" s="142">
        <f t="shared" si="62"/>
        <v>0</v>
      </c>
      <c r="S234" s="142">
        <v>0</v>
      </c>
      <c r="T234" s="143">
        <f t="shared" si="6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4" t="s">
        <v>177</v>
      </c>
      <c r="AT234" s="144" t="s">
        <v>109</v>
      </c>
      <c r="AU234" s="144" t="s">
        <v>114</v>
      </c>
      <c r="AY234" s="14" t="s">
        <v>107</v>
      </c>
      <c r="BE234" s="145">
        <f t="shared" si="64"/>
        <v>0</v>
      </c>
      <c r="BF234" s="145">
        <f t="shared" si="65"/>
        <v>0</v>
      </c>
      <c r="BG234" s="145">
        <f t="shared" si="66"/>
        <v>0</v>
      </c>
      <c r="BH234" s="145">
        <f t="shared" si="67"/>
        <v>0</v>
      </c>
      <c r="BI234" s="145">
        <f t="shared" si="68"/>
        <v>0</v>
      </c>
      <c r="BJ234" s="14" t="s">
        <v>114</v>
      </c>
      <c r="BK234" s="146">
        <f t="shared" si="69"/>
        <v>0</v>
      </c>
      <c r="BL234" s="14" t="s">
        <v>177</v>
      </c>
      <c r="BM234" s="144" t="s">
        <v>520</v>
      </c>
    </row>
    <row r="235" spans="1:65" s="2" customFormat="1" ht="14.5" customHeight="1">
      <c r="A235" s="26"/>
      <c r="B235" s="133"/>
      <c r="C235" s="147" t="s">
        <v>521</v>
      </c>
      <c r="D235" s="147" t="s">
        <v>153</v>
      </c>
      <c r="E235" s="148" t="s">
        <v>522</v>
      </c>
      <c r="F235" s="149" t="s">
        <v>523</v>
      </c>
      <c r="G235" s="150" t="s">
        <v>180</v>
      </c>
      <c r="H235" s="151">
        <v>1</v>
      </c>
      <c r="I235" s="151"/>
      <c r="J235" s="151">
        <f t="shared" si="60"/>
        <v>0</v>
      </c>
      <c r="K235" s="152"/>
      <c r="L235" s="153"/>
      <c r="M235" s="154" t="s">
        <v>1</v>
      </c>
      <c r="N235" s="155" t="s">
        <v>34</v>
      </c>
      <c r="O235" s="142">
        <v>0</v>
      </c>
      <c r="P235" s="142">
        <f t="shared" si="61"/>
        <v>0</v>
      </c>
      <c r="Q235" s="142">
        <v>5.2999999999999998E-4</v>
      </c>
      <c r="R235" s="142">
        <f t="shared" si="62"/>
        <v>5.2999999999999998E-4</v>
      </c>
      <c r="S235" s="142">
        <v>0</v>
      </c>
      <c r="T235" s="143">
        <f t="shared" si="6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4" t="s">
        <v>243</v>
      </c>
      <c r="AT235" s="144" t="s">
        <v>153</v>
      </c>
      <c r="AU235" s="144" t="s">
        <v>114</v>
      </c>
      <c r="AY235" s="14" t="s">
        <v>107</v>
      </c>
      <c r="BE235" s="145">
        <f t="shared" si="64"/>
        <v>0</v>
      </c>
      <c r="BF235" s="145">
        <f t="shared" si="65"/>
        <v>0</v>
      </c>
      <c r="BG235" s="145">
        <f t="shared" si="66"/>
        <v>0</v>
      </c>
      <c r="BH235" s="145">
        <f t="shared" si="67"/>
        <v>0</v>
      </c>
      <c r="BI235" s="145">
        <f t="shared" si="68"/>
        <v>0</v>
      </c>
      <c r="BJ235" s="14" t="s">
        <v>114</v>
      </c>
      <c r="BK235" s="146">
        <f t="shared" si="69"/>
        <v>0</v>
      </c>
      <c r="BL235" s="14" t="s">
        <v>177</v>
      </c>
      <c r="BM235" s="144" t="s">
        <v>524</v>
      </c>
    </row>
    <row r="236" spans="1:65" s="2" customFormat="1" ht="14.5" customHeight="1">
      <c r="A236" s="26"/>
      <c r="B236" s="133"/>
      <c r="C236" s="134" t="s">
        <v>267</v>
      </c>
      <c r="D236" s="134" t="s">
        <v>109</v>
      </c>
      <c r="E236" s="135" t="s">
        <v>525</v>
      </c>
      <c r="F236" s="136" t="s">
        <v>526</v>
      </c>
      <c r="G236" s="137" t="s">
        <v>180</v>
      </c>
      <c r="H236" s="138">
        <v>3</v>
      </c>
      <c r="I236" s="138"/>
      <c r="J236" s="138">
        <f t="shared" si="60"/>
        <v>0</v>
      </c>
      <c r="K236" s="139"/>
      <c r="L236" s="27"/>
      <c r="M236" s="140" t="s">
        <v>1</v>
      </c>
      <c r="N236" s="141" t="s">
        <v>34</v>
      </c>
      <c r="O236" s="142">
        <v>0</v>
      </c>
      <c r="P236" s="142">
        <f t="shared" si="61"/>
        <v>0</v>
      </c>
      <c r="Q236" s="142">
        <v>0</v>
      </c>
      <c r="R236" s="142">
        <f t="shared" si="62"/>
        <v>0</v>
      </c>
      <c r="S236" s="142">
        <v>0</v>
      </c>
      <c r="T236" s="143">
        <f t="shared" si="6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4" t="s">
        <v>177</v>
      </c>
      <c r="AT236" s="144" t="s">
        <v>109</v>
      </c>
      <c r="AU236" s="144" t="s">
        <v>114</v>
      </c>
      <c r="AY236" s="14" t="s">
        <v>107</v>
      </c>
      <c r="BE236" s="145">
        <f t="shared" si="64"/>
        <v>0</v>
      </c>
      <c r="BF236" s="145">
        <f t="shared" si="65"/>
        <v>0</v>
      </c>
      <c r="BG236" s="145">
        <f t="shared" si="66"/>
        <v>0</v>
      </c>
      <c r="BH236" s="145">
        <f t="shared" si="67"/>
        <v>0</v>
      </c>
      <c r="BI236" s="145">
        <f t="shared" si="68"/>
        <v>0</v>
      </c>
      <c r="BJ236" s="14" t="s">
        <v>114</v>
      </c>
      <c r="BK236" s="146">
        <f t="shared" si="69"/>
        <v>0</v>
      </c>
      <c r="BL236" s="14" t="s">
        <v>177</v>
      </c>
      <c r="BM236" s="144" t="s">
        <v>527</v>
      </c>
    </row>
    <row r="237" spans="1:65" s="2" customFormat="1" ht="14.5" customHeight="1">
      <c r="A237" s="26"/>
      <c r="B237" s="133"/>
      <c r="C237" s="147" t="s">
        <v>528</v>
      </c>
      <c r="D237" s="147" t="s">
        <v>153</v>
      </c>
      <c r="E237" s="148" t="s">
        <v>529</v>
      </c>
      <c r="F237" s="149" t="s">
        <v>530</v>
      </c>
      <c r="G237" s="150" t="s">
        <v>180</v>
      </c>
      <c r="H237" s="151">
        <v>3</v>
      </c>
      <c r="I237" s="151"/>
      <c r="J237" s="151">
        <f t="shared" si="60"/>
        <v>0</v>
      </c>
      <c r="K237" s="152"/>
      <c r="L237" s="153"/>
      <c r="M237" s="154" t="s">
        <v>1</v>
      </c>
      <c r="N237" s="155" t="s">
        <v>34</v>
      </c>
      <c r="O237" s="142">
        <v>0</v>
      </c>
      <c r="P237" s="142">
        <f t="shared" si="61"/>
        <v>0</v>
      </c>
      <c r="Q237" s="142">
        <v>0</v>
      </c>
      <c r="R237" s="142">
        <f t="shared" si="62"/>
        <v>0</v>
      </c>
      <c r="S237" s="142">
        <v>0</v>
      </c>
      <c r="T237" s="143">
        <f t="shared" si="6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4" t="s">
        <v>243</v>
      </c>
      <c r="AT237" s="144" t="s">
        <v>153</v>
      </c>
      <c r="AU237" s="144" t="s">
        <v>114</v>
      </c>
      <c r="AY237" s="14" t="s">
        <v>107</v>
      </c>
      <c r="BE237" s="145">
        <f t="shared" si="64"/>
        <v>0</v>
      </c>
      <c r="BF237" s="145">
        <f t="shared" si="65"/>
        <v>0</v>
      </c>
      <c r="BG237" s="145">
        <f t="shared" si="66"/>
        <v>0</v>
      </c>
      <c r="BH237" s="145">
        <f t="shared" si="67"/>
        <v>0</v>
      </c>
      <c r="BI237" s="145">
        <f t="shared" si="68"/>
        <v>0</v>
      </c>
      <c r="BJ237" s="14" t="s">
        <v>114</v>
      </c>
      <c r="BK237" s="146">
        <f t="shared" si="69"/>
        <v>0</v>
      </c>
      <c r="BL237" s="14" t="s">
        <v>177</v>
      </c>
      <c r="BM237" s="144" t="s">
        <v>531</v>
      </c>
    </row>
    <row r="238" spans="1:65" s="12" customFormat="1" ht="26" customHeight="1">
      <c r="B238" s="121"/>
      <c r="D238" s="122" t="s">
        <v>67</v>
      </c>
      <c r="E238" s="123" t="s">
        <v>532</v>
      </c>
      <c r="F238" s="123" t="s">
        <v>533</v>
      </c>
      <c r="J238" s="124">
        <f>BK238</f>
        <v>0</v>
      </c>
      <c r="L238" s="121"/>
      <c r="M238" s="125"/>
      <c r="N238" s="126"/>
      <c r="O238" s="126"/>
      <c r="P238" s="127">
        <f>P239</f>
        <v>10.600000000000001</v>
      </c>
      <c r="Q238" s="126"/>
      <c r="R238" s="127">
        <f>R239</f>
        <v>0</v>
      </c>
      <c r="S238" s="126"/>
      <c r="T238" s="128">
        <f>T239</f>
        <v>0</v>
      </c>
      <c r="AR238" s="122" t="s">
        <v>113</v>
      </c>
      <c r="AT238" s="129" t="s">
        <v>67</v>
      </c>
      <c r="AU238" s="129" t="s">
        <v>68</v>
      </c>
      <c r="AY238" s="122" t="s">
        <v>107</v>
      </c>
      <c r="BK238" s="130">
        <f>BK239</f>
        <v>0</v>
      </c>
    </row>
    <row r="239" spans="1:65" s="2" customFormat="1" ht="38" customHeight="1">
      <c r="A239" s="26"/>
      <c r="B239" s="133"/>
      <c r="C239" s="134" t="s">
        <v>534</v>
      </c>
      <c r="D239" s="134" t="s">
        <v>109</v>
      </c>
      <c r="E239" s="135" t="s">
        <v>535</v>
      </c>
      <c r="F239" s="136" t="s">
        <v>536</v>
      </c>
      <c r="G239" s="137" t="s">
        <v>537</v>
      </c>
      <c r="H239" s="138">
        <v>10</v>
      </c>
      <c r="I239" s="138"/>
      <c r="J239" s="138">
        <f>ROUND(I239*H239,3)</f>
        <v>0</v>
      </c>
      <c r="K239" s="139"/>
      <c r="L239" s="27"/>
      <c r="M239" s="156" t="s">
        <v>1</v>
      </c>
      <c r="N239" s="157" t="s">
        <v>34</v>
      </c>
      <c r="O239" s="158">
        <v>1.06</v>
      </c>
      <c r="P239" s="158">
        <f>O239*H239</f>
        <v>10.600000000000001</v>
      </c>
      <c r="Q239" s="158">
        <v>0</v>
      </c>
      <c r="R239" s="158">
        <f>Q239*H239</f>
        <v>0</v>
      </c>
      <c r="S239" s="158">
        <v>0</v>
      </c>
      <c r="T239" s="159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4" t="s">
        <v>538</v>
      </c>
      <c r="AT239" s="144" t="s">
        <v>109</v>
      </c>
      <c r="AU239" s="144" t="s">
        <v>73</v>
      </c>
      <c r="AY239" s="14" t="s">
        <v>107</v>
      </c>
      <c r="BE239" s="145">
        <f>IF(N239="základná",J239,0)</f>
        <v>0</v>
      </c>
      <c r="BF239" s="145">
        <f>IF(N239="znížená",J239,0)</f>
        <v>0</v>
      </c>
      <c r="BG239" s="145">
        <f>IF(N239="zákl. prenesená",J239,0)</f>
        <v>0</v>
      </c>
      <c r="BH239" s="145">
        <f>IF(N239="zníž. prenesená",J239,0)</f>
        <v>0</v>
      </c>
      <c r="BI239" s="145">
        <f>IF(N239="nulová",J239,0)</f>
        <v>0</v>
      </c>
      <c r="BJ239" s="14" t="s">
        <v>114</v>
      </c>
      <c r="BK239" s="146">
        <f>ROUND(I239*H239,3)</f>
        <v>0</v>
      </c>
      <c r="BL239" s="14" t="s">
        <v>538</v>
      </c>
      <c r="BM239" s="144" t="s">
        <v>539</v>
      </c>
    </row>
    <row r="240" spans="1:65" s="2" customFormat="1" ht="7" customHeight="1">
      <c r="A240" s="26"/>
      <c r="B240" s="41"/>
      <c r="C240" s="42"/>
      <c r="D240" s="42"/>
      <c r="E240" s="42"/>
      <c r="F240" s="42"/>
      <c r="G240" s="42"/>
      <c r="H240" s="42"/>
      <c r="I240" s="42"/>
      <c r="J240" s="42"/>
      <c r="K240" s="42"/>
      <c r="L240" s="27"/>
      <c r="M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</row>
  </sheetData>
  <autoFilter ref="C124:K239" xr:uid="{00000000-0009-0000-0000-000001000000}"/>
  <mergeCells count="6">
    <mergeCell ref="E117:H11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2021-137 - Nadstavba 3NP ...</vt:lpstr>
      <vt:lpstr>'2021-137 - Nadstavba 3NP ...'!Názvy_tlače</vt:lpstr>
      <vt:lpstr>'Rekapitulácia stavby'!Názvy_tlače</vt:lpstr>
      <vt:lpstr>'2021-137 - Nadstavba 3NP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 B</dc:creator>
  <cp:lastModifiedBy>Microsoft Office User</cp:lastModifiedBy>
  <dcterms:created xsi:type="dcterms:W3CDTF">2021-06-10T14:38:59Z</dcterms:created>
  <dcterms:modified xsi:type="dcterms:W3CDTF">2022-02-01T14:22:28Z</dcterms:modified>
</cp:coreProperties>
</file>