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Ivan\Desktop\rozpocet sedlice 20.12.2021\"/>
    </mc:Choice>
  </mc:AlternateContent>
  <xr:revisionPtr revIDLastSave="0" documentId="13_ncr:1_{A83BEBE9-E510-4E84-9AEA-E3CF77C1BC9E}" xr6:coauthVersionLast="47" xr6:coauthVersionMax="47" xr10:uidLastSave="{00000000-0000-0000-0000-000000000000}"/>
  <bookViews>
    <workbookView xWindow="-120" yWindow="-120" windowWidth="38640" windowHeight="23640" xr2:uid="{00000000-000D-0000-FFFF-FFFF00000000}"/>
  </bookViews>
  <sheets>
    <sheet name="Rekapitulácia stavby" sheetId="1" r:id="rId1"/>
    <sheet name="01 - Zateplenie fasády" sheetId="2" r:id="rId2"/>
    <sheet name="02 - Zateplenie podkrovia..." sheetId="3" r:id="rId3"/>
    <sheet name="03 - Elektroinštalácia a ..." sheetId="4" r:id="rId4"/>
    <sheet name="3.1 ELI položkový rozpočet" sheetId="7" r:id="rId5"/>
    <sheet name="04 - ÚK" sheetId="5" r:id="rId6"/>
    <sheet name="04.1 UK položkový rozpočet" sheetId="9" r:id="rId7"/>
  </sheets>
  <externalReferences>
    <externalReference r:id="rId8"/>
  </externalReferences>
  <definedNames>
    <definedName name="__xlnm.Print_Area_1" localSheetId="6">#REF!</definedName>
    <definedName name="__xlnm.Print_Area_1">#REF!</definedName>
    <definedName name="_xlnm._FilterDatabase" localSheetId="1" hidden="1">'01 - Zateplenie fasády'!$C$135:$K$744</definedName>
    <definedName name="_xlnm._FilterDatabase" localSheetId="2" hidden="1">'02 - Zateplenie podkrovia...'!$C$128:$K$304</definedName>
    <definedName name="_xlnm._FilterDatabase" localSheetId="3" hidden="1">'03 - Elektroinštalácia a ...'!$C$121:$K$126</definedName>
    <definedName name="_xlnm._FilterDatabase" localSheetId="5" hidden="1">'04 - ÚK'!$C$121:$K$126</definedName>
    <definedName name="_xlnm._FilterDatabase" localSheetId="6" hidden="1">'04.1 UK položkový rozpočet'!$A$3:$H$181</definedName>
    <definedName name="ACDCrozvádzač">'[1]FVE-zdroj'!$B$162:$B$163</definedName>
    <definedName name="da">#REF!</definedName>
    <definedName name="Excel_BuiltIn__FilterDatabase_1" localSheetId="6">#REF!</definedName>
    <definedName name="Excel_BuiltIn__FilterDatabase_1">#REF!</definedName>
    <definedName name="fd">#REF!</definedName>
    <definedName name="fda">#REF!</definedName>
    <definedName name="jaro" localSheetId="6">#REF!</definedName>
    <definedName name="jaro">#REF!</definedName>
    <definedName name="Koala" localSheetId="6">#REF!</definedName>
    <definedName name="Koala">#REF!</definedName>
    <definedName name="mena">#REF!</definedName>
    <definedName name="_xlnm.Print_Titles" localSheetId="1">'01 - Zateplenie fasády'!$135:$135</definedName>
    <definedName name="_xlnm.Print_Titles" localSheetId="2">'02 - Zateplenie podkrovia...'!$128:$128</definedName>
    <definedName name="_xlnm.Print_Titles" localSheetId="3">'03 - Elektroinštalácia a ...'!$121:$121</definedName>
    <definedName name="_xlnm.Print_Titles" localSheetId="5">'04 - ÚK'!$121:$121</definedName>
    <definedName name="_xlnm.Print_Titles" localSheetId="4">'3.1 ELI položkový rozpočet'!$1:$7</definedName>
    <definedName name="_xlnm.Print_Titles" localSheetId="0">'Rekapitulácia stavby'!$92:$92</definedName>
    <definedName name="_xlnm.Print_Area" localSheetId="1">'01 - Zateplenie fasády'!$C$4:$J$76,'01 - Zateplenie fasády'!$C$82:$J$117,'01 - Zateplenie fasády'!$C$123:$J$744</definedName>
    <definedName name="_xlnm.Print_Area" localSheetId="2">'02 - Zateplenie podkrovia...'!$C$4:$J$76,'02 - Zateplenie podkrovia...'!$C$82:$J$110,'02 - Zateplenie podkrovia...'!$C$116:$J$304</definedName>
    <definedName name="_xlnm.Print_Area" localSheetId="3">'03 - Elektroinštalácia a ...'!$C$4:$J$76,'03 - Elektroinštalácia a ...'!$C$82:$J$103,'03 - Elektroinštalácia a ...'!$C$109:$J$126</definedName>
    <definedName name="_xlnm.Print_Area" localSheetId="5">'04 - ÚK'!$C$4:$J$76,'04 - ÚK'!$C$82:$J$103,'04 - ÚK'!$C$109:$J$126</definedName>
    <definedName name="_xlnm.Print_Area" localSheetId="4">'3.1 ELI položkový rozpočet'!$A$2:$J$267</definedName>
    <definedName name="_xlnm.Print_Area" localSheetId="0">'Rekapitulácia stavby'!$D$4:$AO$76,'Rekapitulácia stavby'!$C$82:$AQ$102</definedName>
    <definedName name="one">#REF!</definedName>
    <definedName name="pokus" localSheetId="6">#REF!</definedName>
    <definedName name="pokus">#REF!</definedName>
    <definedName name="pokus2">#REF!</definedName>
    <definedName name="sf">#REF!</definedName>
    <definedName name="test">#REF!</definedName>
    <definedName name="TMPQ" localSheetId="6">#REF!</definedName>
    <definedName name="TMPQ">#REF!</definedName>
    <definedName name="vymenniky" localSheetId="6">#REF!</definedName>
    <definedName name="vymennik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0" i="9" l="1"/>
  <c r="H180" i="9" s="1"/>
  <c r="H179" i="9"/>
  <c r="G179" i="9"/>
  <c r="G178" i="9"/>
  <c r="H178" i="9" s="1"/>
  <c r="G177" i="9"/>
  <c r="H177" i="9" s="1"/>
  <c r="G176" i="9"/>
  <c r="H176" i="9" s="1"/>
  <c r="G174" i="9"/>
  <c r="H174" i="9" s="1"/>
  <c r="G173" i="9"/>
  <c r="H173" i="9" s="1"/>
  <c r="H172" i="9"/>
  <c r="G172" i="9"/>
  <c r="G171" i="9"/>
  <c r="H171" i="9" s="1"/>
  <c r="G170" i="9"/>
  <c r="H170" i="9" s="1"/>
  <c r="G169" i="9"/>
  <c r="H169" i="9" s="1"/>
  <c r="G168" i="9"/>
  <c r="H168" i="9" s="1"/>
  <c r="G167" i="9"/>
  <c r="H167" i="9" s="1"/>
  <c r="H166" i="9"/>
  <c r="G166" i="9"/>
  <c r="G165" i="9"/>
  <c r="H165" i="9" s="1"/>
  <c r="H164" i="9"/>
  <c r="G164" i="9"/>
  <c r="G163" i="9"/>
  <c r="H163" i="9" s="1"/>
  <c r="G162" i="9"/>
  <c r="H162" i="9" s="1"/>
  <c r="G161" i="9"/>
  <c r="H161" i="9" s="1"/>
  <c r="G160" i="9"/>
  <c r="H160" i="9" s="1"/>
  <c r="G159" i="9"/>
  <c r="H159" i="9" s="1"/>
  <c r="G158" i="9"/>
  <c r="H158" i="9" s="1"/>
  <c r="G157" i="9"/>
  <c r="H157" i="9" s="1"/>
  <c r="H156" i="9"/>
  <c r="G156" i="9"/>
  <c r="G154" i="9"/>
  <c r="H154" i="9" s="1"/>
  <c r="G153" i="9"/>
  <c r="H153" i="9" s="1"/>
  <c r="G152" i="9"/>
  <c r="H152" i="9" s="1"/>
  <c r="G151" i="9"/>
  <c r="H151" i="9" s="1"/>
  <c r="G150" i="9"/>
  <c r="H150" i="9" s="1"/>
  <c r="H148" i="9"/>
  <c r="G148" i="9"/>
  <c r="G147" i="9"/>
  <c r="H147" i="9" s="1"/>
  <c r="H146" i="9"/>
  <c r="G146" i="9"/>
  <c r="G145" i="9"/>
  <c r="H145" i="9" s="1"/>
  <c r="G144" i="9"/>
  <c r="H144" i="9" s="1"/>
  <c r="G143" i="9"/>
  <c r="H143" i="9" s="1"/>
  <c r="G142" i="9"/>
  <c r="H142" i="9" s="1"/>
  <c r="G141" i="9"/>
  <c r="H141" i="9" s="1"/>
  <c r="G140" i="9"/>
  <c r="H140" i="9" s="1"/>
  <c r="G139" i="9"/>
  <c r="H139" i="9" s="1"/>
  <c r="H138" i="9"/>
  <c r="G138" i="9"/>
  <c r="G137" i="9"/>
  <c r="H137" i="9" s="1"/>
  <c r="H136" i="9"/>
  <c r="G136" i="9"/>
  <c r="G135" i="9"/>
  <c r="H135" i="9" s="1"/>
  <c r="G134" i="9"/>
  <c r="H134" i="9" s="1"/>
  <c r="H133" i="9"/>
  <c r="G133" i="9"/>
  <c r="G132" i="9"/>
  <c r="H132" i="9" s="1"/>
  <c r="G131" i="9"/>
  <c r="H131" i="9" s="1"/>
  <c r="G130" i="9"/>
  <c r="H130" i="9" s="1"/>
  <c r="H129" i="9"/>
  <c r="G129" i="9"/>
  <c r="G128" i="9"/>
  <c r="H128" i="9" s="1"/>
  <c r="G127" i="9"/>
  <c r="H127" i="9" s="1"/>
  <c r="G126" i="9"/>
  <c r="H126" i="9" s="1"/>
  <c r="G125" i="9"/>
  <c r="H125" i="9" s="1"/>
  <c r="H124" i="9"/>
  <c r="G124" i="9"/>
  <c r="G122" i="9"/>
  <c r="H122" i="9" s="1"/>
  <c r="H121" i="9"/>
  <c r="G121" i="9"/>
  <c r="E120" i="9"/>
  <c r="G120" i="9" s="1"/>
  <c r="H120" i="9" s="1"/>
  <c r="G119" i="9"/>
  <c r="H119" i="9" s="1"/>
  <c r="H118" i="9"/>
  <c r="G118" i="9"/>
  <c r="E118" i="9"/>
  <c r="G117" i="9"/>
  <c r="H117" i="9" s="1"/>
  <c r="E116" i="9"/>
  <c r="G116" i="9" s="1"/>
  <c r="H116" i="9" s="1"/>
  <c r="G115" i="9"/>
  <c r="H115" i="9" s="1"/>
  <c r="H114" i="9"/>
  <c r="G114" i="9"/>
  <c r="E114" i="9"/>
  <c r="G113" i="9"/>
  <c r="H113" i="9" s="1"/>
  <c r="G112" i="9"/>
  <c r="H112" i="9" s="1"/>
  <c r="G111" i="9"/>
  <c r="H111" i="9" s="1"/>
  <c r="E110" i="9"/>
  <c r="G110" i="9" s="1"/>
  <c r="H110" i="9" s="1"/>
  <c r="G109" i="9"/>
  <c r="H109" i="9" s="1"/>
  <c r="G108" i="9"/>
  <c r="H108" i="9" s="1"/>
  <c r="E108" i="9"/>
  <c r="G107" i="9"/>
  <c r="H107" i="9" s="1"/>
  <c r="G105" i="9"/>
  <c r="H105" i="9" s="1"/>
  <c r="G104" i="9"/>
  <c r="H104" i="9" s="1"/>
  <c r="G103" i="9"/>
  <c r="H103" i="9" s="1"/>
  <c r="H102" i="9"/>
  <c r="G102" i="9"/>
  <c r="G101" i="9"/>
  <c r="H101" i="9" s="1"/>
  <c r="G100" i="9"/>
  <c r="H100" i="9" s="1"/>
  <c r="H99" i="9"/>
  <c r="G99" i="9"/>
  <c r="G98" i="9"/>
  <c r="H98" i="9" s="1"/>
  <c r="G97" i="9"/>
  <c r="H97" i="9" s="1"/>
  <c r="G96" i="9"/>
  <c r="H96" i="9" s="1"/>
  <c r="H95" i="9"/>
  <c r="G95" i="9"/>
  <c r="G94" i="9"/>
  <c r="H94" i="9" s="1"/>
  <c r="H93" i="9"/>
  <c r="G93" i="9"/>
  <c r="G92" i="9"/>
  <c r="H92" i="9" s="1"/>
  <c r="G91" i="9"/>
  <c r="H91" i="9" s="1"/>
  <c r="H90" i="9"/>
  <c r="G90" i="9"/>
  <c r="G89" i="9"/>
  <c r="H89" i="9" s="1"/>
  <c r="G88" i="9"/>
  <c r="H88" i="9" s="1"/>
  <c r="G87" i="9"/>
  <c r="H87" i="9" s="1"/>
  <c r="H86" i="9"/>
  <c r="G86" i="9"/>
  <c r="G85" i="9"/>
  <c r="H85" i="9" s="1"/>
  <c r="G84" i="9"/>
  <c r="H84" i="9" s="1"/>
  <c r="G83" i="9"/>
  <c r="H83" i="9" s="1"/>
  <c r="G82" i="9"/>
  <c r="H82" i="9" s="1"/>
  <c r="H81" i="9"/>
  <c r="G81" i="9"/>
  <c r="G80" i="9"/>
  <c r="H80" i="9" s="1"/>
  <c r="H79" i="9"/>
  <c r="G79" i="9"/>
  <c r="G78" i="9"/>
  <c r="H78" i="9" s="1"/>
  <c r="H77" i="9"/>
  <c r="G77" i="9"/>
  <c r="G76" i="9"/>
  <c r="H76" i="9" s="1"/>
  <c r="G75" i="9"/>
  <c r="H75" i="9" s="1"/>
  <c r="G74" i="9"/>
  <c r="H74" i="9" s="1"/>
  <c r="G73" i="9"/>
  <c r="H73" i="9" s="1"/>
  <c r="G72" i="9"/>
  <c r="H72" i="9" s="1"/>
  <c r="H71" i="9"/>
  <c r="G71" i="9"/>
  <c r="G70" i="9"/>
  <c r="H70" i="9" s="1"/>
  <c r="H69" i="9"/>
  <c r="G69" i="9"/>
  <c r="G68" i="9"/>
  <c r="H68" i="9" s="1"/>
  <c r="G67" i="9"/>
  <c r="H67" i="9" s="1"/>
  <c r="E66" i="9"/>
  <c r="G66" i="9" s="1"/>
  <c r="H66" i="9" s="1"/>
  <c r="G65" i="9"/>
  <c r="H65" i="9" s="1"/>
  <c r="G64" i="9"/>
  <c r="H64" i="9" s="1"/>
  <c r="E64" i="9"/>
  <c r="G63" i="9"/>
  <c r="H63" i="9" s="1"/>
  <c r="G62" i="9"/>
  <c r="H62" i="9" s="1"/>
  <c r="G61" i="9"/>
  <c r="H61" i="9" s="1"/>
  <c r="G60" i="9"/>
  <c r="H60" i="9" s="1"/>
  <c r="E60" i="9"/>
  <c r="G59" i="9"/>
  <c r="H59" i="9" s="1"/>
  <c r="G58" i="9"/>
  <c r="H58" i="9" s="1"/>
  <c r="G57" i="9"/>
  <c r="H57" i="9" s="1"/>
  <c r="E56" i="9"/>
  <c r="G56" i="9" s="1"/>
  <c r="H56" i="9" s="1"/>
  <c r="G55" i="9"/>
  <c r="H55" i="9" s="1"/>
  <c r="G54" i="9"/>
  <c r="H54" i="9" s="1"/>
  <c r="E54" i="9"/>
  <c r="G53" i="9"/>
  <c r="H53" i="9" s="1"/>
  <c r="G52" i="9"/>
  <c r="H52" i="9" s="1"/>
  <c r="E52" i="9"/>
  <c r="G51" i="9"/>
  <c r="H51" i="9" s="1"/>
  <c r="G50" i="9"/>
  <c r="H50" i="9" s="1"/>
  <c r="E50" i="9"/>
  <c r="G49" i="9"/>
  <c r="H49" i="9" s="1"/>
  <c r="E48" i="9"/>
  <c r="G48" i="9" s="1"/>
  <c r="H48" i="9" s="1"/>
  <c r="H47" i="9"/>
  <c r="G47" i="9"/>
  <c r="E46" i="9"/>
  <c r="G46" i="9" s="1"/>
  <c r="H46" i="9" s="1"/>
  <c r="G45" i="9"/>
  <c r="H45" i="9" s="1"/>
  <c r="H44" i="9"/>
  <c r="G44" i="9"/>
  <c r="E44" i="9"/>
  <c r="G43" i="9"/>
  <c r="H43" i="9" s="1"/>
  <c r="H41" i="9"/>
  <c r="G41" i="9"/>
  <c r="E41" i="9"/>
  <c r="E42" i="9" s="1"/>
  <c r="G42" i="9" s="1"/>
  <c r="H42" i="9" s="1"/>
  <c r="G40" i="9"/>
  <c r="H40" i="9" s="1"/>
  <c r="H39" i="9"/>
  <c r="G39" i="9"/>
  <c r="G38" i="9"/>
  <c r="H38" i="9" s="1"/>
  <c r="G37" i="9"/>
  <c r="H37" i="9" s="1"/>
  <c r="G35" i="9"/>
  <c r="H35" i="9" s="1"/>
  <c r="G34" i="9"/>
  <c r="H34" i="9" s="1"/>
  <c r="G33" i="9"/>
  <c r="H33" i="9" s="1"/>
  <c r="G32" i="9"/>
  <c r="H32" i="9" s="1"/>
  <c r="G31" i="9"/>
  <c r="H31" i="9" s="1"/>
  <c r="H30" i="9"/>
  <c r="G30" i="9"/>
  <c r="G29" i="9"/>
  <c r="H29" i="9" s="1"/>
  <c r="G28" i="9"/>
  <c r="H28" i="9" s="1"/>
  <c r="G27" i="9"/>
  <c r="H27" i="9" s="1"/>
  <c r="G26" i="9"/>
  <c r="H26" i="9" s="1"/>
  <c r="G25" i="9"/>
  <c r="H25" i="9" s="1"/>
  <c r="H24" i="9"/>
  <c r="G24" i="9"/>
  <c r="G23" i="9"/>
  <c r="H23" i="9" s="1"/>
  <c r="H22" i="9"/>
  <c r="G22" i="9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H14" i="9"/>
  <c r="G14" i="9"/>
  <c r="G13" i="9"/>
  <c r="H13" i="9" s="1"/>
  <c r="G12" i="9"/>
  <c r="H12" i="9" s="1"/>
  <c r="G11" i="9"/>
  <c r="H11" i="9" s="1"/>
  <c r="G10" i="9"/>
  <c r="H10" i="9" s="1"/>
  <c r="G9" i="9"/>
  <c r="H9" i="9" s="1"/>
  <c r="H8" i="9"/>
  <c r="G8" i="9"/>
  <c r="G7" i="9"/>
  <c r="H7" i="9" s="1"/>
  <c r="H6" i="9"/>
  <c r="G6" i="9"/>
  <c r="G5" i="9"/>
  <c r="G181" i="9" l="1"/>
  <c r="H5" i="9"/>
  <c r="H181" i="9" s="1"/>
  <c r="I249" i="7" l="1"/>
  <c r="J249" i="7" s="1"/>
  <c r="I248" i="7"/>
  <c r="J248" i="7" s="1"/>
  <c r="I247" i="7"/>
  <c r="J247" i="7" s="1"/>
  <c r="I246" i="7"/>
  <c r="J246" i="7" s="1"/>
  <c r="I245" i="7"/>
  <c r="J245" i="7" s="1"/>
  <c r="I244" i="7"/>
  <c r="J244" i="7" s="1"/>
  <c r="I243" i="7"/>
  <c r="J243" i="7" s="1"/>
  <c r="I242" i="7"/>
  <c r="J242" i="7" s="1"/>
  <c r="I241" i="7"/>
  <c r="J241" i="7" s="1"/>
  <c r="I240" i="7"/>
  <c r="J240" i="7" s="1"/>
  <c r="H239" i="7"/>
  <c r="J233" i="7"/>
  <c r="I233" i="7"/>
  <c r="H233" i="7"/>
  <c r="I232" i="7"/>
  <c r="H232" i="7"/>
  <c r="J232" i="7" s="1"/>
  <c r="I231" i="7"/>
  <c r="H231" i="7"/>
  <c r="J231" i="7" s="1"/>
  <c r="I230" i="7"/>
  <c r="H230" i="7"/>
  <c r="J230" i="7" s="1"/>
  <c r="I229" i="7"/>
  <c r="J229" i="7" s="1"/>
  <c r="H229" i="7"/>
  <c r="I228" i="7"/>
  <c r="H228" i="7"/>
  <c r="J228" i="7" s="1"/>
  <c r="I227" i="7"/>
  <c r="H227" i="7"/>
  <c r="J227" i="7" s="1"/>
  <c r="J226" i="7"/>
  <c r="I226" i="7"/>
  <c r="H226" i="7"/>
  <c r="I225" i="7"/>
  <c r="H225" i="7"/>
  <c r="J225" i="7" s="1"/>
  <c r="I224" i="7"/>
  <c r="H224" i="7"/>
  <c r="I223" i="7"/>
  <c r="H223" i="7"/>
  <c r="I222" i="7"/>
  <c r="H222" i="7"/>
  <c r="J222" i="7" s="1"/>
  <c r="I221" i="7"/>
  <c r="J221" i="7" s="1"/>
  <c r="H221" i="7"/>
  <c r="I220" i="7"/>
  <c r="H220" i="7"/>
  <c r="J220" i="7" s="1"/>
  <c r="J218" i="7"/>
  <c r="I218" i="7"/>
  <c r="H218" i="7"/>
  <c r="I217" i="7"/>
  <c r="H217" i="7"/>
  <c r="J217" i="7" s="1"/>
  <c r="I216" i="7"/>
  <c r="H216" i="7"/>
  <c r="J216" i="7" s="1"/>
  <c r="I215" i="7"/>
  <c r="H215" i="7"/>
  <c r="I214" i="7"/>
  <c r="H214" i="7"/>
  <c r="J214" i="7" s="1"/>
  <c r="I213" i="7"/>
  <c r="H213" i="7"/>
  <c r="I212" i="7"/>
  <c r="J212" i="7" s="1"/>
  <c r="H212" i="7"/>
  <c r="I211" i="7"/>
  <c r="H211" i="7"/>
  <c r="J211" i="7" s="1"/>
  <c r="J210" i="7"/>
  <c r="I210" i="7"/>
  <c r="H210" i="7"/>
  <c r="I209" i="7"/>
  <c r="J209" i="7" s="1"/>
  <c r="H209" i="7"/>
  <c r="I208" i="7"/>
  <c r="H208" i="7"/>
  <c r="I206" i="7"/>
  <c r="H206" i="7"/>
  <c r="I205" i="7"/>
  <c r="H205" i="7"/>
  <c r="J204" i="7"/>
  <c r="I204" i="7"/>
  <c r="H204" i="7"/>
  <c r="I203" i="7"/>
  <c r="H203" i="7"/>
  <c r="J203" i="7" s="1"/>
  <c r="I202" i="7"/>
  <c r="H202" i="7"/>
  <c r="J202" i="7" s="1"/>
  <c r="J201" i="7"/>
  <c r="I201" i="7"/>
  <c r="H201" i="7"/>
  <c r="I200" i="7"/>
  <c r="H200" i="7"/>
  <c r="J200" i="7" s="1"/>
  <c r="I199" i="7"/>
  <c r="H199" i="7"/>
  <c r="J199" i="7" s="1"/>
  <c r="I198" i="7"/>
  <c r="H198" i="7"/>
  <c r="J198" i="7" s="1"/>
  <c r="I197" i="7"/>
  <c r="H197" i="7"/>
  <c r="I195" i="7"/>
  <c r="H195" i="7"/>
  <c r="J195" i="7" s="1"/>
  <c r="I194" i="7"/>
  <c r="H194" i="7"/>
  <c r="J194" i="7" s="1"/>
  <c r="J193" i="7"/>
  <c r="I193" i="7"/>
  <c r="H193" i="7"/>
  <c r="I192" i="7"/>
  <c r="H192" i="7"/>
  <c r="J192" i="7" s="1"/>
  <c r="I191" i="7"/>
  <c r="H191" i="7"/>
  <c r="J191" i="7" s="1"/>
  <c r="I190" i="7"/>
  <c r="H190" i="7"/>
  <c r="J190" i="7" s="1"/>
  <c r="I189" i="7"/>
  <c r="J189" i="7" s="1"/>
  <c r="H189" i="7"/>
  <c r="I188" i="7"/>
  <c r="H188" i="7"/>
  <c r="I187" i="7"/>
  <c r="H187" i="7"/>
  <c r="J187" i="7" s="1"/>
  <c r="I183" i="7"/>
  <c r="H183" i="7"/>
  <c r="I182" i="7"/>
  <c r="H182" i="7"/>
  <c r="J182" i="7" s="1"/>
  <c r="I181" i="7"/>
  <c r="H181" i="7"/>
  <c r="I180" i="7"/>
  <c r="H180" i="7"/>
  <c r="J179" i="7"/>
  <c r="I179" i="7"/>
  <c r="H179" i="7"/>
  <c r="I178" i="7"/>
  <c r="H178" i="7"/>
  <c r="J178" i="7" s="1"/>
  <c r="I177" i="7"/>
  <c r="H177" i="7"/>
  <c r="J177" i="7" s="1"/>
  <c r="J176" i="7"/>
  <c r="I176" i="7"/>
  <c r="H176" i="7"/>
  <c r="I175" i="7"/>
  <c r="H175" i="7"/>
  <c r="J175" i="7" s="1"/>
  <c r="I174" i="7"/>
  <c r="H174" i="7"/>
  <c r="J174" i="7" s="1"/>
  <c r="I173" i="7"/>
  <c r="H173" i="7"/>
  <c r="J173" i="7" s="1"/>
  <c r="I172" i="7"/>
  <c r="J172" i="7" s="1"/>
  <c r="H172" i="7"/>
  <c r="I171" i="7"/>
  <c r="J171" i="7" s="1"/>
  <c r="H171" i="7"/>
  <c r="I170" i="7"/>
  <c r="H170" i="7"/>
  <c r="J170" i="7" s="1"/>
  <c r="J169" i="7"/>
  <c r="I169" i="7"/>
  <c r="H169" i="7"/>
  <c r="I168" i="7"/>
  <c r="J168" i="7" s="1"/>
  <c r="H168" i="7"/>
  <c r="I167" i="7"/>
  <c r="H167" i="7"/>
  <c r="J167" i="7" s="1"/>
  <c r="I166" i="7"/>
  <c r="H166" i="7"/>
  <c r="I165" i="7"/>
  <c r="H165" i="7"/>
  <c r="J165" i="7" s="1"/>
  <c r="I164" i="7"/>
  <c r="H164" i="7"/>
  <c r="I161" i="7"/>
  <c r="H161" i="7"/>
  <c r="J161" i="7" s="1"/>
  <c r="J160" i="7"/>
  <c r="I160" i="7"/>
  <c r="H160" i="7"/>
  <c r="I159" i="7"/>
  <c r="J159" i="7" s="1"/>
  <c r="H159" i="7"/>
  <c r="I158" i="7"/>
  <c r="H158" i="7"/>
  <c r="J158" i="7" s="1"/>
  <c r="I157" i="7"/>
  <c r="H157" i="7"/>
  <c r="I156" i="7"/>
  <c r="H156" i="7"/>
  <c r="J156" i="7" s="1"/>
  <c r="I155" i="7"/>
  <c r="J155" i="7" s="1"/>
  <c r="H155" i="7"/>
  <c r="I154" i="7"/>
  <c r="H154" i="7"/>
  <c r="J154" i="7" s="1"/>
  <c r="I153" i="7"/>
  <c r="H153" i="7"/>
  <c r="I152" i="7"/>
  <c r="J152" i="7" s="1"/>
  <c r="H152" i="7"/>
  <c r="I151" i="7"/>
  <c r="H151" i="7"/>
  <c r="J151" i="7" s="1"/>
  <c r="I150" i="7"/>
  <c r="H150" i="7"/>
  <c r="I149" i="7"/>
  <c r="H149" i="7"/>
  <c r="J149" i="7" s="1"/>
  <c r="I148" i="7"/>
  <c r="H148" i="7"/>
  <c r="J148" i="7" s="1"/>
  <c r="I147" i="7"/>
  <c r="H147" i="7"/>
  <c r="I146" i="7"/>
  <c r="H146" i="7"/>
  <c r="J146" i="7" s="1"/>
  <c r="I145" i="7"/>
  <c r="H145" i="7"/>
  <c r="I144" i="7"/>
  <c r="H144" i="7"/>
  <c r="J144" i="7" s="1"/>
  <c r="I143" i="7"/>
  <c r="H143" i="7"/>
  <c r="J143" i="7" s="1"/>
  <c r="I142" i="7"/>
  <c r="H142" i="7"/>
  <c r="I141" i="7"/>
  <c r="H141" i="7"/>
  <c r="I140" i="7"/>
  <c r="H140" i="7"/>
  <c r="I139" i="7"/>
  <c r="H139" i="7"/>
  <c r="J138" i="7"/>
  <c r="I138" i="7"/>
  <c r="H138" i="7"/>
  <c r="I135" i="7"/>
  <c r="J135" i="7" s="1"/>
  <c r="H135" i="7"/>
  <c r="I134" i="7"/>
  <c r="H134" i="7"/>
  <c r="J134" i="7" s="1"/>
  <c r="I133" i="7"/>
  <c r="H133" i="7"/>
  <c r="J133" i="7" s="1"/>
  <c r="I132" i="7"/>
  <c r="H132" i="7"/>
  <c r="J132" i="7" s="1"/>
  <c r="I131" i="7"/>
  <c r="H131" i="7"/>
  <c r="I130" i="7"/>
  <c r="H130" i="7"/>
  <c r="I129" i="7"/>
  <c r="H129" i="7"/>
  <c r="J129" i="7" s="1"/>
  <c r="I128" i="7"/>
  <c r="H128" i="7"/>
  <c r="I127" i="7"/>
  <c r="H127" i="7"/>
  <c r="J127" i="7" s="1"/>
  <c r="I126" i="7"/>
  <c r="H126" i="7"/>
  <c r="J126" i="7" s="1"/>
  <c r="I125" i="7"/>
  <c r="H125" i="7"/>
  <c r="I124" i="7"/>
  <c r="H124" i="7"/>
  <c r="J124" i="7" s="1"/>
  <c r="I123" i="7"/>
  <c r="H123" i="7"/>
  <c r="I122" i="7"/>
  <c r="H122" i="7"/>
  <c r="J121" i="7"/>
  <c r="I121" i="7"/>
  <c r="H121" i="7"/>
  <c r="I120" i="7"/>
  <c r="H120" i="7"/>
  <c r="J120" i="7" s="1"/>
  <c r="I119" i="7"/>
  <c r="H119" i="7"/>
  <c r="J119" i="7" s="1"/>
  <c r="J118" i="7"/>
  <c r="I118" i="7"/>
  <c r="H118" i="7"/>
  <c r="I117" i="7"/>
  <c r="H117" i="7"/>
  <c r="J117" i="7" s="1"/>
  <c r="I116" i="7"/>
  <c r="H116" i="7"/>
  <c r="J116" i="7" s="1"/>
  <c r="I115" i="7"/>
  <c r="H115" i="7"/>
  <c r="J115" i="7" s="1"/>
  <c r="I114" i="7"/>
  <c r="J114" i="7" s="1"/>
  <c r="H114" i="7"/>
  <c r="I113" i="7"/>
  <c r="J113" i="7" s="1"/>
  <c r="H113" i="7"/>
  <c r="I112" i="7"/>
  <c r="H112" i="7"/>
  <c r="J112" i="7" s="1"/>
  <c r="J111" i="7"/>
  <c r="I111" i="7"/>
  <c r="H111" i="7"/>
  <c r="I110" i="7"/>
  <c r="J110" i="7" s="1"/>
  <c r="H110" i="7"/>
  <c r="I109" i="7"/>
  <c r="H109" i="7"/>
  <c r="J109" i="7" s="1"/>
  <c r="I108" i="7"/>
  <c r="I107" i="7" s="1"/>
  <c r="H108" i="7"/>
  <c r="I105" i="7"/>
  <c r="I104" i="7" s="1"/>
  <c r="H105" i="7"/>
  <c r="H104" i="7" s="1"/>
  <c r="I102" i="7"/>
  <c r="I101" i="7" s="1"/>
  <c r="H102" i="7"/>
  <c r="H101" i="7"/>
  <c r="J99" i="7"/>
  <c r="I99" i="7"/>
  <c r="H99" i="7"/>
  <c r="I98" i="7"/>
  <c r="H98" i="7"/>
  <c r="J98" i="7" s="1"/>
  <c r="I97" i="7"/>
  <c r="H97" i="7"/>
  <c r="H96" i="7" s="1"/>
  <c r="I95" i="7"/>
  <c r="H95" i="7"/>
  <c r="I94" i="7"/>
  <c r="H94" i="7"/>
  <c r="J94" i="7" s="1"/>
  <c r="I93" i="7"/>
  <c r="H93" i="7"/>
  <c r="I92" i="7"/>
  <c r="H92" i="7"/>
  <c r="J92" i="7" s="1"/>
  <c r="I91" i="7"/>
  <c r="H91" i="7"/>
  <c r="J91" i="7" s="1"/>
  <c r="I90" i="7"/>
  <c r="H90" i="7"/>
  <c r="I89" i="7"/>
  <c r="H89" i="7"/>
  <c r="J89" i="7" s="1"/>
  <c r="I88" i="7"/>
  <c r="H88" i="7"/>
  <c r="I87" i="7"/>
  <c r="H87" i="7"/>
  <c r="I83" i="7"/>
  <c r="H83" i="7"/>
  <c r="J83" i="7" s="1"/>
  <c r="I82" i="7"/>
  <c r="J82" i="7" s="1"/>
  <c r="H82" i="7"/>
  <c r="I81" i="7"/>
  <c r="H81" i="7"/>
  <c r="J81" i="7" s="1"/>
  <c r="I80" i="7"/>
  <c r="H80" i="7"/>
  <c r="I79" i="7"/>
  <c r="H79" i="7"/>
  <c r="J79" i="7" s="1"/>
  <c r="I78" i="7"/>
  <c r="J78" i="7" s="1"/>
  <c r="H78" i="7"/>
  <c r="I77" i="7"/>
  <c r="H77" i="7"/>
  <c r="J77" i="7" s="1"/>
  <c r="I74" i="7"/>
  <c r="H74" i="7"/>
  <c r="J74" i="7" s="1"/>
  <c r="J73" i="7"/>
  <c r="I73" i="7"/>
  <c r="H73" i="7"/>
  <c r="I72" i="7"/>
  <c r="H72" i="7"/>
  <c r="J72" i="7" s="1"/>
  <c r="I71" i="7"/>
  <c r="H71" i="7"/>
  <c r="I70" i="7"/>
  <c r="H70" i="7"/>
  <c r="I69" i="7"/>
  <c r="J69" i="7" s="1"/>
  <c r="H69" i="7"/>
  <c r="I68" i="7"/>
  <c r="H68" i="7"/>
  <c r="I65" i="7"/>
  <c r="H65" i="7"/>
  <c r="J65" i="7" s="1"/>
  <c r="I64" i="7"/>
  <c r="H64" i="7"/>
  <c r="J64" i="7" s="1"/>
  <c r="I63" i="7"/>
  <c r="H63" i="7"/>
  <c r="I62" i="7"/>
  <c r="H62" i="7"/>
  <c r="J62" i="7" s="1"/>
  <c r="I61" i="7"/>
  <c r="J61" i="7" s="1"/>
  <c r="H61" i="7"/>
  <c r="I60" i="7"/>
  <c r="H60" i="7"/>
  <c r="I59" i="7"/>
  <c r="H59" i="7"/>
  <c r="J59" i="7" s="1"/>
  <c r="I58" i="7"/>
  <c r="H58" i="7"/>
  <c r="J58" i="7" s="1"/>
  <c r="I57" i="7"/>
  <c r="H57" i="7"/>
  <c r="J57" i="7" s="1"/>
  <c r="I56" i="7"/>
  <c r="H56" i="7"/>
  <c r="J56" i="7" s="1"/>
  <c r="I55" i="7"/>
  <c r="H55" i="7"/>
  <c r="J55" i="7" s="1"/>
  <c r="I54" i="7"/>
  <c r="H54" i="7"/>
  <c r="J54" i="7" s="1"/>
  <c r="I53" i="7"/>
  <c r="H53" i="7"/>
  <c r="I52" i="7"/>
  <c r="H52" i="7"/>
  <c r="I51" i="7"/>
  <c r="J51" i="7" s="1"/>
  <c r="H51" i="7"/>
  <c r="I50" i="7"/>
  <c r="H50" i="7"/>
  <c r="I49" i="7"/>
  <c r="H49" i="7"/>
  <c r="J49" i="7" s="1"/>
  <c r="I48" i="7"/>
  <c r="J48" i="7" s="1"/>
  <c r="H48" i="7"/>
  <c r="I47" i="7"/>
  <c r="H47" i="7"/>
  <c r="I46" i="7"/>
  <c r="H46" i="7"/>
  <c r="I45" i="7"/>
  <c r="H45" i="7"/>
  <c r="J45" i="7" s="1"/>
  <c r="I44" i="7"/>
  <c r="H44" i="7"/>
  <c r="I43" i="7"/>
  <c r="H43" i="7"/>
  <c r="J43" i="7" s="1"/>
  <c r="I42" i="7"/>
  <c r="H42" i="7"/>
  <c r="J42" i="7" s="1"/>
  <c r="J41" i="7"/>
  <c r="I41" i="7"/>
  <c r="H41" i="7"/>
  <c r="I40" i="7"/>
  <c r="H40" i="7"/>
  <c r="J40" i="7" s="1"/>
  <c r="I39" i="7"/>
  <c r="H39" i="7"/>
  <c r="J39" i="7" s="1"/>
  <c r="I38" i="7"/>
  <c r="H38" i="7"/>
  <c r="I37" i="7"/>
  <c r="H37" i="7"/>
  <c r="J37" i="7" s="1"/>
  <c r="I36" i="7"/>
  <c r="H36" i="7"/>
  <c r="I35" i="7"/>
  <c r="J35" i="7" s="1"/>
  <c r="H35" i="7"/>
  <c r="I34" i="7"/>
  <c r="H34" i="7"/>
  <c r="I33" i="7"/>
  <c r="H33" i="7"/>
  <c r="J33" i="7" s="1"/>
  <c r="I32" i="7"/>
  <c r="J32" i="7" s="1"/>
  <c r="H32" i="7"/>
  <c r="I31" i="7"/>
  <c r="H31" i="7"/>
  <c r="J31" i="7" s="1"/>
  <c r="I30" i="7"/>
  <c r="H30" i="7"/>
  <c r="I29" i="7"/>
  <c r="H29" i="7"/>
  <c r="J29" i="7" s="1"/>
  <c r="I28" i="7"/>
  <c r="J28" i="7" s="1"/>
  <c r="H28" i="7"/>
  <c r="I27" i="7"/>
  <c r="H27" i="7"/>
  <c r="J27" i="7" s="1"/>
  <c r="I26" i="7"/>
  <c r="H26" i="7"/>
  <c r="J26" i="7" s="1"/>
  <c r="J25" i="7"/>
  <c r="I25" i="7"/>
  <c r="H25" i="7"/>
  <c r="I24" i="7"/>
  <c r="H24" i="7"/>
  <c r="J24" i="7" s="1"/>
  <c r="I23" i="7"/>
  <c r="H23" i="7"/>
  <c r="J23" i="7" s="1"/>
  <c r="I22" i="7"/>
  <c r="H22" i="7"/>
  <c r="I21" i="7"/>
  <c r="H21" i="7"/>
  <c r="J21" i="7" s="1"/>
  <c r="I20" i="7"/>
  <c r="H20" i="7"/>
  <c r="I19" i="7"/>
  <c r="J19" i="7" s="1"/>
  <c r="H19" i="7"/>
  <c r="I18" i="7"/>
  <c r="H18" i="7"/>
  <c r="J18" i="7" s="1"/>
  <c r="I17" i="7"/>
  <c r="H17" i="7"/>
  <c r="J17" i="7" s="1"/>
  <c r="I16" i="7"/>
  <c r="J16" i="7" s="1"/>
  <c r="H16" i="7"/>
  <c r="I15" i="7"/>
  <c r="H15" i="7"/>
  <c r="J70" i="7" l="1"/>
  <c r="J95" i="7"/>
  <c r="H137" i="7"/>
  <c r="J147" i="7"/>
  <c r="I219" i="7"/>
  <c r="H219" i="7"/>
  <c r="H67" i="7"/>
  <c r="J122" i="7"/>
  <c r="J180" i="7"/>
  <c r="J205" i="7"/>
  <c r="J20" i="7"/>
  <c r="J30" i="7"/>
  <c r="J36" i="7"/>
  <c r="J46" i="7"/>
  <c r="J52" i="7"/>
  <c r="J63" i="7"/>
  <c r="H76" i="7"/>
  <c r="J90" i="7"/>
  <c r="J93" i="7"/>
  <c r="I96" i="7"/>
  <c r="I85" i="7" s="1"/>
  <c r="J102" i="7"/>
  <c r="J101" i="7" s="1"/>
  <c r="J123" i="7"/>
  <c r="I137" i="7"/>
  <c r="J142" i="7"/>
  <c r="J145" i="7"/>
  <c r="H163" i="7"/>
  <c r="J181" i="7"/>
  <c r="J206" i="7"/>
  <c r="J213" i="7"/>
  <c r="I67" i="7"/>
  <c r="I163" i="7"/>
  <c r="I186" i="7"/>
  <c r="H14" i="7"/>
  <c r="J34" i="7"/>
  <c r="J47" i="7"/>
  <c r="J50" i="7"/>
  <c r="J53" i="7"/>
  <c r="J68" i="7"/>
  <c r="I76" i="7"/>
  <c r="H86" i="7"/>
  <c r="H85" i="7" s="1"/>
  <c r="H10" i="7" s="1"/>
  <c r="J130" i="7"/>
  <c r="J188" i="7"/>
  <c r="H207" i="7"/>
  <c r="J60" i="7"/>
  <c r="I86" i="7"/>
  <c r="J131" i="7"/>
  <c r="J139" i="7"/>
  <c r="J150" i="7"/>
  <c r="J153" i="7"/>
  <c r="H196" i="7"/>
  <c r="J215" i="7"/>
  <c r="J22" i="7"/>
  <c r="J38" i="7"/>
  <c r="J44" i="7"/>
  <c r="J88" i="7"/>
  <c r="H107" i="7"/>
  <c r="J125" i="7"/>
  <c r="J128" i="7"/>
  <c r="J140" i="7"/>
  <c r="J157" i="7"/>
  <c r="J166" i="7"/>
  <c r="J183" i="7"/>
  <c r="I196" i="7"/>
  <c r="J223" i="7"/>
  <c r="J186" i="7"/>
  <c r="J239" i="7"/>
  <c r="J76" i="7"/>
  <c r="I14" i="7"/>
  <c r="H186" i="7"/>
  <c r="H185" i="7" s="1"/>
  <c r="I207" i="7"/>
  <c r="I185" i="7" s="1"/>
  <c r="J71" i="7"/>
  <c r="J80" i="7"/>
  <c r="J97" i="7"/>
  <c r="J96" i="7" s="1"/>
  <c r="J108" i="7"/>
  <c r="J141" i="7"/>
  <c r="I239" i="7"/>
  <c r="I261" i="7" s="1"/>
  <c r="J87" i="7"/>
  <c r="J86" i="7" s="1"/>
  <c r="J105" i="7"/>
  <c r="J104" i="7" s="1"/>
  <c r="J15" i="7"/>
  <c r="J14" i="7" s="1"/>
  <c r="J208" i="7"/>
  <c r="J224" i="7"/>
  <c r="J197" i="7"/>
  <c r="J196" i="7" s="1"/>
  <c r="J164" i="7"/>
  <c r="J163" i="7" l="1"/>
  <c r="J137" i="7"/>
  <c r="J107" i="7"/>
  <c r="J219" i="7"/>
  <c r="J207" i="7"/>
  <c r="J185" i="7" s="1"/>
  <c r="J67" i="7"/>
  <c r="H254" i="7"/>
  <c r="H9" i="7"/>
  <c r="J85" i="7"/>
  <c r="I10" i="7"/>
  <c r="J10" i="7" l="1"/>
  <c r="J9" i="7" s="1"/>
  <c r="F258" i="7"/>
  <c r="H258" i="7" s="1"/>
  <c r="F257" i="7"/>
  <c r="H257" i="7" s="1"/>
  <c r="F256" i="7"/>
  <c r="H256" i="7" s="1"/>
  <c r="H259" i="7" s="1"/>
  <c r="H260" i="7" s="1"/>
  <c r="I254" i="7"/>
  <c r="I9" i="7"/>
  <c r="F255" i="7" l="1"/>
  <c r="I255" i="7" s="1"/>
  <c r="I259" i="7" s="1"/>
  <c r="I262" i="7" s="1"/>
  <c r="I263" i="7" s="1"/>
  <c r="I264" i="7" s="1"/>
  <c r="J39" i="5" l="1"/>
  <c r="J38" i="5"/>
  <c r="AY98" i="1" s="1"/>
  <c r="J37" i="5"/>
  <c r="AX98" i="1" s="1"/>
  <c r="BI125" i="5"/>
  <c r="BH125" i="5"/>
  <c r="F38" i="5" s="1"/>
  <c r="BC98" i="1" s="1"/>
  <c r="BG125" i="5"/>
  <c r="BE125" i="5"/>
  <c r="J35" i="5" s="1"/>
  <c r="AV98" i="1" s="1"/>
  <c r="T125" i="5"/>
  <c r="T124" i="5" s="1"/>
  <c r="T123" i="5" s="1"/>
  <c r="T122" i="5" s="1"/>
  <c r="R125" i="5"/>
  <c r="R124" i="5" s="1"/>
  <c r="R123" i="5" s="1"/>
  <c r="R122" i="5" s="1"/>
  <c r="P125" i="5"/>
  <c r="P124" i="5"/>
  <c r="P123" i="5" s="1"/>
  <c r="P122" i="5" s="1"/>
  <c r="AU98" i="1" s="1"/>
  <c r="F116" i="5"/>
  <c r="E114" i="5"/>
  <c r="J31" i="5"/>
  <c r="F89" i="5"/>
  <c r="E87" i="5"/>
  <c r="J24" i="5"/>
  <c r="E24" i="5"/>
  <c r="J119" i="5" s="1"/>
  <c r="J23" i="5"/>
  <c r="J21" i="5"/>
  <c r="E21" i="5"/>
  <c r="J118" i="5"/>
  <c r="J20" i="5"/>
  <c r="J18" i="5"/>
  <c r="E18" i="5"/>
  <c r="F119" i="5" s="1"/>
  <c r="J17" i="5"/>
  <c r="J15" i="5"/>
  <c r="E15" i="5"/>
  <c r="F118" i="5"/>
  <c r="J14" i="5"/>
  <c r="J12" i="5"/>
  <c r="J116" i="5" s="1"/>
  <c r="E7" i="5"/>
  <c r="E112" i="5" s="1"/>
  <c r="J39" i="4"/>
  <c r="J38" i="4"/>
  <c r="AY97" i="1"/>
  <c r="J37" i="4"/>
  <c r="AX97" i="1" s="1"/>
  <c r="BI125" i="4"/>
  <c r="BH125" i="4"/>
  <c r="BG125" i="4"/>
  <c r="F37" i="4" s="1"/>
  <c r="BB97" i="1" s="1"/>
  <c r="BE125" i="4"/>
  <c r="T125" i="4"/>
  <c r="T124" i="4"/>
  <c r="T123" i="4"/>
  <c r="T122" i="4" s="1"/>
  <c r="R125" i="4"/>
  <c r="R124" i="4"/>
  <c r="R123" i="4"/>
  <c r="R122" i="4" s="1"/>
  <c r="P125" i="4"/>
  <c r="P124" i="4"/>
  <c r="P123" i="4"/>
  <c r="P122" i="4" s="1"/>
  <c r="AU97" i="1" s="1"/>
  <c r="F116" i="4"/>
  <c r="E114" i="4"/>
  <c r="J31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92" i="4" s="1"/>
  <c r="J17" i="4"/>
  <c r="J15" i="4"/>
  <c r="E15" i="4"/>
  <c r="F118" i="4" s="1"/>
  <c r="J14" i="4"/>
  <c r="J12" i="4"/>
  <c r="J116" i="4" s="1"/>
  <c r="E7" i="4"/>
  <c r="E112" i="4" s="1"/>
  <c r="J131" i="3"/>
  <c r="J39" i="3"/>
  <c r="J38" i="3"/>
  <c r="AY96" i="1"/>
  <c r="J37" i="3"/>
  <c r="AX96" i="1" s="1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4" i="3"/>
  <c r="BH294" i="3"/>
  <c r="BG294" i="3"/>
  <c r="BE294" i="3"/>
  <c r="T294" i="3"/>
  <c r="R294" i="3"/>
  <c r="P294" i="3"/>
  <c r="BI290" i="3"/>
  <c r="BH290" i="3"/>
  <c r="BG290" i="3"/>
  <c r="BE290" i="3"/>
  <c r="T290" i="3"/>
  <c r="R290" i="3"/>
  <c r="P290" i="3"/>
  <c r="BI283" i="3"/>
  <c r="BH283" i="3"/>
  <c r="BG283" i="3"/>
  <c r="BE283" i="3"/>
  <c r="T283" i="3"/>
  <c r="R283" i="3"/>
  <c r="P283" i="3"/>
  <c r="BI279" i="3"/>
  <c r="BH279" i="3"/>
  <c r="BG279" i="3"/>
  <c r="BE279" i="3"/>
  <c r="T279" i="3"/>
  <c r="R279" i="3"/>
  <c r="P279" i="3"/>
  <c r="BI277" i="3"/>
  <c r="BH277" i="3"/>
  <c r="BG277" i="3"/>
  <c r="BE277" i="3"/>
  <c r="T277" i="3"/>
  <c r="R277" i="3"/>
  <c r="P277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7" i="3"/>
  <c r="BH267" i="3"/>
  <c r="BG267" i="3"/>
  <c r="BE267" i="3"/>
  <c r="T267" i="3"/>
  <c r="R267" i="3"/>
  <c r="P267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R256" i="3"/>
  <c r="P256" i="3"/>
  <c r="BI252" i="3"/>
  <c r="BH252" i="3"/>
  <c r="BG252" i="3"/>
  <c r="BE252" i="3"/>
  <c r="T252" i="3"/>
  <c r="R252" i="3"/>
  <c r="P252" i="3"/>
  <c r="BI238" i="3"/>
  <c r="BH238" i="3"/>
  <c r="BG238" i="3"/>
  <c r="BE238" i="3"/>
  <c r="T238" i="3"/>
  <c r="R238" i="3"/>
  <c r="P238" i="3"/>
  <c r="BI234" i="3"/>
  <c r="BH234" i="3"/>
  <c r="BG234" i="3"/>
  <c r="BE234" i="3"/>
  <c r="T234" i="3"/>
  <c r="R234" i="3"/>
  <c r="P234" i="3"/>
  <c r="BI229" i="3"/>
  <c r="BH229" i="3"/>
  <c r="BG229" i="3"/>
  <c r="BE229" i="3"/>
  <c r="T229" i="3"/>
  <c r="R229" i="3"/>
  <c r="P229" i="3"/>
  <c r="BI225" i="3"/>
  <c r="BH225" i="3"/>
  <c r="BG225" i="3"/>
  <c r="BE225" i="3"/>
  <c r="T225" i="3"/>
  <c r="R225" i="3"/>
  <c r="P225" i="3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R217" i="3"/>
  <c r="P217" i="3"/>
  <c r="BI209" i="3"/>
  <c r="BH209" i="3"/>
  <c r="BG209" i="3"/>
  <c r="BE209" i="3"/>
  <c r="T209" i="3"/>
  <c r="R209" i="3"/>
  <c r="P209" i="3"/>
  <c r="BI205" i="3"/>
  <c r="BH205" i="3"/>
  <c r="BG205" i="3"/>
  <c r="BE205" i="3"/>
  <c r="T205" i="3"/>
  <c r="R205" i="3"/>
  <c r="P205" i="3"/>
  <c r="BI196" i="3"/>
  <c r="BH196" i="3"/>
  <c r="BG196" i="3"/>
  <c r="BE196" i="3"/>
  <c r="T196" i="3"/>
  <c r="R196" i="3"/>
  <c r="P196" i="3"/>
  <c r="BI192" i="3"/>
  <c r="BH192" i="3"/>
  <c r="BG192" i="3"/>
  <c r="BE192" i="3"/>
  <c r="T192" i="3"/>
  <c r="R192" i="3"/>
  <c r="P192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T181" i="3"/>
  <c r="R182" i="3"/>
  <c r="R181" i="3"/>
  <c r="P182" i="3"/>
  <c r="P181" i="3"/>
  <c r="BI179" i="3"/>
  <c r="BH179" i="3"/>
  <c r="BG179" i="3"/>
  <c r="BE179" i="3"/>
  <c r="T179" i="3"/>
  <c r="R179" i="3"/>
  <c r="P179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J98" i="3"/>
  <c r="F123" i="3"/>
  <c r="E121" i="3"/>
  <c r="J31" i="3"/>
  <c r="F89" i="3"/>
  <c r="E87" i="3"/>
  <c r="J24" i="3"/>
  <c r="E24" i="3"/>
  <c r="J126" i="3" s="1"/>
  <c r="J23" i="3"/>
  <c r="J21" i="3"/>
  <c r="E21" i="3"/>
  <c r="J91" i="3"/>
  <c r="J20" i="3"/>
  <c r="J18" i="3"/>
  <c r="E18" i="3"/>
  <c r="F126" i="3" s="1"/>
  <c r="J17" i="3"/>
  <c r="J15" i="3"/>
  <c r="E15" i="3"/>
  <c r="F125" i="3"/>
  <c r="J14" i="3"/>
  <c r="J12" i="3"/>
  <c r="J89" i="3"/>
  <c r="E7" i="3"/>
  <c r="E119" i="3"/>
  <c r="J39" i="2"/>
  <c r="J38" i="2"/>
  <c r="AY95" i="1"/>
  <c r="J37" i="2"/>
  <c r="AX95" i="1"/>
  <c r="BI743" i="2"/>
  <c r="BH743" i="2"/>
  <c r="BG743" i="2"/>
  <c r="BE743" i="2"/>
  <c r="T743" i="2"/>
  <c r="R743" i="2"/>
  <c r="P743" i="2"/>
  <c r="BI741" i="2"/>
  <c r="BH741" i="2"/>
  <c r="BG741" i="2"/>
  <c r="BE741" i="2"/>
  <c r="T741" i="2"/>
  <c r="R741" i="2"/>
  <c r="P741" i="2"/>
  <c r="BI737" i="2"/>
  <c r="BH737" i="2"/>
  <c r="BG737" i="2"/>
  <c r="BE737" i="2"/>
  <c r="T737" i="2"/>
  <c r="R737" i="2"/>
  <c r="P737" i="2"/>
  <c r="BI735" i="2"/>
  <c r="BH735" i="2"/>
  <c r="BG735" i="2"/>
  <c r="BE735" i="2"/>
  <c r="T735" i="2"/>
  <c r="R735" i="2"/>
  <c r="P735" i="2"/>
  <c r="BI730" i="2"/>
  <c r="BH730" i="2"/>
  <c r="BG730" i="2"/>
  <c r="BE730" i="2"/>
  <c r="T730" i="2"/>
  <c r="R730" i="2"/>
  <c r="P730" i="2"/>
  <c r="BI727" i="2"/>
  <c r="BH727" i="2"/>
  <c r="BG727" i="2"/>
  <c r="BE727" i="2"/>
  <c r="T727" i="2"/>
  <c r="R727" i="2"/>
  <c r="P727" i="2"/>
  <c r="BI723" i="2"/>
  <c r="BH723" i="2"/>
  <c r="BG723" i="2"/>
  <c r="BE723" i="2"/>
  <c r="T723" i="2"/>
  <c r="R723" i="2"/>
  <c r="P723" i="2"/>
  <c r="BI719" i="2"/>
  <c r="BH719" i="2"/>
  <c r="BG719" i="2"/>
  <c r="BE719" i="2"/>
  <c r="T719" i="2"/>
  <c r="R719" i="2"/>
  <c r="P719" i="2"/>
  <c r="BI715" i="2"/>
  <c r="BH715" i="2"/>
  <c r="BG715" i="2"/>
  <c r="BE715" i="2"/>
  <c r="T715" i="2"/>
  <c r="R715" i="2"/>
  <c r="P715" i="2"/>
  <c r="BI711" i="2"/>
  <c r="BH711" i="2"/>
  <c r="BG711" i="2"/>
  <c r="BE711" i="2"/>
  <c r="T711" i="2"/>
  <c r="R711" i="2"/>
  <c r="P711" i="2"/>
  <c r="BI708" i="2"/>
  <c r="BH708" i="2"/>
  <c r="BG708" i="2"/>
  <c r="BE708" i="2"/>
  <c r="T708" i="2"/>
  <c r="R708" i="2"/>
  <c r="P708" i="2"/>
  <c r="BI692" i="2"/>
  <c r="BH692" i="2"/>
  <c r="BG692" i="2"/>
  <c r="BE692" i="2"/>
  <c r="T692" i="2"/>
  <c r="R692" i="2"/>
  <c r="P692" i="2"/>
  <c r="BI683" i="2"/>
  <c r="BH683" i="2"/>
  <c r="BG683" i="2"/>
  <c r="BE683" i="2"/>
  <c r="T683" i="2"/>
  <c r="R683" i="2"/>
  <c r="P683" i="2"/>
  <c r="BI674" i="2"/>
  <c r="BH674" i="2"/>
  <c r="BG674" i="2"/>
  <c r="BE674" i="2"/>
  <c r="T674" i="2"/>
  <c r="R674" i="2"/>
  <c r="P674" i="2"/>
  <c r="BI672" i="2"/>
  <c r="BH672" i="2"/>
  <c r="BG672" i="2"/>
  <c r="BE672" i="2"/>
  <c r="T672" i="2"/>
  <c r="R672" i="2"/>
  <c r="P672" i="2"/>
  <c r="BI670" i="2"/>
  <c r="BH670" i="2"/>
  <c r="BG670" i="2"/>
  <c r="BE670" i="2"/>
  <c r="T670" i="2"/>
  <c r="R670" i="2"/>
  <c r="P670" i="2"/>
  <c r="BI668" i="2"/>
  <c r="BH668" i="2"/>
  <c r="BG668" i="2"/>
  <c r="BE668" i="2"/>
  <c r="T668" i="2"/>
  <c r="R668" i="2"/>
  <c r="P668" i="2"/>
  <c r="BI666" i="2"/>
  <c r="BH666" i="2"/>
  <c r="BG666" i="2"/>
  <c r="BE666" i="2"/>
  <c r="T666" i="2"/>
  <c r="R666" i="2"/>
  <c r="P666" i="2"/>
  <c r="BI664" i="2"/>
  <c r="BH664" i="2"/>
  <c r="BG664" i="2"/>
  <c r="BE664" i="2"/>
  <c r="T664" i="2"/>
  <c r="R664" i="2"/>
  <c r="P664" i="2"/>
  <c r="BI661" i="2"/>
  <c r="BH661" i="2"/>
  <c r="BG661" i="2"/>
  <c r="BE661" i="2"/>
  <c r="T661" i="2"/>
  <c r="R661" i="2"/>
  <c r="P661" i="2"/>
  <c r="BI659" i="2"/>
  <c r="BH659" i="2"/>
  <c r="BG659" i="2"/>
  <c r="BE659" i="2"/>
  <c r="T659" i="2"/>
  <c r="R659" i="2"/>
  <c r="P659" i="2"/>
  <c r="BI652" i="2"/>
  <c r="BH652" i="2"/>
  <c r="BG652" i="2"/>
  <c r="BE652" i="2"/>
  <c r="T652" i="2"/>
  <c r="R652" i="2"/>
  <c r="P652" i="2"/>
  <c r="BI650" i="2"/>
  <c r="BH650" i="2"/>
  <c r="BG650" i="2"/>
  <c r="BE650" i="2"/>
  <c r="T650" i="2"/>
  <c r="R650" i="2"/>
  <c r="P650" i="2"/>
  <c r="BI648" i="2"/>
  <c r="BH648" i="2"/>
  <c r="BG648" i="2"/>
  <c r="BE648" i="2"/>
  <c r="T648" i="2"/>
  <c r="R648" i="2"/>
  <c r="P648" i="2"/>
  <c r="BI646" i="2"/>
  <c r="BH646" i="2"/>
  <c r="BG646" i="2"/>
  <c r="BE646" i="2"/>
  <c r="T646" i="2"/>
  <c r="R646" i="2"/>
  <c r="P646" i="2"/>
  <c r="BI644" i="2"/>
  <c r="BH644" i="2"/>
  <c r="BG644" i="2"/>
  <c r="BE644" i="2"/>
  <c r="T644" i="2"/>
  <c r="R644" i="2"/>
  <c r="P644" i="2"/>
  <c r="BI642" i="2"/>
  <c r="BH642" i="2"/>
  <c r="BG642" i="2"/>
  <c r="BE642" i="2"/>
  <c r="T642" i="2"/>
  <c r="R642" i="2"/>
  <c r="P642" i="2"/>
  <c r="BI640" i="2"/>
  <c r="BH640" i="2"/>
  <c r="BG640" i="2"/>
  <c r="BE640" i="2"/>
  <c r="T640" i="2"/>
  <c r="R640" i="2"/>
  <c r="P640" i="2"/>
  <c r="BI638" i="2"/>
  <c r="BH638" i="2"/>
  <c r="BG638" i="2"/>
  <c r="BE638" i="2"/>
  <c r="T638" i="2"/>
  <c r="R638" i="2"/>
  <c r="P638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2" i="2"/>
  <c r="BH632" i="2"/>
  <c r="BG632" i="2"/>
  <c r="BE632" i="2"/>
  <c r="T632" i="2"/>
  <c r="R632" i="2"/>
  <c r="P632" i="2"/>
  <c r="BI630" i="2"/>
  <c r="BH630" i="2"/>
  <c r="BG630" i="2"/>
  <c r="BE630" i="2"/>
  <c r="T630" i="2"/>
  <c r="R630" i="2"/>
  <c r="P630" i="2"/>
  <c r="BI628" i="2"/>
  <c r="BH628" i="2"/>
  <c r="BG628" i="2"/>
  <c r="BE628" i="2"/>
  <c r="T628" i="2"/>
  <c r="R628" i="2"/>
  <c r="P628" i="2"/>
  <c r="BI626" i="2"/>
  <c r="BH626" i="2"/>
  <c r="BG626" i="2"/>
  <c r="BE626" i="2"/>
  <c r="T626" i="2"/>
  <c r="R626" i="2"/>
  <c r="P626" i="2"/>
  <c r="BI624" i="2"/>
  <c r="BH624" i="2"/>
  <c r="BG624" i="2"/>
  <c r="BE624" i="2"/>
  <c r="T624" i="2"/>
  <c r="R624" i="2"/>
  <c r="P624" i="2"/>
  <c r="BI622" i="2"/>
  <c r="BH622" i="2"/>
  <c r="BG622" i="2"/>
  <c r="BE622" i="2"/>
  <c r="T622" i="2"/>
  <c r="R622" i="2"/>
  <c r="P622" i="2"/>
  <c r="BI620" i="2"/>
  <c r="BH620" i="2"/>
  <c r="BG620" i="2"/>
  <c r="BE620" i="2"/>
  <c r="T620" i="2"/>
  <c r="R620" i="2"/>
  <c r="P620" i="2"/>
  <c r="BI618" i="2"/>
  <c r="BH618" i="2"/>
  <c r="BG618" i="2"/>
  <c r="BE618" i="2"/>
  <c r="T618" i="2"/>
  <c r="R618" i="2"/>
  <c r="P618" i="2"/>
  <c r="BI616" i="2"/>
  <c r="BH616" i="2"/>
  <c r="BG616" i="2"/>
  <c r="BE616" i="2"/>
  <c r="T616" i="2"/>
  <c r="R616" i="2"/>
  <c r="P616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583" i="2"/>
  <c r="BH583" i="2"/>
  <c r="BG583" i="2"/>
  <c r="BE583" i="2"/>
  <c r="T583" i="2"/>
  <c r="R583" i="2"/>
  <c r="P583" i="2"/>
  <c r="BI580" i="2"/>
  <c r="BH580" i="2"/>
  <c r="BG580" i="2"/>
  <c r="BE580" i="2"/>
  <c r="T580" i="2"/>
  <c r="R580" i="2"/>
  <c r="P580" i="2"/>
  <c r="BI578" i="2"/>
  <c r="BH578" i="2"/>
  <c r="BG578" i="2"/>
  <c r="BE578" i="2"/>
  <c r="T578" i="2"/>
  <c r="R578" i="2"/>
  <c r="P578" i="2"/>
  <c r="BI572" i="2"/>
  <c r="BH572" i="2"/>
  <c r="BG572" i="2"/>
  <c r="BE572" i="2"/>
  <c r="T572" i="2"/>
  <c r="R572" i="2"/>
  <c r="P572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66" i="2"/>
  <c r="BH566" i="2"/>
  <c r="BG566" i="2"/>
  <c r="BE566" i="2"/>
  <c r="T566" i="2"/>
  <c r="R566" i="2"/>
  <c r="P566" i="2"/>
  <c r="BI564" i="2"/>
  <c r="BH564" i="2"/>
  <c r="BG564" i="2"/>
  <c r="BE564" i="2"/>
  <c r="T564" i="2"/>
  <c r="R564" i="2"/>
  <c r="P564" i="2"/>
  <c r="BI558" i="2"/>
  <c r="BH558" i="2"/>
  <c r="BG558" i="2"/>
  <c r="BE558" i="2"/>
  <c r="T558" i="2"/>
  <c r="R558" i="2"/>
  <c r="P558" i="2"/>
  <c r="BI556" i="2"/>
  <c r="BH556" i="2"/>
  <c r="BG556" i="2"/>
  <c r="BE556" i="2"/>
  <c r="T556" i="2"/>
  <c r="R556" i="2"/>
  <c r="P556" i="2"/>
  <c r="BI551" i="2"/>
  <c r="BH551" i="2"/>
  <c r="BG551" i="2"/>
  <c r="BE551" i="2"/>
  <c r="T551" i="2"/>
  <c r="R551" i="2"/>
  <c r="P551" i="2"/>
  <c r="BI547" i="2"/>
  <c r="BH547" i="2"/>
  <c r="BG547" i="2"/>
  <c r="BE547" i="2"/>
  <c r="T547" i="2"/>
  <c r="R547" i="2"/>
  <c r="P547" i="2"/>
  <c r="BI545" i="2"/>
  <c r="BH545" i="2"/>
  <c r="BG545" i="2"/>
  <c r="BE545" i="2"/>
  <c r="T545" i="2"/>
  <c r="R545" i="2"/>
  <c r="P545" i="2"/>
  <c r="BI541" i="2"/>
  <c r="BH541" i="2"/>
  <c r="BG541" i="2"/>
  <c r="BE541" i="2"/>
  <c r="T541" i="2"/>
  <c r="R541" i="2"/>
  <c r="P541" i="2"/>
  <c r="BI537" i="2"/>
  <c r="BH537" i="2"/>
  <c r="BG537" i="2"/>
  <c r="BE537" i="2"/>
  <c r="T537" i="2"/>
  <c r="R537" i="2"/>
  <c r="P537" i="2"/>
  <c r="BI523" i="2"/>
  <c r="BH523" i="2"/>
  <c r="BG523" i="2"/>
  <c r="BE523" i="2"/>
  <c r="T523" i="2"/>
  <c r="R523" i="2"/>
  <c r="P523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5" i="2"/>
  <c r="BH515" i="2"/>
  <c r="BG515" i="2"/>
  <c r="BE515" i="2"/>
  <c r="T515" i="2"/>
  <c r="R515" i="2"/>
  <c r="P515" i="2"/>
  <c r="BI510" i="2"/>
  <c r="BH510" i="2"/>
  <c r="BG510" i="2"/>
  <c r="BE510" i="2"/>
  <c r="T510" i="2"/>
  <c r="R510" i="2"/>
  <c r="P510" i="2"/>
  <c r="BI505" i="2"/>
  <c r="BH505" i="2"/>
  <c r="BG505" i="2"/>
  <c r="BE505" i="2"/>
  <c r="T505" i="2"/>
  <c r="R505" i="2"/>
  <c r="P505" i="2"/>
  <c r="BI499" i="2"/>
  <c r="BH499" i="2"/>
  <c r="BG499" i="2"/>
  <c r="BE499" i="2"/>
  <c r="T499" i="2"/>
  <c r="R499" i="2"/>
  <c r="P499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2" i="2"/>
  <c r="BH492" i="2"/>
  <c r="BG492" i="2"/>
  <c r="BE492" i="2"/>
  <c r="T492" i="2"/>
  <c r="R492" i="2"/>
  <c r="P492" i="2"/>
  <c r="BI488" i="2"/>
  <c r="BH488" i="2"/>
  <c r="BG488" i="2"/>
  <c r="BE488" i="2"/>
  <c r="T488" i="2"/>
  <c r="R488" i="2"/>
  <c r="P488" i="2"/>
  <c r="BI482" i="2"/>
  <c r="BH482" i="2"/>
  <c r="BG482" i="2"/>
  <c r="BE482" i="2"/>
  <c r="T482" i="2"/>
  <c r="R482" i="2"/>
  <c r="P482" i="2"/>
  <c r="BI480" i="2"/>
  <c r="BH480" i="2"/>
  <c r="BG480" i="2"/>
  <c r="BE480" i="2"/>
  <c r="T480" i="2"/>
  <c r="R480" i="2"/>
  <c r="P480" i="2"/>
  <c r="BI477" i="2"/>
  <c r="BH477" i="2"/>
  <c r="BG477" i="2"/>
  <c r="BE477" i="2"/>
  <c r="T477" i="2"/>
  <c r="R477" i="2"/>
  <c r="P477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8" i="2"/>
  <c r="BH468" i="2"/>
  <c r="BG468" i="2"/>
  <c r="BE468" i="2"/>
  <c r="T468" i="2"/>
  <c r="R468" i="2"/>
  <c r="P468" i="2"/>
  <c r="BI466" i="2"/>
  <c r="BH466" i="2"/>
  <c r="BG466" i="2"/>
  <c r="BE466" i="2"/>
  <c r="T466" i="2"/>
  <c r="R466" i="2"/>
  <c r="P466" i="2"/>
  <c r="BI464" i="2"/>
  <c r="BH464" i="2"/>
  <c r="BG464" i="2"/>
  <c r="BE464" i="2"/>
  <c r="T464" i="2"/>
  <c r="R464" i="2"/>
  <c r="P464" i="2"/>
  <c r="BI460" i="2"/>
  <c r="BH460" i="2"/>
  <c r="BG460" i="2"/>
  <c r="BE460" i="2"/>
  <c r="T460" i="2"/>
  <c r="R460" i="2"/>
  <c r="P460" i="2"/>
  <c r="BI456" i="2"/>
  <c r="BH456" i="2"/>
  <c r="BG456" i="2"/>
  <c r="BE456" i="2"/>
  <c r="T456" i="2"/>
  <c r="T455" i="2" s="1"/>
  <c r="R456" i="2"/>
  <c r="R455" i="2"/>
  <c r="P456" i="2"/>
  <c r="P455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5" i="2"/>
  <c r="BH445" i="2"/>
  <c r="BG445" i="2"/>
  <c r="BE445" i="2"/>
  <c r="T445" i="2"/>
  <c r="R445" i="2"/>
  <c r="P445" i="2"/>
  <c r="BI443" i="2"/>
  <c r="BH443" i="2"/>
  <c r="BG443" i="2"/>
  <c r="BE443" i="2"/>
  <c r="T443" i="2"/>
  <c r="R443" i="2"/>
  <c r="P443" i="2"/>
  <c r="BI439" i="2"/>
  <c r="BH439" i="2"/>
  <c r="BG439" i="2"/>
  <c r="BE439" i="2"/>
  <c r="T439" i="2"/>
  <c r="R439" i="2"/>
  <c r="P439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28" i="2"/>
  <c r="BH428" i="2"/>
  <c r="BG428" i="2"/>
  <c r="BE428" i="2"/>
  <c r="T428" i="2"/>
  <c r="R428" i="2"/>
  <c r="P428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8" i="2"/>
  <c r="BH418" i="2"/>
  <c r="BG418" i="2"/>
  <c r="BE418" i="2"/>
  <c r="T418" i="2"/>
  <c r="R418" i="2"/>
  <c r="P418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2" i="2"/>
  <c r="BH402" i="2"/>
  <c r="BG402" i="2"/>
  <c r="BE402" i="2"/>
  <c r="T402" i="2"/>
  <c r="R402" i="2"/>
  <c r="P402" i="2"/>
  <c r="BI398" i="2"/>
  <c r="BH398" i="2"/>
  <c r="BG398" i="2"/>
  <c r="BE398" i="2"/>
  <c r="T398" i="2"/>
  <c r="R398" i="2"/>
  <c r="P398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85" i="2"/>
  <c r="BH385" i="2"/>
  <c r="BG385" i="2"/>
  <c r="BE385" i="2"/>
  <c r="T385" i="2"/>
  <c r="R385" i="2"/>
  <c r="P385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69" i="2"/>
  <c r="BH369" i="2"/>
  <c r="BG369" i="2"/>
  <c r="BE369" i="2"/>
  <c r="T369" i="2"/>
  <c r="R369" i="2"/>
  <c r="P369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1" i="2"/>
  <c r="BH341" i="2"/>
  <c r="BG341" i="2"/>
  <c r="BE341" i="2"/>
  <c r="T341" i="2"/>
  <c r="R341" i="2"/>
  <c r="P341" i="2"/>
  <c r="BI277" i="2"/>
  <c r="BH277" i="2"/>
  <c r="BG277" i="2"/>
  <c r="BE277" i="2"/>
  <c r="T277" i="2"/>
  <c r="R277" i="2"/>
  <c r="P277" i="2"/>
  <c r="BI268" i="2"/>
  <c r="BH268" i="2"/>
  <c r="BG268" i="2"/>
  <c r="BE268" i="2"/>
  <c r="T268" i="2"/>
  <c r="R268" i="2"/>
  <c r="P268" i="2"/>
  <c r="BI258" i="2"/>
  <c r="BH258" i="2"/>
  <c r="BG258" i="2"/>
  <c r="BE258" i="2"/>
  <c r="T258" i="2"/>
  <c r="R258" i="2"/>
  <c r="P25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39" i="2"/>
  <c r="BH139" i="2"/>
  <c r="BG139" i="2"/>
  <c r="BE139" i="2"/>
  <c r="T139" i="2"/>
  <c r="T138" i="2" s="1"/>
  <c r="R139" i="2"/>
  <c r="R138" i="2" s="1"/>
  <c r="P139" i="2"/>
  <c r="P138" i="2"/>
  <c r="F130" i="2"/>
  <c r="E128" i="2"/>
  <c r="J31" i="2"/>
  <c r="F89" i="2"/>
  <c r="E87" i="2"/>
  <c r="J24" i="2"/>
  <c r="E24" i="2"/>
  <c r="J133" i="2" s="1"/>
  <c r="J23" i="2"/>
  <c r="J21" i="2"/>
  <c r="E21" i="2"/>
  <c r="J132" i="2" s="1"/>
  <c r="J20" i="2"/>
  <c r="J18" i="2"/>
  <c r="E18" i="2"/>
  <c r="F133" i="2" s="1"/>
  <c r="J17" i="2"/>
  <c r="J15" i="2"/>
  <c r="E15" i="2"/>
  <c r="F132" i="2" s="1"/>
  <c r="J14" i="2"/>
  <c r="J12" i="2"/>
  <c r="J130" i="2"/>
  <c r="E7" i="2"/>
  <c r="E126" i="2" s="1"/>
  <c r="L90" i="1"/>
  <c r="AM90" i="1"/>
  <c r="AM89" i="1"/>
  <c r="L89" i="1"/>
  <c r="AM87" i="1"/>
  <c r="L87" i="1"/>
  <c r="L85" i="1"/>
  <c r="L84" i="1"/>
  <c r="BK125" i="5"/>
  <c r="BK301" i="3"/>
  <c r="J301" i="3"/>
  <c r="J299" i="3"/>
  <c r="J297" i="3"/>
  <c r="BK294" i="3"/>
  <c r="J290" i="3"/>
  <c r="BK283" i="3"/>
  <c r="J279" i="3"/>
  <c r="J277" i="3"/>
  <c r="J273" i="3"/>
  <c r="BK271" i="3"/>
  <c r="BK267" i="3"/>
  <c r="J265" i="3"/>
  <c r="BK263" i="3"/>
  <c r="BK259" i="3"/>
  <c r="J256" i="3"/>
  <c r="J252" i="3"/>
  <c r="J238" i="3"/>
  <c r="J234" i="3"/>
  <c r="J229" i="3"/>
  <c r="BK225" i="3"/>
  <c r="J221" i="3"/>
  <c r="J217" i="3"/>
  <c r="BK209" i="3"/>
  <c r="BK205" i="3"/>
  <c r="J196" i="3"/>
  <c r="BK192" i="3"/>
  <c r="BK186" i="3"/>
  <c r="J182" i="3"/>
  <c r="BK179" i="3"/>
  <c r="BK165" i="3"/>
  <c r="BK162" i="3"/>
  <c r="BK160" i="3"/>
  <c r="BK158" i="3"/>
  <c r="BK156" i="3"/>
  <c r="BK154" i="3"/>
  <c r="J152" i="3"/>
  <c r="J148" i="3"/>
  <c r="BK143" i="3"/>
  <c r="BK141" i="3"/>
  <c r="J139" i="3"/>
  <c r="J137" i="3"/>
  <c r="BK135" i="3"/>
  <c r="J133" i="3"/>
  <c r="BK743" i="2"/>
  <c r="J743" i="2"/>
  <c r="BK741" i="2"/>
  <c r="J741" i="2"/>
  <c r="J737" i="2"/>
  <c r="J735" i="2"/>
  <c r="J730" i="2"/>
  <c r="BK727" i="2"/>
  <c r="J723" i="2"/>
  <c r="J719" i="2"/>
  <c r="J715" i="2"/>
  <c r="BK711" i="2"/>
  <c r="J708" i="2"/>
  <c r="J692" i="2"/>
  <c r="J683" i="2"/>
  <c r="BK674" i="2"/>
  <c r="BK672" i="2"/>
  <c r="J670" i="2"/>
  <c r="J668" i="2"/>
  <c r="J666" i="2"/>
  <c r="J664" i="2"/>
  <c r="BK661" i="2"/>
  <c r="J659" i="2"/>
  <c r="J652" i="2"/>
  <c r="J650" i="2"/>
  <c r="J648" i="2"/>
  <c r="J646" i="2"/>
  <c r="J644" i="2"/>
  <c r="J642" i="2"/>
  <c r="BK640" i="2"/>
  <c r="J638" i="2"/>
  <c r="J636" i="2"/>
  <c r="BK634" i="2"/>
  <c r="J632" i="2"/>
  <c r="J630" i="2"/>
  <c r="BK628" i="2"/>
  <c r="J624" i="2"/>
  <c r="J622" i="2"/>
  <c r="BK620" i="2"/>
  <c r="J618" i="2"/>
  <c r="J616" i="2"/>
  <c r="BK614" i="2"/>
  <c r="BK612" i="2"/>
  <c r="BK610" i="2"/>
  <c r="J608" i="2"/>
  <c r="J125" i="5"/>
  <c r="BK125" i="4"/>
  <c r="J125" i="4"/>
  <c r="BK299" i="3"/>
  <c r="BK297" i="3"/>
  <c r="J294" i="3"/>
  <c r="BK290" i="3"/>
  <c r="J283" i="3"/>
  <c r="BK279" i="3"/>
  <c r="BK277" i="3"/>
  <c r="BK273" i="3"/>
  <c r="J271" i="3"/>
  <c r="J267" i="3"/>
  <c r="BK265" i="3"/>
  <c r="J263" i="3"/>
  <c r="J259" i="3"/>
  <c r="BK256" i="3"/>
  <c r="BK252" i="3"/>
  <c r="BK238" i="3"/>
  <c r="BK234" i="3"/>
  <c r="BK229" i="3"/>
  <c r="J225" i="3"/>
  <c r="BK221" i="3"/>
  <c r="BK217" i="3"/>
  <c r="J209" i="3"/>
  <c r="J205" i="3"/>
  <c r="BK196" i="3"/>
  <c r="J192" i="3"/>
  <c r="J186" i="3"/>
  <c r="BK182" i="3"/>
  <c r="J179" i="3"/>
  <c r="J165" i="3"/>
  <c r="J162" i="3"/>
  <c r="J160" i="3"/>
  <c r="J158" i="3"/>
  <c r="J156" i="3"/>
  <c r="J154" i="3"/>
  <c r="BK152" i="3"/>
  <c r="BK148" i="3"/>
  <c r="J143" i="3"/>
  <c r="J141" i="3"/>
  <c r="BK139" i="3"/>
  <c r="BK137" i="3"/>
  <c r="J135" i="3"/>
  <c r="BK133" i="3"/>
  <c r="BK737" i="2"/>
  <c r="BK735" i="2"/>
  <c r="BK730" i="2"/>
  <c r="J727" i="2"/>
  <c r="BK723" i="2"/>
  <c r="BK719" i="2"/>
  <c r="BK715" i="2"/>
  <c r="J711" i="2"/>
  <c r="BK708" i="2"/>
  <c r="BK692" i="2"/>
  <c r="BK683" i="2"/>
  <c r="J674" i="2"/>
  <c r="J672" i="2"/>
  <c r="BK670" i="2"/>
  <c r="BK668" i="2"/>
  <c r="BK666" i="2"/>
  <c r="BK664" i="2"/>
  <c r="J661" i="2"/>
  <c r="BK659" i="2"/>
  <c r="BK652" i="2"/>
  <c r="BK650" i="2"/>
  <c r="BK648" i="2"/>
  <c r="BK646" i="2"/>
  <c r="BK644" i="2"/>
  <c r="BK642" i="2"/>
  <c r="J640" i="2"/>
  <c r="BK638" i="2"/>
  <c r="BK636" i="2"/>
  <c r="J634" i="2"/>
  <c r="BK632" i="2"/>
  <c r="BK630" i="2"/>
  <c r="J628" i="2"/>
  <c r="BK626" i="2"/>
  <c r="J626" i="2"/>
  <c r="BK624" i="2"/>
  <c r="BK622" i="2"/>
  <c r="J620" i="2"/>
  <c r="BK618" i="2"/>
  <c r="BK616" i="2"/>
  <c r="J614" i="2"/>
  <c r="J612" i="2"/>
  <c r="J610" i="2"/>
  <c r="BK608" i="2"/>
  <c r="BK583" i="2"/>
  <c r="J583" i="2"/>
  <c r="BK580" i="2"/>
  <c r="J580" i="2"/>
  <c r="BK578" i="2"/>
  <c r="J578" i="2"/>
  <c r="BK572" i="2"/>
  <c r="J572" i="2"/>
  <c r="BK570" i="2"/>
  <c r="J570" i="2"/>
  <c r="BK568" i="2"/>
  <c r="J568" i="2"/>
  <c r="BK566" i="2"/>
  <c r="J566" i="2"/>
  <c r="BK564" i="2"/>
  <c r="J564" i="2"/>
  <c r="BK558" i="2"/>
  <c r="J558" i="2"/>
  <c r="BK556" i="2"/>
  <c r="J556" i="2"/>
  <c r="BK551" i="2"/>
  <c r="J551" i="2"/>
  <c r="BK547" i="2"/>
  <c r="J547" i="2"/>
  <c r="BK545" i="2"/>
  <c r="J545" i="2"/>
  <c r="BK541" i="2"/>
  <c r="J541" i="2"/>
  <c r="BK537" i="2"/>
  <c r="J537" i="2"/>
  <c r="BK523" i="2"/>
  <c r="J523" i="2"/>
  <c r="BK521" i="2"/>
  <c r="J521" i="2"/>
  <c r="BK519" i="2"/>
  <c r="J519" i="2"/>
  <c r="BK515" i="2"/>
  <c r="J515" i="2"/>
  <c r="BK510" i="2"/>
  <c r="J510" i="2"/>
  <c r="BK505" i="2"/>
  <c r="J505" i="2"/>
  <c r="BK499" i="2"/>
  <c r="J499" i="2"/>
  <c r="BK496" i="2"/>
  <c r="J496" i="2"/>
  <c r="BK494" i="2"/>
  <c r="J494" i="2"/>
  <c r="BK492" i="2"/>
  <c r="J492" i="2"/>
  <c r="BK488" i="2"/>
  <c r="J488" i="2"/>
  <c r="BK482" i="2"/>
  <c r="J482" i="2"/>
  <c r="BK480" i="2"/>
  <c r="J480" i="2"/>
  <c r="BK477" i="2"/>
  <c r="J477" i="2"/>
  <c r="BK473" i="2"/>
  <c r="J473" i="2"/>
  <c r="BK471" i="2"/>
  <c r="J471" i="2"/>
  <c r="BK468" i="2"/>
  <c r="J468" i="2"/>
  <c r="BK466" i="2"/>
  <c r="J466" i="2"/>
  <c r="BK464" i="2"/>
  <c r="J464" i="2"/>
  <c r="BK460" i="2"/>
  <c r="J460" i="2"/>
  <c r="BK456" i="2"/>
  <c r="J456" i="2"/>
  <c r="BK453" i="2"/>
  <c r="J453" i="2"/>
  <c r="BK451" i="2"/>
  <c r="J451" i="2"/>
  <c r="BK449" i="2"/>
  <c r="J449" i="2"/>
  <c r="BK445" i="2"/>
  <c r="J445" i="2"/>
  <c r="BK443" i="2"/>
  <c r="J443" i="2"/>
  <c r="BK439" i="2"/>
  <c r="J439" i="2"/>
  <c r="BK437" i="2"/>
  <c r="J437" i="2"/>
  <c r="BK435" i="2"/>
  <c r="J435" i="2"/>
  <c r="BK428" i="2"/>
  <c r="J428" i="2"/>
  <c r="BK422" i="2"/>
  <c r="J422" i="2"/>
  <c r="BK420" i="2"/>
  <c r="J420" i="2"/>
  <c r="BK418" i="2"/>
  <c r="J418" i="2"/>
  <c r="BK410" i="2"/>
  <c r="J410" i="2"/>
  <c r="BK408" i="2"/>
  <c r="J408" i="2"/>
  <c r="BK406" i="2"/>
  <c r="J406" i="2"/>
  <c r="BK402" i="2"/>
  <c r="J402" i="2"/>
  <c r="BK398" i="2"/>
  <c r="J398" i="2"/>
  <c r="BK394" i="2"/>
  <c r="J394" i="2"/>
  <c r="BK392" i="2"/>
  <c r="J392" i="2"/>
  <c r="BK385" i="2"/>
  <c r="J385" i="2"/>
  <c r="BK375" i="2"/>
  <c r="J375" i="2"/>
  <c r="BK373" i="2"/>
  <c r="J373" i="2"/>
  <c r="BK369" i="2"/>
  <c r="J369" i="2"/>
  <c r="BK356" i="2"/>
  <c r="J356" i="2"/>
  <c r="BK353" i="2"/>
  <c r="J353" i="2"/>
  <c r="BK349" i="2"/>
  <c r="J349" i="2"/>
  <c r="BK347" i="2"/>
  <c r="J347" i="2"/>
  <c r="BK345" i="2"/>
  <c r="J345" i="2"/>
  <c r="BK341" i="2"/>
  <c r="J341" i="2"/>
  <c r="BK277" i="2"/>
  <c r="J277" i="2"/>
  <c r="BK268" i="2"/>
  <c r="J268" i="2"/>
  <c r="BK258" i="2"/>
  <c r="J258" i="2"/>
  <c r="BK216" i="2"/>
  <c r="J216" i="2"/>
  <c r="BK214" i="2"/>
  <c r="J214" i="2"/>
  <c r="BK172" i="2"/>
  <c r="J172" i="2"/>
  <c r="BK170" i="2"/>
  <c r="J170" i="2"/>
  <c r="BK168" i="2"/>
  <c r="J168" i="2"/>
  <c r="BK166" i="2"/>
  <c r="J166" i="2"/>
  <c r="BK162" i="2"/>
  <c r="J162" i="2"/>
  <c r="BK158" i="2"/>
  <c r="J158" i="2"/>
  <c r="BK156" i="2"/>
  <c r="J156" i="2"/>
  <c r="BK148" i="2"/>
  <c r="J148" i="2"/>
  <c r="BK146" i="2"/>
  <c r="J146" i="2"/>
  <c r="BK144" i="2"/>
  <c r="J144" i="2"/>
  <c r="BK139" i="2"/>
  <c r="J139" i="2"/>
  <c r="AK27" i="1"/>
  <c r="AS94" i="1"/>
  <c r="F39" i="5"/>
  <c r="BD98" i="1" s="1"/>
  <c r="F37" i="5"/>
  <c r="BB98" i="1" s="1"/>
  <c r="F39" i="4"/>
  <c r="BD97" i="1" s="1"/>
  <c r="F38" i="4"/>
  <c r="BC97" i="1" s="1"/>
  <c r="F35" i="4"/>
  <c r="AZ97" i="1" s="1"/>
  <c r="P143" i="2" l="1"/>
  <c r="P137" i="2" s="1"/>
  <c r="R143" i="2"/>
  <c r="R137" i="2" s="1"/>
  <c r="BK355" i="2"/>
  <c r="J355" i="2" s="1"/>
  <c r="J100" i="2" s="1"/>
  <c r="R355" i="2"/>
  <c r="BK459" i="2"/>
  <c r="J459" i="2" s="1"/>
  <c r="J103" i="2" s="1"/>
  <c r="R459" i="2"/>
  <c r="BK470" i="2"/>
  <c r="J470" i="2"/>
  <c r="J104" i="2" s="1"/>
  <c r="P470" i="2"/>
  <c r="T470" i="2"/>
  <c r="P479" i="2"/>
  <c r="BK498" i="2"/>
  <c r="J498" i="2" s="1"/>
  <c r="J106" i="2" s="1"/>
  <c r="R498" i="2"/>
  <c r="BK582" i="2"/>
  <c r="J582" i="2" s="1"/>
  <c r="J107" i="2" s="1"/>
  <c r="R582" i="2"/>
  <c r="BK663" i="2"/>
  <c r="J663" i="2" s="1"/>
  <c r="J108" i="2" s="1"/>
  <c r="R663" i="2"/>
  <c r="BK710" i="2"/>
  <c r="J710" i="2" s="1"/>
  <c r="J109" i="2" s="1"/>
  <c r="R710" i="2"/>
  <c r="BK729" i="2"/>
  <c r="J729" i="2" s="1"/>
  <c r="J110" i="2" s="1"/>
  <c r="T729" i="2"/>
  <c r="BK740" i="2"/>
  <c r="BK739" i="2"/>
  <c r="J739" i="2" s="1"/>
  <c r="J111" i="2" s="1"/>
  <c r="R740" i="2"/>
  <c r="R739" i="2" s="1"/>
  <c r="BK132" i="3"/>
  <c r="J132" i="3"/>
  <c r="J99" i="3" s="1"/>
  <c r="R132" i="3"/>
  <c r="BK164" i="3"/>
  <c r="J164" i="3" s="1"/>
  <c r="J100" i="3" s="1"/>
  <c r="R164" i="3"/>
  <c r="BK185" i="3"/>
  <c r="R185" i="3"/>
  <c r="BK258" i="3"/>
  <c r="J258" i="3" s="1"/>
  <c r="J104" i="3" s="1"/>
  <c r="R258" i="3"/>
  <c r="BK296" i="3"/>
  <c r="J296" i="3" s="1"/>
  <c r="J105" i="3" s="1"/>
  <c r="T296" i="3"/>
  <c r="BK143" i="2"/>
  <c r="J143" i="2"/>
  <c r="J99" i="2" s="1"/>
  <c r="T143" i="2"/>
  <c r="P355" i="2"/>
  <c r="T355" i="2"/>
  <c r="T137" i="2" s="1"/>
  <c r="P459" i="2"/>
  <c r="T459" i="2"/>
  <c r="R470" i="2"/>
  <c r="BK479" i="2"/>
  <c r="J479" i="2" s="1"/>
  <c r="J105" i="2" s="1"/>
  <c r="R479" i="2"/>
  <c r="T479" i="2"/>
  <c r="P498" i="2"/>
  <c r="T498" i="2"/>
  <c r="P582" i="2"/>
  <c r="T582" i="2"/>
  <c r="P663" i="2"/>
  <c r="T663" i="2"/>
  <c r="P710" i="2"/>
  <c r="T710" i="2"/>
  <c r="P729" i="2"/>
  <c r="R729" i="2"/>
  <c r="P740" i="2"/>
  <c r="P739" i="2" s="1"/>
  <c r="T740" i="2"/>
  <c r="T739" i="2"/>
  <c r="P132" i="3"/>
  <c r="T132" i="3"/>
  <c r="P164" i="3"/>
  <c r="T164" i="3"/>
  <c r="P185" i="3"/>
  <c r="T185" i="3"/>
  <c r="P258" i="3"/>
  <c r="T258" i="3"/>
  <c r="P296" i="3"/>
  <c r="R296" i="3"/>
  <c r="E85" i="2"/>
  <c r="J89" i="2"/>
  <c r="F91" i="2"/>
  <c r="J91" i="2"/>
  <c r="F92" i="2"/>
  <c r="J92" i="2"/>
  <c r="BF139" i="2"/>
  <c r="BF144" i="2"/>
  <c r="BF146" i="2"/>
  <c r="BF148" i="2"/>
  <c r="BF156" i="2"/>
  <c r="BF158" i="2"/>
  <c r="BF162" i="2"/>
  <c r="BF166" i="2"/>
  <c r="BF168" i="2"/>
  <c r="BF170" i="2"/>
  <c r="BF172" i="2"/>
  <c r="BF214" i="2"/>
  <c r="BF216" i="2"/>
  <c r="BF258" i="2"/>
  <c r="BF268" i="2"/>
  <c r="BF277" i="2"/>
  <c r="BF341" i="2"/>
  <c r="BF345" i="2"/>
  <c r="BF347" i="2"/>
  <c r="BF349" i="2"/>
  <c r="BF353" i="2"/>
  <c r="BF356" i="2"/>
  <c r="BF369" i="2"/>
  <c r="BF373" i="2"/>
  <c r="BF375" i="2"/>
  <c r="BF385" i="2"/>
  <c r="BF392" i="2"/>
  <c r="BF394" i="2"/>
  <c r="BF398" i="2"/>
  <c r="BF402" i="2"/>
  <c r="BF406" i="2"/>
  <c r="BF408" i="2"/>
  <c r="BF410" i="2"/>
  <c r="BF418" i="2"/>
  <c r="BF420" i="2"/>
  <c r="BF422" i="2"/>
  <c r="BF428" i="2"/>
  <c r="BF435" i="2"/>
  <c r="BF437" i="2"/>
  <c r="BF439" i="2"/>
  <c r="BF443" i="2"/>
  <c r="BF445" i="2"/>
  <c r="BF449" i="2"/>
  <c r="BF451" i="2"/>
  <c r="BF453" i="2"/>
  <c r="BF456" i="2"/>
  <c r="BF460" i="2"/>
  <c r="BF464" i="2"/>
  <c r="BF466" i="2"/>
  <c r="BF468" i="2"/>
  <c r="BF471" i="2"/>
  <c r="BF473" i="2"/>
  <c r="BF477" i="2"/>
  <c r="BF480" i="2"/>
  <c r="BF482" i="2"/>
  <c r="BF488" i="2"/>
  <c r="BF492" i="2"/>
  <c r="BF494" i="2"/>
  <c r="BF496" i="2"/>
  <c r="BF499" i="2"/>
  <c r="BF505" i="2"/>
  <c r="BF510" i="2"/>
  <c r="BF515" i="2"/>
  <c r="BF519" i="2"/>
  <c r="BF521" i="2"/>
  <c r="BF523" i="2"/>
  <c r="BF537" i="2"/>
  <c r="BF541" i="2"/>
  <c r="BF545" i="2"/>
  <c r="BF547" i="2"/>
  <c r="BF551" i="2"/>
  <c r="BF556" i="2"/>
  <c r="BF558" i="2"/>
  <c r="BF564" i="2"/>
  <c r="BF566" i="2"/>
  <c r="BF568" i="2"/>
  <c r="BF570" i="2"/>
  <c r="BF572" i="2"/>
  <c r="BF578" i="2"/>
  <c r="BF580" i="2"/>
  <c r="BF608" i="2"/>
  <c r="BF610" i="2"/>
  <c r="BF612" i="2"/>
  <c r="BF620" i="2"/>
  <c r="BF626" i="2"/>
  <c r="BF632" i="2"/>
  <c r="BF638" i="2"/>
  <c r="BF644" i="2"/>
  <c r="BF652" i="2"/>
  <c r="BF659" i="2"/>
  <c r="BF666" i="2"/>
  <c r="BF670" i="2"/>
  <c r="BF672" i="2"/>
  <c r="BF692" i="2"/>
  <c r="BF708" i="2"/>
  <c r="BF711" i="2"/>
  <c r="BF719" i="2"/>
  <c r="BF730" i="2"/>
  <c r="BK455" i="2"/>
  <c r="J455" i="2" s="1"/>
  <c r="J101" i="2" s="1"/>
  <c r="E85" i="3"/>
  <c r="F91" i="3"/>
  <c r="F92" i="3"/>
  <c r="J92" i="3"/>
  <c r="J123" i="3"/>
  <c r="J125" i="3"/>
  <c r="BF133" i="3"/>
  <c r="BF137" i="3"/>
  <c r="BF139" i="3"/>
  <c r="BF143" i="3"/>
  <c r="BF148" i="3"/>
  <c r="BF152" i="3"/>
  <c r="BF156" i="3"/>
  <c r="BF158" i="3"/>
  <c r="BF160" i="3"/>
  <c r="BF162" i="3"/>
  <c r="BF165" i="3"/>
  <c r="BF179" i="3"/>
  <c r="BF182" i="3"/>
  <c r="BF186" i="3"/>
  <c r="BF196" i="3"/>
  <c r="BF205" i="3"/>
  <c r="BF221" i="3"/>
  <c r="BF252" i="3"/>
  <c r="BF256" i="3"/>
  <c r="BF263" i="3"/>
  <c r="BF265" i="3"/>
  <c r="BF267" i="3"/>
  <c r="BF279" i="3"/>
  <c r="BF290" i="3"/>
  <c r="BF294" i="3"/>
  <c r="BF297" i="3"/>
  <c r="BF299" i="3"/>
  <c r="BK181" i="3"/>
  <c r="J181" i="3"/>
  <c r="J101" i="3"/>
  <c r="E85" i="4"/>
  <c r="F91" i="4"/>
  <c r="J91" i="4"/>
  <c r="J92" i="4"/>
  <c r="F119" i="4"/>
  <c r="BF125" i="4"/>
  <c r="BK124" i="4"/>
  <c r="BK123" i="4"/>
  <c r="BK122" i="4" s="1"/>
  <c r="J122" i="4" s="1"/>
  <c r="J96" i="4" s="1"/>
  <c r="J30" i="4" s="1"/>
  <c r="J32" i="4" s="1"/>
  <c r="AG97" i="1" s="1"/>
  <c r="BF583" i="2"/>
  <c r="BF614" i="2"/>
  <c r="BF616" i="2"/>
  <c r="BF618" i="2"/>
  <c r="BF622" i="2"/>
  <c r="BF624" i="2"/>
  <c r="BF628" i="2"/>
  <c r="BF630" i="2"/>
  <c r="BF634" i="2"/>
  <c r="BF636" i="2"/>
  <c r="BF640" i="2"/>
  <c r="BF642" i="2"/>
  <c r="BF646" i="2"/>
  <c r="BF648" i="2"/>
  <c r="BF650" i="2"/>
  <c r="BF661" i="2"/>
  <c r="BF664" i="2"/>
  <c r="BF668" i="2"/>
  <c r="BF674" i="2"/>
  <c r="BF683" i="2"/>
  <c r="BF715" i="2"/>
  <c r="BF723" i="2"/>
  <c r="BF727" i="2"/>
  <c r="BF735" i="2"/>
  <c r="BF737" i="2"/>
  <c r="BF741" i="2"/>
  <c r="BF743" i="2"/>
  <c r="BK138" i="2"/>
  <c r="J138" i="2" s="1"/>
  <c r="J98" i="2" s="1"/>
  <c r="BF135" i="3"/>
  <c r="BF141" i="3"/>
  <c r="BF154" i="3"/>
  <c r="BF192" i="3"/>
  <c r="BF209" i="3"/>
  <c r="BF217" i="3"/>
  <c r="BF225" i="3"/>
  <c r="BF229" i="3"/>
  <c r="BF234" i="3"/>
  <c r="BF238" i="3"/>
  <c r="BF259" i="3"/>
  <c r="BF271" i="3"/>
  <c r="BF273" i="3"/>
  <c r="BF277" i="3"/>
  <c r="BF283" i="3"/>
  <c r="BF301" i="3"/>
  <c r="J89" i="4"/>
  <c r="E85" i="5"/>
  <c r="J89" i="5"/>
  <c r="F91" i="5"/>
  <c r="J91" i="5"/>
  <c r="F92" i="5"/>
  <c r="J92" i="5"/>
  <c r="BF125" i="5"/>
  <c r="J36" i="5" s="1"/>
  <c r="AW98" i="1" s="1"/>
  <c r="AT98" i="1" s="1"/>
  <c r="BK124" i="5"/>
  <c r="J124" i="5"/>
  <c r="J98" i="5" s="1"/>
  <c r="F35" i="2"/>
  <c r="AZ95" i="1" s="1"/>
  <c r="F37" i="2"/>
  <c r="BB95" i="1" s="1"/>
  <c r="F39" i="2"/>
  <c r="BD95" i="1" s="1"/>
  <c r="F35" i="3"/>
  <c r="AZ96" i="1" s="1"/>
  <c r="F37" i="3"/>
  <c r="BB96" i="1" s="1"/>
  <c r="F38" i="3"/>
  <c r="BC96" i="1" s="1"/>
  <c r="J35" i="2"/>
  <c r="AV95" i="1" s="1"/>
  <c r="F38" i="2"/>
  <c r="BC95" i="1" s="1"/>
  <c r="J35" i="3"/>
  <c r="AV96" i="1" s="1"/>
  <c r="F39" i="3"/>
  <c r="BD96" i="1" s="1"/>
  <c r="J36" i="4"/>
  <c r="AW97" i="1" s="1"/>
  <c r="J35" i="4"/>
  <c r="AV97" i="1" s="1"/>
  <c r="F35" i="5"/>
  <c r="AZ98" i="1" s="1"/>
  <c r="T184" i="3" l="1"/>
  <c r="P184" i="3"/>
  <c r="T130" i="3"/>
  <c r="T129" i="3"/>
  <c r="P130" i="3"/>
  <c r="P129" i="3"/>
  <c r="AU96" i="1" s="1"/>
  <c r="T458" i="2"/>
  <c r="T136" i="2" s="1"/>
  <c r="P458" i="2"/>
  <c r="P136" i="2"/>
  <c r="AU95" i="1"/>
  <c r="R184" i="3"/>
  <c r="BK184" i="3"/>
  <c r="J184" i="3" s="1"/>
  <c r="J102" i="3" s="1"/>
  <c r="R130" i="3"/>
  <c r="R129" i="3" s="1"/>
  <c r="R458" i="2"/>
  <c r="R136" i="2"/>
  <c r="BK137" i="2"/>
  <c r="J137" i="2" s="1"/>
  <c r="J97" i="2" s="1"/>
  <c r="BK458" i="2"/>
  <c r="J458" i="2" s="1"/>
  <c r="J102" i="2" s="1"/>
  <c r="J740" i="2"/>
  <c r="J112" i="2" s="1"/>
  <c r="BK130" i="3"/>
  <c r="J130" i="3"/>
  <c r="J97" i="3" s="1"/>
  <c r="J185" i="3"/>
  <c r="J103" i="3" s="1"/>
  <c r="J123" i="4"/>
  <c r="J97" i="4" s="1"/>
  <c r="J124" i="4"/>
  <c r="J98" i="4"/>
  <c r="BK123" i="5"/>
  <c r="J123" i="5" s="1"/>
  <c r="J97" i="5" s="1"/>
  <c r="J41" i="4"/>
  <c r="J103" i="4"/>
  <c r="F36" i="5"/>
  <c r="BA98" i="1" s="1"/>
  <c r="F36" i="4"/>
  <c r="BA97" i="1" s="1"/>
  <c r="AT97" i="1"/>
  <c r="AZ94" i="1"/>
  <c r="W32" i="1" s="1"/>
  <c r="BB94" i="1"/>
  <c r="W34" i="1" s="1"/>
  <c r="BC94" i="1"/>
  <c r="W35" i="1" s="1"/>
  <c r="BD94" i="1"/>
  <c r="W36" i="1" s="1"/>
  <c r="F36" i="2"/>
  <c r="BA95" i="1" s="1"/>
  <c r="F36" i="3"/>
  <c r="BA96" i="1" s="1"/>
  <c r="J36" i="2"/>
  <c r="AW95" i="1" s="1"/>
  <c r="AT95" i="1" s="1"/>
  <c r="J36" i="3"/>
  <c r="AW96" i="1" s="1"/>
  <c r="AT96" i="1" s="1"/>
  <c r="BK136" i="2" l="1"/>
  <c r="J136" i="2" s="1"/>
  <c r="J96" i="2" s="1"/>
  <c r="J117" i="2" s="1"/>
  <c r="BK129" i="3"/>
  <c r="J129" i="3" s="1"/>
  <c r="J96" i="3" s="1"/>
  <c r="J110" i="3" s="1"/>
  <c r="BK122" i="5"/>
  <c r="J122" i="5" s="1"/>
  <c r="J96" i="5" s="1"/>
  <c r="J103" i="5" s="1"/>
  <c r="AN97" i="1"/>
  <c r="AU94" i="1"/>
  <c r="BA94" i="1"/>
  <c r="W33" i="1" s="1"/>
  <c r="AX94" i="1"/>
  <c r="AY94" i="1"/>
  <c r="AV94" i="1"/>
  <c r="AK32" i="1" s="1"/>
  <c r="J30" i="2" l="1"/>
  <c r="J32" i="2" s="1"/>
  <c r="AG95" i="1" s="1"/>
  <c r="AN95" i="1" s="1"/>
  <c r="J30" i="3"/>
  <c r="J32" i="3" s="1"/>
  <c r="AG96" i="1" s="1"/>
  <c r="AN96" i="1" s="1"/>
  <c r="J30" i="5"/>
  <c r="AW94" i="1"/>
  <c r="AK33" i="1" s="1"/>
  <c r="J32" i="5"/>
  <c r="AG98" i="1" s="1"/>
  <c r="AN98" i="1" s="1"/>
  <c r="J41" i="2" l="1"/>
  <c r="J41" i="3"/>
  <c r="J41" i="5"/>
  <c r="AG94" i="1"/>
  <c r="AK26" i="1" s="1"/>
  <c r="AK29" i="1" s="1"/>
  <c r="AK38" i="1" s="1"/>
  <c r="AT94" i="1"/>
  <c r="AN94" i="1" l="1"/>
  <c r="AN102" i="1" s="1"/>
  <c r="AG102" i="1"/>
</calcChain>
</file>

<file path=xl/sharedStrings.xml><?xml version="1.0" encoding="utf-8"?>
<sst xmlns="http://schemas.openxmlformats.org/spreadsheetml/2006/main" count="8712" uniqueCount="1456">
  <si>
    <t>Export Komplet</t>
  </si>
  <si>
    <t/>
  </si>
  <si>
    <t>2.0</t>
  </si>
  <si>
    <t>False</t>
  </si>
  <si>
    <t>{0eba3ee7-23e0-41fc-ad9f-53db74690716}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</si>
  <si>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</si>
  <si>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</si>
  <si>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</si>
  <si>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</si>
  <si>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</si>
  <si>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</si>
  <si>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668/1</t>
  </si>
  <si>
    <t>Stavba:</t>
  </si>
  <si>
    <t>JKSO:</t>
  </si>
  <si>
    <t>KS:</t>
  </si>
  <si>
    <t>Miesto:</t>
  </si>
  <si>
    <t xml:space="preserve"> </t>
  </si>
  <si>
    <t>Dátum:</t>
  </si>
  <si>
    <t>20. 12. 2021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</si>
  <si>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</si>
  <si>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</si>
  <si>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</si>
  <si>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</si>
  <si>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</si>
  <si>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</si>
  <si>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</si>
  <si>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</si>
  <si>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</si>
  <si>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</si>
  <si>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</si>
  <si>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</si>
  <si>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</si>
  <si>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</si>
  <si>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</si>
  <si>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</si>
  <si>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</si>
  <si>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</si>
  <si>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</si>
  <si>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</si>
  <si>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</si>
  <si>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</si>
  <si>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</si>
  <si>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</si>
  <si>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</si>
  <si>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</si>
  <si>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</si>
  <si>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</si>
  <si>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</si>
  <si>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</si>
  <si>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</si>
  <si>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</si>
  <si>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</si>
  <si>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</si>
  <si>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</si>
  <si>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</si>
  <si>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</si>
  <si>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</si>
  <si>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</si>
  <si>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</si>
  <si>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</si>
  <si>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</si>
  <si>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</si>
  <si>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</si>
  <si>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</si>
  <si>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</si>
  <si>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</si>
  <si>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</si>
  <si>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</si>
  <si>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</si>
  <si>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</si>
  <si>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</si>
  <si>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</si>
  <si>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</si>
  <si>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</si>
  <si>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</si>
  <si>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</si>
  <si>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Zateplenie fasády</t>
  </si>
  <si>
    <t>STA</t>
  </si>
  <si>
    <t>1</t>
  </si>
  <si>
    <t>{b81004fd-4a2c-4621-857d-21353c9c0e2b}</t>
  </si>
  <si>
    <t>02</t>
  </si>
  <si>
    <t>Zateplenie podkrovia...</t>
  </si>
  <si>
    <t>{9732d98f-3b48-40b4-9bbf-8e49b81deec4}</t>
  </si>
  <si>
    <t>03</t>
  </si>
  <si>
    <t>Elektroinštalácia a bleskozvod</t>
  </si>
  <si>
    <t>{84369c32-40e9-4e90-be04-da1890da2498}</t>
  </si>
  <si>
    <t>04</t>
  </si>
  <si>
    <t>ÚK</t>
  </si>
  <si>
    <t>{44dbd924-5fc3-4fac-96c0-b9ac233de30a}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</si>
  <si>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</si>
  <si>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</si>
  <si>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</si>
  <si>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</si>
  <si>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</si>
  <si>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</si>
  <si>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Zateplenie fasády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</si>
  <si>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</si>
  <si>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</si>
  <si>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</si>
  <si>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</si>
  <si>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</si>
  <si>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</si>
  <si>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</si>
  <si>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</si>
  <si>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</si>
  <si>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</si>
  <si>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</si>
  <si>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</si>
  <si>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</si>
  <si>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</si>
  <si>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</si>
  <si>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</si>
  <si>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</si>
  <si>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</si>
  <si>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</si>
  <si>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</si>
  <si>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783 - Nátery</t>
  </si>
  <si>
    <t>M - Práce a dodávky M</t>
  </si>
  <si>
    <t xml:space="preserve">    21-M - Elektromontáže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</si>
  <si>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</si>
  <si>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</si>
  <si>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</si>
  <si>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</si>
  <si>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</si>
  <si>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</si>
  <si>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</si>
  <si>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</si>
  <si>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</si>
  <si>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</si>
  <si>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</si>
  <si>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</si>
  <si>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</si>
  <si>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</si>
  <si>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</si>
  <si>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</si>
  <si>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</si>
  <si>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</si>
  <si>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10</t>
  </si>
  <si>
    <t>K</t>
  </si>
  <si>
    <t>216904112.S</t>
  </si>
  <si>
    <t>Očistenie plôch tlakovou vodou L stien akéhokoľvek muriva a rubu klenieb</t>
  </si>
  <si>
    <t>m2</t>
  </si>
  <si>
    <t>4</t>
  </si>
  <si>
    <t>PP</t>
  </si>
  <si>
    <t>VV</t>
  </si>
  <si>
    <t>831,109+84,281+122,437+8,209+90,329</t>
  </si>
  <si>
    <t>Súčet</t>
  </si>
  <si>
    <t>6</t>
  </si>
  <si>
    <t>Úpravy povrchov, podlahy, osadenie</t>
  </si>
  <si>
    <t>25</t>
  </si>
  <si>
    <t>621460121.S</t>
  </si>
  <si>
    <t>Príprava vonkajšieho podkladu podhľadov penetráciou základnou</t>
  </si>
  <si>
    <t>27</t>
  </si>
  <si>
    <t>621462236</t>
  </si>
  <si>
    <t>Vonkajšia omietka podhľadov tenkovrstvová BAUMIT, silikónová, Baumit SilikonTop, škrabaná, hr. 1,5 mm</t>
  </si>
  <si>
    <t>29</t>
  </si>
  <si>
    <t>622451071.S</t>
  </si>
  <si>
    <t>Vyspravenie povrchu neomietaných betónových stien vonkajších maltou cementovou pre omietky CO</t>
  </si>
  <si>
    <t>8</t>
  </si>
  <si>
    <t>1,752*1,204</t>
  </si>
  <si>
    <t>(0,4+0,4)*2*1,20</t>
  </si>
  <si>
    <t>1,752*1,05</t>
  </si>
  <si>
    <t>1,05*0,4</t>
  </si>
  <si>
    <t>1,6*1,2</t>
  </si>
  <si>
    <t>30</t>
  </si>
  <si>
    <t>622460112.S</t>
  </si>
  <si>
    <t>Príprava vonkajšieho podkladu stien na betónové podklady kontaktným mostíkom CO</t>
  </si>
  <si>
    <t>22</t>
  </si>
  <si>
    <t>622460121.S</t>
  </si>
  <si>
    <t>Príprava vonkajšieho podkladu stien penetráciou základnou</t>
  </si>
  <si>
    <t>12</t>
  </si>
  <si>
    <t>84,281+831,109+122,437</t>
  </si>
  <si>
    <t>23</t>
  </si>
  <si>
    <t>622464231</t>
  </si>
  <si>
    <t>Vonkajšia omietka stien tenkovrstvová BAUMIT, silikónová, Baumit SilikonTop, škrabaná, hr. 1,5 mm</t>
  </si>
  <si>
    <t>14</t>
  </si>
  <si>
    <t>831,109+122,437</t>
  </si>
  <si>
    <t>31</t>
  </si>
  <si>
    <t>6224642311</t>
  </si>
  <si>
    <t>Vonkajšia omietka stien tenkovrstvová BAUMIT, silikónová, Baumit SilikonTop, škrabaná, hr. 1,5 mm CO</t>
  </si>
  <si>
    <t>16</t>
  </si>
  <si>
    <t>24</t>
  </si>
  <si>
    <t>622464310</t>
  </si>
  <si>
    <t>Vonkajšia omietka stien mozaiková BAUMIT, Baumit MosaikTop</t>
  </si>
  <si>
    <t>18</t>
  </si>
  <si>
    <t>32</t>
  </si>
  <si>
    <t>622481119.S1</t>
  </si>
  <si>
    <t>Potiahnutie vonkajších stien sklotextílnou mriežkou s celoplošným prilepením CO</t>
  </si>
  <si>
    <t>19</t>
  </si>
  <si>
    <t>624601111.S</t>
  </si>
  <si>
    <t>Tmelenie škár (s dodaním hmôt) s prierezom 20 x 20 mm</t>
  </si>
  <si>
    <t>m</t>
  </si>
  <si>
    <t>(2,9+1,5+2,9) " dvere</t>
  </si>
  <si>
    <t>(2,9+1,1+2,9)  " dvere</t>
  </si>
  <si>
    <t>(1,575+2,05)*2  " okno</t>
  </si>
  <si>
    <t>(2,865+1,5+2,865)  " dvere</t>
  </si>
  <si>
    <t>(1,6+1,93)*2*4  " okná</t>
  </si>
  <si>
    <t>(2,02+1,37+2,02) " dvere</t>
  </si>
  <si>
    <t>(1,5+1,5)*2*2 " okná</t>
  </si>
  <si>
    <t>(1,75+1,5)*2*4 " okná</t>
  </si>
  <si>
    <t>(1,6+1,0+1,6) " dvere</t>
  </si>
  <si>
    <t>(0,5+0,4)*2 " okno</t>
  </si>
  <si>
    <t>(1,6+0,852+1,6) " dvere</t>
  </si>
  <si>
    <t>(0,4+0,8)*2*2 " okná</t>
  </si>
  <si>
    <t>(1,8+0,978+1,8) " dvere</t>
  </si>
  <si>
    <t>(1,9+1,25)*2 " okno</t>
  </si>
  <si>
    <t>(0,87+0,95)*2 " okno</t>
  </si>
  <si>
    <t>(2,02+0,978+2,02) " dvere</t>
  </si>
  <si>
    <t>(1,46+1,5)*2 " okno</t>
  </si>
  <si>
    <t>(1,525+1,45)*2 " okno</t>
  </si>
  <si>
    <t>(0,475+0,8)*2*2 " okná</t>
  </si>
  <si>
    <t>(0,9+1,45)*2*2 " okná</t>
  </si>
  <si>
    <t>(1,1+1,45)*2 " okno</t>
  </si>
  <si>
    <t>(1,4+1,45)*2 " okno</t>
  </si>
  <si>
    <t>(1,175+1,45 )*2" okno</t>
  </si>
  <si>
    <t>(1,9+1,45)*2*2 " okná</t>
  </si>
  <si>
    <t>(2,72+1,6+2,72) " dvere vchod</t>
  </si>
  <si>
    <t>(1,475+1,32)*2*2 " okná</t>
  </si>
  <si>
    <t>(1,475+2,35)*2*2 " okná</t>
  </si>
  <si>
    <t>(2,25+2,35)*2 " okno</t>
  </si>
  <si>
    <t>(2,25+2,35)*2*5 " okná</t>
  </si>
  <si>
    <t>(0,6+1,2)*2  " okno</t>
  </si>
  <si>
    <t>(2,25+2,35)*2*4  " okná</t>
  </si>
  <si>
    <t>(2,25+2,35)*2*4 " okná</t>
  </si>
  <si>
    <t>(2,015+1,5+2,015) " dvere</t>
  </si>
  <si>
    <t>(0,6+0,6)*2 " okno</t>
  </si>
  <si>
    <t>624601151.S</t>
  </si>
  <si>
    <t>Tmelenie škár butylénovým tmelom pre exteriér (s dodaním hmôt) s prierezom 20 x 20 mm pod parapety</t>
  </si>
  <si>
    <t>13</t>
  </si>
  <si>
    <t>625250701.S</t>
  </si>
  <si>
    <t>Kontaktný zatepľovací systém z minerálnej vlny hr. 30 mm, skrutkovacie kotvy ostenia</t>
  </si>
  <si>
    <t>26</t>
  </si>
  <si>
    <t>(2,9+1,5+2,9)*0,29 " dvere</t>
  </si>
  <si>
    <t>(2,9+1,1+2,9)*0,29  " dvere</t>
  </si>
  <si>
    <t>(1,575+2,05)*2*0,29  " okno</t>
  </si>
  <si>
    <t>(2,865+1,5+2,865)*0,29  " dvere</t>
  </si>
  <si>
    <t>(1,6+1,93)*2*0,29*4  " okná</t>
  </si>
  <si>
    <t>(2,02+1,37+2,02)*0,29 " dvere</t>
  </si>
  <si>
    <t>(1,5+1,5)*2*0,29*2 " okná</t>
  </si>
  <si>
    <t>(1,75+1,5)*2*0,29*4 " okná</t>
  </si>
  <si>
    <t>(1,6+1,0+1,6)*0,29 " dvere</t>
  </si>
  <si>
    <t>(0,5+0,4)*2*0,29 " okno</t>
  </si>
  <si>
    <t>(1,6+0,852+1,6)*0,29 " dvere</t>
  </si>
  <si>
    <t>(0,4+0,8)*2*0,29*2 " okná</t>
  </si>
  <si>
    <t>(1,8+0,978+1,8)*0,29 " dvere</t>
  </si>
  <si>
    <t>(1,9+1,25)*2*0,29 " okno</t>
  </si>
  <si>
    <t>(0,87+0,95)*2*0,29 " okno</t>
  </si>
  <si>
    <t>(2,02+0,978+2,02)*0,29 " dvere</t>
  </si>
  <si>
    <t>(1,46+1,5)*2*0,29 " okno</t>
  </si>
  <si>
    <t>(1,525+1,45)*2*0,29 " okno</t>
  </si>
  <si>
    <t>(0,475+0,8)*2*0,29*2 " okná</t>
  </si>
  <si>
    <t>(0,9+1,45)*2*0,29*2 " okná</t>
  </si>
  <si>
    <t>(1,1+1,45)*2*0,29 " okno</t>
  </si>
  <si>
    <t>(1,4+1,45)*2*0,29 " okno</t>
  </si>
  <si>
    <t>(1,175+1,45 )*2*0,29" okno</t>
  </si>
  <si>
    <t>(1,9+1,45)*2*0,29*2 " okná</t>
  </si>
  <si>
    <t>(2,72+1,6+2,72)*0,29 " dvere vchod</t>
  </si>
  <si>
    <t>(1,475+1,32)*2*0,29*2 " okná</t>
  </si>
  <si>
    <t>(1,475+2,35)*2*0,29*2 " okná</t>
  </si>
  <si>
    <t>(2,25+2,35)*2*0,29 " okno</t>
  </si>
  <si>
    <t>(2,25+2,35)*2*0,29*5 " okná</t>
  </si>
  <si>
    <t>(0,6+1,2)*2*0,29  " okno</t>
  </si>
  <si>
    <t>(2,25+2,35)*2*0,29*4  " okná</t>
  </si>
  <si>
    <t>(2,25+2,35)*2*0,29*4 " okná</t>
  </si>
  <si>
    <t>(2,015+1,5+2,015)*0,29 " dvere</t>
  </si>
  <si>
    <t>(0,6+0,6)*2*0,29 " okno</t>
  </si>
  <si>
    <t>129</t>
  </si>
  <si>
    <t>625251440</t>
  </si>
  <si>
    <t>Kontaktný zatepľovací systém podzemných stien hr. 200 mm BAUMIT STAR (EPS-PERIMETER), skrutkovacie kotvy</t>
  </si>
  <si>
    <t>28</t>
  </si>
  <si>
    <t>36,286*0,6</t>
  </si>
  <si>
    <t>14,8*0,6</t>
  </si>
  <si>
    <t>36,146*0,6</t>
  </si>
  <si>
    <t>2,43*0,6</t>
  </si>
  <si>
    <t>12,55*0,6</t>
  </si>
  <si>
    <t>10,905*0,6</t>
  </si>
  <si>
    <t>27,35*0,6</t>
  </si>
  <si>
    <t>625251571</t>
  </si>
  <si>
    <t>Kontaktný zatepľovací systém hr. 40 mm BAUMIT PRO - minerálne riešenie, skrutkovacie kotvy podhľadov</t>
  </si>
  <si>
    <t>(7,0+9,5+7,0)*0,70</t>
  </si>
  <si>
    <t>(36,596+36,596)*0,70</t>
  </si>
  <si>
    <t>27,35*0,70</t>
  </si>
  <si>
    <t>Medzisúčet</t>
  </si>
  <si>
    <t>3</t>
  </si>
  <si>
    <t>6,3*0,4</t>
  </si>
  <si>
    <t>2,45*0,4</t>
  </si>
  <si>
    <t>111</t>
  </si>
  <si>
    <t>625251582</t>
  </si>
  <si>
    <t>Kontaktný zatepľovací systém hr. 200 mm BAUMIT PRO - minerálne riešenie, skrutkovacie kotvy</t>
  </si>
  <si>
    <t>36,286*4,24</t>
  </si>
  <si>
    <t>-1,5*2,9 " dvere</t>
  </si>
  <si>
    <t>-1,1*2,9  " dvere</t>
  </si>
  <si>
    <t>-1,575*2,05  " okno</t>
  </si>
  <si>
    <t>-1,5*2,865  " dvere</t>
  </si>
  <si>
    <t>-1,6*1,93*4  " okná</t>
  </si>
  <si>
    <t>-1,375*2,02 " dvere</t>
  </si>
  <si>
    <t>14,8*5,433</t>
  </si>
  <si>
    <t>(9,475+14,8)/2*2,372 " štít</t>
  </si>
  <si>
    <t>-1,5*1,5*2 " okná</t>
  </si>
  <si>
    <t>-1,75*1,5*4 " okná</t>
  </si>
  <si>
    <t>1,5*2,43/2 " bočný štít</t>
  </si>
  <si>
    <t>17,071*5,336</t>
  </si>
  <si>
    <t>13,266*7,189</t>
  </si>
  <si>
    <t>-1,0*1,6 " dvere</t>
  </si>
  <si>
    <t>-0,5*0,4 " okno</t>
  </si>
  <si>
    <t>-0,852*1,6 " dvere</t>
  </si>
  <si>
    <t>-0,4*0,8*2 " okná</t>
  </si>
  <si>
    <t>-0,978*1,8 " dvere</t>
  </si>
  <si>
    <t>-1,9*1,25 " okno</t>
  </si>
  <si>
    <t>-0,87*0,95 " okno</t>
  </si>
  <si>
    <t>-0,978*2,02 " dvere</t>
  </si>
  <si>
    <t>-1,46*1,5 " okno</t>
  </si>
  <si>
    <t>-1,525*1,45 " okno</t>
  </si>
  <si>
    <t>-0,475*0,8*2 " okná</t>
  </si>
  <si>
    <t>-0,9*1,45*2 " okná</t>
  </si>
  <si>
    <t>-1,1*1,45 " okno</t>
  </si>
  <si>
    <t>-1,4*1,45 " okno</t>
  </si>
  <si>
    <t>-1,175*1,45 " okno</t>
  </si>
  <si>
    <t>-1,9*1,45*2 " okná</t>
  </si>
  <si>
    <t>2,43*2,441 " bočná stena balkona</t>
  </si>
  <si>
    <t>2,94*2</t>
  </si>
  <si>
    <t>10,675*8,288</t>
  </si>
  <si>
    <t>-2,72*1,6 " dvere vchod</t>
  </si>
  <si>
    <t>-1,475*1,32*2 " okná</t>
  </si>
  <si>
    <t>-1,475*2,35*2 " okná</t>
  </si>
  <si>
    <t>-2,25*2,35 " okno</t>
  </si>
  <si>
    <t>27,63*8,33</t>
  </si>
  <si>
    <t>-2,25*2,35*5 " okná</t>
  </si>
  <si>
    <t>-0,6*1,2  " okno</t>
  </si>
  <si>
    <t>-2,25*2,35*4  " okná</t>
  </si>
  <si>
    <t>10,675*9,214</t>
  </si>
  <si>
    <t>-2,25*2,35*4 " okná</t>
  </si>
  <si>
    <t>12,69*9,614</t>
  </si>
  <si>
    <t>-2,43*2,441 " boč.stena balkona</t>
  </si>
  <si>
    <t>-1,5*2,015 " dvere</t>
  </si>
  <si>
    <t>-0,6*0,6 " okno</t>
  </si>
  <si>
    <t>11,64+12,474 " štíty</t>
  </si>
  <si>
    <t>1,5*5,0</t>
  </si>
  <si>
    <t>89</t>
  </si>
  <si>
    <t>632001051.S</t>
  </si>
  <si>
    <t>Zhotovenie jednonásobného penetračného náteru pre potery a stierky</t>
  </si>
  <si>
    <t>34</t>
  </si>
  <si>
    <t>2,45*6,0</t>
  </si>
  <si>
    <t>90</t>
  </si>
  <si>
    <t>M</t>
  </si>
  <si>
    <t>585520008700.S</t>
  </si>
  <si>
    <t>Penetračný náter Baumit supergrund</t>
  </si>
  <si>
    <t>kg</t>
  </si>
  <si>
    <t>36</t>
  </si>
  <si>
    <t>91</t>
  </si>
  <si>
    <t>632452219.S</t>
  </si>
  <si>
    <t>Cementový poter, pevnosti v tlaku 20 MPa, hr. 50 mm Flexbeton</t>
  </si>
  <si>
    <t>38</t>
  </si>
  <si>
    <t>131</t>
  </si>
  <si>
    <t>648991113.S</t>
  </si>
  <si>
    <t>Osadenie parapetných dosiek z plastických a poloplast., hmôt, š. nad 200 mm</t>
  </si>
  <si>
    <t>40</t>
  </si>
  <si>
    <t>85,005</t>
  </si>
  <si>
    <t>132</t>
  </si>
  <si>
    <t>611560000500.S</t>
  </si>
  <si>
    <t>Parapetná doska plastová, šírka 350 mm, komôrková vnútorná, biela</t>
  </si>
  <si>
    <t>42</t>
  </si>
  <si>
    <t>9</t>
  </si>
  <si>
    <t>Ostatné konštrukcie a práce-búranie</t>
  </si>
  <si>
    <t>7</t>
  </si>
  <si>
    <t>941941031.S</t>
  </si>
  <si>
    <t>Montáž lešenia ľahkého pracovného radového s podlahami šírky od 0,80 do 1,00 m, výšky do 10 m</t>
  </si>
  <si>
    <t>44</t>
  </si>
  <si>
    <t>38,146*4,8</t>
  </si>
  <si>
    <t>17,554*5,936</t>
  </si>
  <si>
    <t>18,75*7,97</t>
  </si>
  <si>
    <t>14,8*5,368</t>
  </si>
  <si>
    <t>10,675*9,028</t>
  </si>
  <si>
    <t>29,35*8,604</t>
  </si>
  <si>
    <t>10,67*9,805</t>
  </si>
  <si>
    <t>12,55*10,2</t>
  </si>
  <si>
    <t>941941191.S</t>
  </si>
  <si>
    <t>Príplatok za prvý a každý ďalší i začatý mesiac použitia lešenia ľahkého pracovného radového s podlahami šírky od 0,80 do 1,00 m, výšky do 10 m</t>
  </si>
  <si>
    <t>46</t>
  </si>
  <si>
    <t>1097,716*2</t>
  </si>
  <si>
    <t>941941831.S</t>
  </si>
  <si>
    <t>Demontáž lešenia ľahkého pracovného radového s podlahami šírky nad 0,80 do 1,00 m, výšky do 10 m</t>
  </si>
  <si>
    <t>48</t>
  </si>
  <si>
    <t>953945101</t>
  </si>
  <si>
    <t>Soklový profil SL 14 (hliníkový)</t>
  </si>
  <si>
    <t>50</t>
  </si>
  <si>
    <t>36,286</t>
  </si>
  <si>
    <t>14,8</t>
  </si>
  <si>
    <t>36,146</t>
  </si>
  <si>
    <t>2,43</t>
  </si>
  <si>
    <t>12,55</t>
  </si>
  <si>
    <t>10,905</t>
  </si>
  <si>
    <t>27,35</t>
  </si>
  <si>
    <t>15</t>
  </si>
  <si>
    <t>953945351.S</t>
  </si>
  <si>
    <t>Hliníkový rohový ochranný profil s integrovanou mriežkou</t>
  </si>
  <si>
    <t>52</t>
  </si>
  <si>
    <t>422,184</t>
  </si>
  <si>
    <t>4,8+5,803+3+10,563+9,405+8,17+9,427</t>
  </si>
  <si>
    <t>10,7+27,63+6,3+2,5+36,146</t>
  </si>
  <si>
    <t>953946201.S</t>
  </si>
  <si>
    <t>Systémový priamy balkónový profil (hliníkový) K3</t>
  </si>
  <si>
    <t>54</t>
  </si>
  <si>
    <t>17</t>
  </si>
  <si>
    <t>953995426.S</t>
  </si>
  <si>
    <t>Dilatačný profil typ V - rohový</t>
  </si>
  <si>
    <t>56</t>
  </si>
  <si>
    <t>9,0+9,0+2,5+2,5</t>
  </si>
  <si>
    <t>953996121</t>
  </si>
  <si>
    <t>Okenný APU profil s integrovanou tkaninou</t>
  </si>
  <si>
    <t>58</t>
  </si>
  <si>
    <t>422,184-83,785</t>
  </si>
  <si>
    <t>88</t>
  </si>
  <si>
    <t>965043431.S</t>
  </si>
  <si>
    <t>Búranie podkladov pod dlažby, liatych dlažieb a mazanín,betón s poterom,teracom hr.do 150 mm,  plochy do 4 m2 -2,20000t-balkon</t>
  </si>
  <si>
    <t>m3</t>
  </si>
  <si>
    <t>60</t>
  </si>
  <si>
    <t>2,45*6,0*0,1</t>
  </si>
  <si>
    <t>62</t>
  </si>
  <si>
    <t>968061112.S</t>
  </si>
  <si>
    <t>Vyvesenie dreveného okenného krídla do suti plochy do 1,5 m2, -0,01200t</t>
  </si>
  <si>
    <t>ks</t>
  </si>
  <si>
    <t>63</t>
  </si>
  <si>
    <t>968061113.S</t>
  </si>
  <si>
    <t>Vyvesenie dreveného okenného krídla do suti plochy nad 1,5 m2, -0,01600t</t>
  </si>
  <si>
    <t>64</t>
  </si>
  <si>
    <t>968061115.S</t>
  </si>
  <si>
    <t>Demontáž okien drevených, 1 bm obvodu - 0,008t</t>
  </si>
  <si>
    <t>66</t>
  </si>
  <si>
    <t>(0,6+0,6)*2*1</t>
  </si>
  <si>
    <t>(0,45+0,5)*2*1</t>
  </si>
  <si>
    <t>(1,2+0,6)*2*1</t>
  </si>
  <si>
    <t>(2,055+1,575)*2*1</t>
  </si>
  <si>
    <t>(0,75+0,975)*2*1</t>
  </si>
  <si>
    <t>968061125.S</t>
  </si>
  <si>
    <t>Vyvesenie dreveného dverného krídla do suti plochy do 2 m2, -0,02400t</t>
  </si>
  <si>
    <t>68</t>
  </si>
  <si>
    <t>968071125.S</t>
  </si>
  <si>
    <t>Vyvesenie kovového dverného krídla do suti plochy do 2 m2</t>
  </si>
  <si>
    <t>70</t>
  </si>
  <si>
    <t>53</t>
  </si>
  <si>
    <t>968072455.S</t>
  </si>
  <si>
    <t>Vybúranie kovových dverových zárubní plochy do 2 m2,  -0,07600t</t>
  </si>
  <si>
    <t>72</t>
  </si>
  <si>
    <t>1,6*0,8*2</t>
  </si>
  <si>
    <t>1,8*0,8*2</t>
  </si>
  <si>
    <t>2,0*1,0*1</t>
  </si>
  <si>
    <t>55</t>
  </si>
  <si>
    <t>968072456.S</t>
  </si>
  <si>
    <t>Vybúranie kovových dverových zárubní plochy nad 2 m2,  -0,06300t</t>
  </si>
  <si>
    <t>74</t>
  </si>
  <si>
    <t>2,72*1,6*1</t>
  </si>
  <si>
    <t>2,865*1,5*1</t>
  </si>
  <si>
    <t>2,9*1,25*1</t>
  </si>
  <si>
    <t>2,9*1,5*1</t>
  </si>
  <si>
    <t>65</t>
  </si>
  <si>
    <t>979011111.S</t>
  </si>
  <si>
    <t>Zvislá doprava sutiny a vybúraných hmôt za prvé podlažie nad alebo pod základným podlažím</t>
  </si>
  <si>
    <t>t</t>
  </si>
  <si>
    <t>76</t>
  </si>
  <si>
    <t>979081111.S</t>
  </si>
  <si>
    <t>Odvoz sutiny a vybúraných hmôt na skládku do 1 km</t>
  </si>
  <si>
    <t>78</t>
  </si>
  <si>
    <t>67</t>
  </si>
  <si>
    <t>979081121.S</t>
  </si>
  <si>
    <t>Odvoz sutiny a vybúraných hmôt na skládku za každý ďalší 1 km</t>
  </si>
  <si>
    <t>80</t>
  </si>
  <si>
    <t>6,715*14</t>
  </si>
  <si>
    <t>979082111.S</t>
  </si>
  <si>
    <t>Vnútrostavenisková doprava sutiny a vybúraných hmôt do 10 m</t>
  </si>
  <si>
    <t>82</t>
  </si>
  <si>
    <t>69</t>
  </si>
  <si>
    <t>979082121.S</t>
  </si>
  <si>
    <t>Vnútrostavenisková doprava sutiny a vybúraných hmôt za každých ďalších 5 m</t>
  </si>
  <si>
    <t>84</t>
  </si>
  <si>
    <t>6,715*5</t>
  </si>
  <si>
    <t>95</t>
  </si>
  <si>
    <t>979089012.S</t>
  </si>
  <si>
    <t>Poplatok za skladovanie - betón, tehly, dlaždice (17 01) ostatné</t>
  </si>
  <si>
    <t>86</t>
  </si>
  <si>
    <t>979089112.S</t>
  </si>
  <si>
    <t>Poplatok za skladovanie - drevo, sklo, plasty (17 02 ), ostatné</t>
  </si>
  <si>
    <t>71</t>
  </si>
  <si>
    <t>979089712.S</t>
  </si>
  <si>
    <t>Prenájom kontajneru 5 m3</t>
  </si>
  <si>
    <t>99</t>
  </si>
  <si>
    <t>Presun hmôt HSV</t>
  </si>
  <si>
    <t>21</t>
  </si>
  <si>
    <t>999281111.S</t>
  </si>
  <si>
    <t>Presun hmôt pre opravy a údržbu objektov vrátane vonkajších plášťov výšky do 25 m</t>
  </si>
  <si>
    <t>92</t>
  </si>
  <si>
    <t>PSV</t>
  </si>
  <si>
    <t>Práce a dodávky PSV</t>
  </si>
  <si>
    <t>711</t>
  </si>
  <si>
    <t>Izolácie proti vode a vlhkosti</t>
  </si>
  <si>
    <t>96</t>
  </si>
  <si>
    <t>711210100.S</t>
  </si>
  <si>
    <t>Zhotovenie dvojnásobnej izol. stierky pod keramické obklady v interiéri na ploche vodorovnej</t>
  </si>
  <si>
    <t>94</t>
  </si>
  <si>
    <t>97</t>
  </si>
  <si>
    <t>245610000400.S</t>
  </si>
  <si>
    <t>Stierka hydroizolačná na báze syntetickej živice, (tekutá hydroizolačná fólia)</t>
  </si>
  <si>
    <t>98</t>
  </si>
  <si>
    <t>247710007700.S</t>
  </si>
  <si>
    <t>Pás tesniaci š. 120 mm, na utesnenie rohových a spojovacích škár pri aplikácii hydroizolácií</t>
  </si>
  <si>
    <t>998711202.S</t>
  </si>
  <si>
    <t>Presun hmôt pre izoláciu proti vode v objektoch výšky nad 6 do 12 m</t>
  </si>
  <si>
    <t>%</t>
  </si>
  <si>
    <t>100</t>
  </si>
  <si>
    <t>713</t>
  </si>
  <si>
    <t>Izolácie tepelné</t>
  </si>
  <si>
    <t>713170060.S</t>
  </si>
  <si>
    <t>Montáž tepelnej izolácie z XPS na balkóny a terasy lepením</t>
  </si>
  <si>
    <t>102</t>
  </si>
  <si>
    <t>93</t>
  </si>
  <si>
    <t>283750000700.S</t>
  </si>
  <si>
    <t>Doska XPS hr. 50 mm, zateplenie soklov, suterénov, podláh</t>
  </si>
  <si>
    <t>104</t>
  </si>
  <si>
    <t>14,7*1,02 "Přepočítané koeficientom množstva</t>
  </si>
  <si>
    <t>998713202.S</t>
  </si>
  <si>
    <t>Presun hmôt pre izolácie tepelné v objektoch výšky nad 6 m do 12 m</t>
  </si>
  <si>
    <t>106</t>
  </si>
  <si>
    <t>762</t>
  </si>
  <si>
    <t>Konštrukcie tesárske</t>
  </si>
  <si>
    <t>85</t>
  </si>
  <si>
    <t>762342811.S</t>
  </si>
  <si>
    <t>Demontáž podhľadov, -0,00700 t</t>
  </si>
  <si>
    <t>108</t>
  </si>
  <si>
    <t>79</t>
  </si>
  <si>
    <t>762421221.S</t>
  </si>
  <si>
    <t>Montáž obloženia stropov alebo strešných podhľadov doskami tvrdými drevotrieskovými na pero a drážku</t>
  </si>
  <si>
    <t>110</t>
  </si>
  <si>
    <t>(36,596+36,596)*0,40</t>
  </si>
  <si>
    <t>607150000100.S</t>
  </si>
  <si>
    <t>Doska drevovláknitá mäkká DHF, difúzna, hrxlxš 15x2500x675 mm</t>
  </si>
  <si>
    <t>112</t>
  </si>
  <si>
    <t>64,872*1,04 "Přepočítané koeficientom množstva</t>
  </si>
  <si>
    <t>762421500.S</t>
  </si>
  <si>
    <t>Montáž obloženia podhľadov, podkladový rošt</t>
  </si>
  <si>
    <t>114</t>
  </si>
  <si>
    <t>81</t>
  </si>
  <si>
    <t>762495000.S</t>
  </si>
  <si>
    <t>Spojovacie prostriedky pre olištovanie škár, obloženie stropov, strešných podhľadov a stien - klince, závrtky</t>
  </si>
  <si>
    <t>116</t>
  </si>
  <si>
    <t>998762202.S</t>
  </si>
  <si>
    <t>Presun hmôt pre konštrukcie tesárske v objektoch výšky do 12 m</t>
  </si>
  <si>
    <t>118</t>
  </si>
  <si>
    <t>764</t>
  </si>
  <si>
    <t>Konštrukcie klampiarske</t>
  </si>
  <si>
    <t>764171860</t>
  </si>
  <si>
    <t>Krytina LINDAB Click, sklon strechy do 30° K1,K2,K4</t>
  </si>
  <si>
    <t>120</t>
  </si>
  <si>
    <t>1*3,9</t>
  </si>
  <si>
    <t>1*2,2</t>
  </si>
  <si>
    <t>1*1,8</t>
  </si>
  <si>
    <t>33</t>
  </si>
  <si>
    <t>764352810.S</t>
  </si>
  <si>
    <t>Demontáž žľabov pododkvapových polkruhových so sklonom do 30st. rš 330 mm,  -0,00330t</t>
  </si>
  <si>
    <t>122</t>
  </si>
  <si>
    <t>37,0*2</t>
  </si>
  <si>
    <t>764359301.S</t>
  </si>
  <si>
    <t>Spätná montáž žľabu z pozinkovaného PZ plechu, pododkvapové polkruhové r.š. 200 - 400 mm</t>
  </si>
  <si>
    <t>124</t>
  </si>
  <si>
    <t>764359381.S</t>
  </si>
  <si>
    <t>Montáž kotlíka kónického z pozinkovaného PZ plechu, pre rúry s priemerom do 150 mm</t>
  </si>
  <si>
    <t>126</t>
  </si>
  <si>
    <t>764359810.S</t>
  </si>
  <si>
    <t>Demontáž kotlíka kónického, so sklonom žľabu do 30st.,  -0,00110t</t>
  </si>
  <si>
    <t>128</t>
  </si>
  <si>
    <t>130</t>
  </si>
  <si>
    <t>764410560.S</t>
  </si>
  <si>
    <t>Oplechovanie parapetov z poplastovaného plechu, vrátane rohov r.š. 400 mm</t>
  </si>
  <si>
    <t>39</t>
  </si>
  <si>
    <t>764410850.S</t>
  </si>
  <si>
    <t>Demontáž oplechovania parapetov rš od 100 do 330 mm,  -0,00135t</t>
  </si>
  <si>
    <t>1,475*4</t>
  </si>
  <si>
    <t>0,6</t>
  </si>
  <si>
    <t>2,25*17</t>
  </si>
  <si>
    <t>1,175+1,4</t>
  </si>
  <si>
    <t>1,1*2</t>
  </si>
  <si>
    <t>1,9*6</t>
  </si>
  <si>
    <t>0,475*2</t>
  </si>
  <si>
    <t>1,525+1,575</t>
  </si>
  <si>
    <t>1,75*4</t>
  </si>
  <si>
    <t>1,6*4</t>
  </si>
  <si>
    <t>0,5+0,4+0,4+0,87+1,46+3,0</t>
  </si>
  <si>
    <t>764421550.S</t>
  </si>
  <si>
    <t>Oplechovanie ríms  z poplastovaného plechu, r.š. 400 mm</t>
  </si>
  <si>
    <t>134</t>
  </si>
  <si>
    <t>101,35</t>
  </si>
  <si>
    <t>87</t>
  </si>
  <si>
    <t>764421560.S</t>
  </si>
  <si>
    <t>Oplechovanie styk strechy s fasádov z vedľ.budovou z poplastovaného plechu, r.š. 500 mm</t>
  </si>
  <si>
    <t>136</t>
  </si>
  <si>
    <t>8,0+8,0+10,0</t>
  </si>
  <si>
    <t>764421850.S</t>
  </si>
  <si>
    <t>Demontáž oplechovania balkonu rš od 250 do 330 mm,  -0,00175t</t>
  </si>
  <si>
    <t>138</t>
  </si>
  <si>
    <t>41</t>
  </si>
  <si>
    <t>764430260.S</t>
  </si>
  <si>
    <t>Oplechovanie muriva a atík z pozinkovaného PZ plechu, vrátane rohov r.š. 635 mm K5</t>
  </si>
  <si>
    <t>140</t>
  </si>
  <si>
    <t>27,6+23,4</t>
  </si>
  <si>
    <t>35</t>
  </si>
  <si>
    <t>764430840.S</t>
  </si>
  <si>
    <t>Demontáž oplechovania múrov a nadmuroviek rš od 330 do 500 mm,  -0,00230t</t>
  </si>
  <si>
    <t>142</t>
  </si>
  <si>
    <t>27,6</t>
  </si>
  <si>
    <t>11,7*2</t>
  </si>
  <si>
    <t>37</t>
  </si>
  <si>
    <t>764453875.S</t>
  </si>
  <si>
    <t>Demontáž odpadového odskoku, so stranou alebo priem. 120,150 a 200 mm,  -0,00209t</t>
  </si>
  <si>
    <t>144</t>
  </si>
  <si>
    <t>43</t>
  </si>
  <si>
    <t>764454231.S</t>
  </si>
  <si>
    <t>Montáž zvodových rúr z pozinkovaného PZ plechu, kruhové s priemerom 60 - 150 mm</t>
  </si>
  <si>
    <t>146</t>
  </si>
  <si>
    <t>6,15*5</t>
  </si>
  <si>
    <t>5,387*3</t>
  </si>
  <si>
    <t>10,431*2</t>
  </si>
  <si>
    <t>764454234.S</t>
  </si>
  <si>
    <t>Montáž kruhových kolien z pozinkovaného PZ plechu, pre zvodové rúry s priemerom 60 - 150 mm</t>
  </si>
  <si>
    <t>148</t>
  </si>
  <si>
    <t>45</t>
  </si>
  <si>
    <t>764454235.S</t>
  </si>
  <si>
    <t>Montáž kruhvého odskoku z pozinkovaného PZ plechu, pre zvodové rúry s priemerom 80 - 120 mm</t>
  </si>
  <si>
    <t>150</t>
  </si>
  <si>
    <t>764454243.S</t>
  </si>
  <si>
    <t>Montáž objímky bez hrotu z pozinkovaného PZ plechu, pre kruhové zvodové rúry s priemerom 60 - 150 mm</t>
  </si>
  <si>
    <t>152</t>
  </si>
  <si>
    <t>47</t>
  </si>
  <si>
    <t>553440042500.S</t>
  </si>
  <si>
    <t>Objímka lisovaná pozinkovaná bez hrotu, priemer 100 mm</t>
  </si>
  <si>
    <t>154</t>
  </si>
  <si>
    <t>764454802.S</t>
  </si>
  <si>
    <t>Demontáž odpadových rúr kruhových, s priemerom 120 mm,  -0,00285t</t>
  </si>
  <si>
    <t>156</t>
  </si>
  <si>
    <t>764456852.S</t>
  </si>
  <si>
    <t>Demontáž odpadového kolena výtokového kruhového, s priemerom 75 a 100 mm,  -0,00069t</t>
  </si>
  <si>
    <t>158</t>
  </si>
  <si>
    <t>49</t>
  </si>
  <si>
    <t>998764202.S</t>
  </si>
  <si>
    <t>Presun hmôt pre konštrukcie klampiarske v objektoch výšky nad 6 do 12 m</t>
  </si>
  <si>
    <t>160</t>
  </si>
  <si>
    <t>766</t>
  </si>
  <si>
    <t>Konštrukcie stolárske</t>
  </si>
  <si>
    <t>766621081.S</t>
  </si>
  <si>
    <t>Montáž okna plastového na PUR penu</t>
  </si>
  <si>
    <t>162</t>
  </si>
  <si>
    <t>(0,6+0,6)*2*1 " 104</t>
  </si>
  <si>
    <t>(0,45+0,5)*2*1 "105</t>
  </si>
  <si>
    <t>(1,2+0,6)*2*1 "106</t>
  </si>
  <si>
    <t>(2,055+1,575)*2*1 " 109</t>
  </si>
  <si>
    <t>(0,75+0,975)*2*1 "112</t>
  </si>
  <si>
    <t>(1,6+1,933)*2*4  "113</t>
  </si>
  <si>
    <t>(1,475+1,318)*2*2 "115</t>
  </si>
  <si>
    <t>(1,475+2,35)*2*2 " 116</t>
  </si>
  <si>
    <t>(2,35+2,25)*2*18 "117</t>
  </si>
  <si>
    <t>(1,5+1,75)*2*4  " 118</t>
  </si>
  <si>
    <t>(1,5+1,5)*2*2  " 119</t>
  </si>
  <si>
    <t>(1,525+1,450)*2*1 " 121</t>
  </si>
  <si>
    <t>(0,8+0,475)*2*4 " 122</t>
  </si>
  <si>
    <t>(1,9+1,25)*2*2  " 123</t>
  </si>
  <si>
    <t>(1,9+1,45)*2*2 " 124</t>
  </si>
  <si>
    <t>(1,9+1,215)*2*2 "125</t>
  </si>
  <si>
    <t>(0,869+0,95)*2*1 " 126</t>
  </si>
  <si>
    <t>(1,1+1,215)*2*1 " 127</t>
  </si>
  <si>
    <t>(1,1+1,45)*2*1 " 128</t>
  </si>
  <si>
    <t>(1,5+1,46)*2*1 "130</t>
  </si>
  <si>
    <t>(1,46+1,45)*2*1 " 131</t>
  </si>
  <si>
    <t>(1,175+1,45)*2*1 " 132</t>
  </si>
  <si>
    <t>73</t>
  </si>
  <si>
    <t>611410005300.S</t>
  </si>
  <si>
    <t>Plastové okno jednokrídlové OS, vxš 600x600 mm, izolačné trojsklo, 6 komorový profil  104</t>
  </si>
  <si>
    <t>164</t>
  </si>
  <si>
    <t>611410005300</t>
  </si>
  <si>
    <t>Plastové okno jednokrídlové OS, vxš 450/500 mm, izolačné trojsklo, systém GEALAN 9000, 6 komorový profil 105</t>
  </si>
  <si>
    <t>166</t>
  </si>
  <si>
    <t>75</t>
  </si>
  <si>
    <t>611410007700.S</t>
  </si>
  <si>
    <t>Plastové okno jednokrídlové OS, vxš 1200x600 mm, izolačné trojsklo, 6 komorový profil 106</t>
  </si>
  <si>
    <t>168</t>
  </si>
  <si>
    <t>113</t>
  </si>
  <si>
    <t>611410009400.S</t>
  </si>
  <si>
    <t>Plastové okno dvojkrídlové OS+O, vxš 1318x1475 mm, izolačné trojsklo, 6 komorový profil 115</t>
  </si>
  <si>
    <t>170</t>
  </si>
  <si>
    <t>611410010300.S8</t>
  </si>
  <si>
    <t>Plastové okno dvojkrídlové OS+O, vxš 1933x1600 mm, izolačné trojsklo, 6 komorový profil 113</t>
  </si>
  <si>
    <t>172</t>
  </si>
  <si>
    <t>611410010300.S</t>
  </si>
  <si>
    <t>Plastové okno dvojkrídlové OS+O, vxš2055x1575 mm, izolačné trojsklo, 6 komorový profil 109</t>
  </si>
  <si>
    <t>174</t>
  </si>
  <si>
    <t>611410010400.S</t>
  </si>
  <si>
    <t>Plastové okno trojkrídlové OS+O, vxš 2350x1475 mm, izolačné trojsklo, 6 komorový profil 116</t>
  </si>
  <si>
    <t>176</t>
  </si>
  <si>
    <t>115</t>
  </si>
  <si>
    <t>611410010400.S9</t>
  </si>
  <si>
    <t>Plastové okno viackrídlové  OS+O, vxš 2350x2250 mm, izolačné trojsklo, 6 komorový profil 117</t>
  </si>
  <si>
    <t>178</t>
  </si>
  <si>
    <t>611410010200.S10</t>
  </si>
  <si>
    <t>Plastové okno dvojkrídlové OS+O, vxš 1500x1750 mm, izolačné trojsklo, 6 komorový profil 118</t>
  </si>
  <si>
    <t>180</t>
  </si>
  <si>
    <t>117</t>
  </si>
  <si>
    <t>611410010100.S11</t>
  </si>
  <si>
    <t>Plastové okno dvojkrídlové OS+O, vxš 1500x1500 mm, izolačné trojsklo, 6 komorový profil 119</t>
  </si>
  <si>
    <t>182</t>
  </si>
  <si>
    <t>6114100100006</t>
  </si>
  <si>
    <t>Plastové okno dvojkrídlové OS+O, vxš 1450x1525 mm, izolačné trojsklo, systém GEALAN 9000, 6 komorový profil 121</t>
  </si>
  <si>
    <t>184</t>
  </si>
  <si>
    <t>119</t>
  </si>
  <si>
    <t>6114100062007</t>
  </si>
  <si>
    <t>Plastové okno jednokrídlové OS, vxš 800x475 mm, izolačné trojsklo, systém GEALAN 9000, 6 komorový profil 122</t>
  </si>
  <si>
    <t>186</t>
  </si>
  <si>
    <t>6114100088008</t>
  </si>
  <si>
    <t>Plastové okno dvojkrídlové OS+O, vxš 1250x1900 mm, izolačné trojsklo, systém GEALAN 9000, 6 komorový profil 123</t>
  </si>
  <si>
    <t>188</t>
  </si>
  <si>
    <t>121</t>
  </si>
  <si>
    <t>6114100095001</t>
  </si>
  <si>
    <t>Plastové okno dvojkrídlové OS+O, vxš 1450x1900 mm, izolačné trojsklo, systém GEALAN 9000, 6 komorový profil 124</t>
  </si>
  <si>
    <t>190</t>
  </si>
  <si>
    <t>6114100088009</t>
  </si>
  <si>
    <t>Plastové okno dvojkrídlové OS+O, vxš 1215x1900 mm, izolačné trojsklo, systém GEALAN 9000, 6 komorový profil 125</t>
  </si>
  <si>
    <t>192</t>
  </si>
  <si>
    <t>123</t>
  </si>
  <si>
    <t>61141000630010</t>
  </si>
  <si>
    <t>Plastové okno jednokrídlové OS, vxš 950x869 mm, izolačné trojsklo, systém GEALAN 9000, 6 komorový profil 126</t>
  </si>
  <si>
    <t>194</t>
  </si>
  <si>
    <t>61141000770013</t>
  </si>
  <si>
    <t>Plastové okno jednokrídlové OS, vxš 1215x1100 mm, izolačné trojsklo, systém GEALAN 9000, 6 komorový profil 127</t>
  </si>
  <si>
    <t>196</t>
  </si>
  <si>
    <t>125</t>
  </si>
  <si>
    <t>611410008100.S13</t>
  </si>
  <si>
    <t>Plastové okno jednokrídlové OS, vxš 1415x1100 mm, izolačné trojsklo, 6 komorový profil 128</t>
  </si>
  <si>
    <t>198</t>
  </si>
  <si>
    <t>611410010000.S14</t>
  </si>
  <si>
    <t>Plastové okno dvojkrídlové OS+O, vxš 1500x1460 mm, izolačné trojsklo, 6 komorový profil 130</t>
  </si>
  <si>
    <t>200</t>
  </si>
  <si>
    <t>127</t>
  </si>
  <si>
    <t>611410010000.S15</t>
  </si>
  <si>
    <t>Plastové okno dvojkrídlové OS+O, vxš 1450x1460 mm, izolačné trojsklo, 6 komorový profil 131</t>
  </si>
  <si>
    <t>202</t>
  </si>
  <si>
    <t>611410008100.S15</t>
  </si>
  <si>
    <t>Plastové okno jednokrídlové OS, vxš 1450x1175 mm, izolačné trojsklo, 6 komorový profil 131</t>
  </si>
  <si>
    <t>204</t>
  </si>
  <si>
    <t>77</t>
  </si>
  <si>
    <t>611410006300.S</t>
  </si>
  <si>
    <t>Plastové okno jednokrídlové OS, vxš 750x975 mm, izolačné trojsklo, 6 komorový profil 112</t>
  </si>
  <si>
    <t>206</t>
  </si>
  <si>
    <t>57</t>
  </si>
  <si>
    <t>766641161.S</t>
  </si>
  <si>
    <t>Montáž dverí plastových, vchodových, 1 m obvodu dverí</t>
  </si>
  <si>
    <t>208</t>
  </si>
  <si>
    <t>(0,8+1,6)*2*2</t>
  </si>
  <si>
    <t>(0,8+1,8)*2*2</t>
  </si>
  <si>
    <t>(1,0+2,0)*2*1</t>
  </si>
  <si>
    <t>(2,05+0,978)*1</t>
  </si>
  <si>
    <t>611420000100.S</t>
  </si>
  <si>
    <t>Vchodové dvere plastové plné v.č. zárubne a prísl.kľučka,zámok v.1600-2000mm/š.800-1000 mm</t>
  </si>
  <si>
    <t>210</t>
  </si>
  <si>
    <t>998766202.S</t>
  </si>
  <si>
    <t>Presun hmot pre konštrukcie stolárske v objektoch výšky nad 6 do 12 m</t>
  </si>
  <si>
    <t>212</t>
  </si>
  <si>
    <t>767</t>
  </si>
  <si>
    <t>Konštrukcie doplnkové kovové</t>
  </si>
  <si>
    <t>5</t>
  </si>
  <si>
    <t>767330306.S</t>
  </si>
  <si>
    <t>Spätná montáž prísteškou upravených</t>
  </si>
  <si>
    <t>214</t>
  </si>
  <si>
    <t>767330308.S</t>
  </si>
  <si>
    <t>Spätná montáž upraveného prístrešku úprava,náter konštr. nové ukotvenie a očistenie 12,5 bm</t>
  </si>
  <si>
    <t>216</t>
  </si>
  <si>
    <t>767330308.S1</t>
  </si>
  <si>
    <t>Spätná montáž upraveného prístrešku s náterm ,očistením a prikotvením 3,5 bm</t>
  </si>
  <si>
    <t>218</t>
  </si>
  <si>
    <t>767331801.S</t>
  </si>
  <si>
    <t>Demontáž akejkoľvek striešky zo steny nad vchodové dvere z komorového polykarbonátu resp. akrylátu  -0,0019t</t>
  </si>
  <si>
    <t>220</t>
  </si>
  <si>
    <t>767331801.S1</t>
  </si>
  <si>
    <t>222</t>
  </si>
  <si>
    <t>59</t>
  </si>
  <si>
    <t>767646520.S</t>
  </si>
  <si>
    <t>Montáž dverí kovových - hliníkových, vchodových, 1 m obvodu dverí</t>
  </si>
  <si>
    <t>224</t>
  </si>
  <si>
    <t>(2,72+1,6)*2*1 " 107</t>
  </si>
  <si>
    <t>(2,865+1,5)*2*1 " 108</t>
  </si>
  <si>
    <t>(1,1+2,9)*2*1 " 110</t>
  </si>
  <si>
    <t>(2,9+1,5)*2*1 " 111</t>
  </si>
  <si>
    <t>(2,02+1,375)*2*1 " 114</t>
  </si>
  <si>
    <t>(2,015+1,5)*2*1 " 120</t>
  </si>
  <si>
    <t>553410032700.S</t>
  </si>
  <si>
    <t>Dvere hliníkové  presklené  pevné steny bezpečnostné sklo v.č.zárubne a prísl.kľučky,zámok</t>
  </si>
  <si>
    <t>226</t>
  </si>
  <si>
    <t>2,72*1,6</t>
  </si>
  <si>
    <t>2,865*1,5</t>
  </si>
  <si>
    <t>2,9*1,25</t>
  </si>
  <si>
    <t>2,9*1,5</t>
  </si>
  <si>
    <t>2,02*1,375</t>
  </si>
  <si>
    <t>2,015*1,5</t>
  </si>
  <si>
    <t>767662110.S</t>
  </si>
  <si>
    <t>Demontáž mreží a spätná montáž mreží ,úprava,nátery mreží</t>
  </si>
  <si>
    <t>228</t>
  </si>
  <si>
    <t>1,1*2,9</t>
  </si>
  <si>
    <t>1,575*2,05</t>
  </si>
  <si>
    <t>1,0*1,6</t>
  </si>
  <si>
    <t>0,978*2,02*2</t>
  </si>
  <si>
    <t>1,46*1,5</t>
  </si>
  <si>
    <t>0,87*0,95</t>
  </si>
  <si>
    <t>1,9*1,25</t>
  </si>
  <si>
    <t>0,978*1,8</t>
  </si>
  <si>
    <t>1,9*1,8</t>
  </si>
  <si>
    <t>0,892*1,6</t>
  </si>
  <si>
    <t>0,5*0,4</t>
  </si>
  <si>
    <t>0,4*0,8*2</t>
  </si>
  <si>
    <t>998767202.S</t>
  </si>
  <si>
    <t>Presun hmôt pre kovové stavebné doplnkové konštrukcie v objektoch výšky nad 6 do 12 m</t>
  </si>
  <si>
    <t>230</t>
  </si>
  <si>
    <t>771</t>
  </si>
  <si>
    <t>Podlahy z dlaždíc</t>
  </si>
  <si>
    <t>771415004.S</t>
  </si>
  <si>
    <t>Montáž soklíkov z obkladačiek do tmelu veľ. 300 x 80 mm</t>
  </si>
  <si>
    <t>232</t>
  </si>
  <si>
    <t>2,5+6</t>
  </si>
  <si>
    <t>101</t>
  </si>
  <si>
    <t>597640006300.S</t>
  </si>
  <si>
    <t>Sokel keramický, lxvxhr 298x80x9 mm</t>
  </si>
  <si>
    <t>234</t>
  </si>
  <si>
    <t>8,5*3,4 "Přepočítané koeficientom množstva</t>
  </si>
  <si>
    <t>771541216.S</t>
  </si>
  <si>
    <t>Montáž podláh z dlaždíc gres kladených do tmelu flexibil. mrazuvzdorného v obmedzenom priestore veľ. 300 x 300 mm</t>
  </si>
  <si>
    <t>236</t>
  </si>
  <si>
    <t>2,45*6</t>
  </si>
  <si>
    <t>103</t>
  </si>
  <si>
    <t>597740001910.S</t>
  </si>
  <si>
    <t>Dlaždice keramické, lxvxhr 298x298x9 mm, gresové neglazované,protišmykové,mrazuvzdorné</t>
  </si>
  <si>
    <t>238</t>
  </si>
  <si>
    <t>998771202.S</t>
  </si>
  <si>
    <t>Presun hmôt pre podlahy z dlaždíc v objektoch výšky nad 6 do 12 m</t>
  </si>
  <si>
    <t>240</t>
  </si>
  <si>
    <t>783</t>
  </si>
  <si>
    <t>Nátery</t>
  </si>
  <si>
    <t>105</t>
  </si>
  <si>
    <t>783201821</t>
  </si>
  <si>
    <t>Odstránenie starých náterov z kovových stavebných doplnkových konštrukcií opálením alebo oklepaním zábradlie</t>
  </si>
  <si>
    <t>242</t>
  </si>
  <si>
    <t>(6,0+2,45)*1,2*2</t>
  </si>
  <si>
    <t>4,2*1,2*2</t>
  </si>
  <si>
    <t>107</t>
  </si>
  <si>
    <t>783225400</t>
  </si>
  <si>
    <t>Nátery kov.stav.doplnk.konštr. syntet. na vzduchu schnúce dvojnás.1x email a tmelením - 105µm</t>
  </si>
  <si>
    <t>244</t>
  </si>
  <si>
    <t>783226100</t>
  </si>
  <si>
    <t>Nátery kov.stav.doplnk.konštr. syntetické na vzduchu schnúce základný - 35µm</t>
  </si>
  <si>
    <t>246</t>
  </si>
  <si>
    <t>Práce a dodávky M</t>
  </si>
  <si>
    <t>21-M</t>
  </si>
  <si>
    <t>Elektromontáže</t>
  </si>
  <si>
    <t>109</t>
  </si>
  <si>
    <t>210201400</t>
  </si>
  <si>
    <t>Demontáž a spätna montáž svietidiel a iných fasádnych prvkov</t>
  </si>
  <si>
    <t>súb.</t>
  </si>
  <si>
    <t>248</t>
  </si>
  <si>
    <t>210222001</t>
  </si>
  <si>
    <t>Demontáž a spátná montáž bleskozvodu,revízna správa</t>
  </si>
  <si>
    <t>250</t>
  </si>
  <si>
    <t>02 - Zateplenie podkrovia...</t>
  </si>
  <si>
    <t>611460121.S</t>
  </si>
  <si>
    <t>Príprava vnútorného podkladu stropov penetráciou základnou</t>
  </si>
  <si>
    <t>611460552.S</t>
  </si>
  <si>
    <t>Vnútorná omietka stropov ušľachtilá minerálna roztieraná, hr. 1,5 mm</t>
  </si>
  <si>
    <t>611481119.S</t>
  </si>
  <si>
    <t>Potiahnutie vnútorných stropov sklotextílnou mriežkou s celoplošným prilepením</t>
  </si>
  <si>
    <t>612460121.S</t>
  </si>
  <si>
    <t>Príprava vnútorného podkladu stien penetráciou základnou</t>
  </si>
  <si>
    <t>612460552.S</t>
  </si>
  <si>
    <t>Vnútorná omietka stien ušľachtilá minerálna roztieraná, hr. 1,5 mm</t>
  </si>
  <si>
    <t>612481119.S</t>
  </si>
  <si>
    <t>Potiahnutie vnútorných stien sklotextílnou mriežkou s celoplošným prilepením</t>
  </si>
  <si>
    <t>(4,93+5,906)*2,1</t>
  </si>
  <si>
    <t>(1,7+2,9+2,2+4,925)*2,1</t>
  </si>
  <si>
    <t>622451082.S</t>
  </si>
  <si>
    <t>Zatretie škár murovaných vonk. stien z tehál alebo kameňa-komíny</t>
  </si>
  <si>
    <t>(0,6+0,6)*2*1,2*3</t>
  </si>
  <si>
    <t>622460114.S</t>
  </si>
  <si>
    <t>Príprava vonkajšieho podkladu stien na hladké nenasiakavé podklady adhéznym mostíkom komíny</t>
  </si>
  <si>
    <t>Príprava  podkladu stien penetráciou základnou</t>
  </si>
  <si>
    <t>622460231.S</t>
  </si>
  <si>
    <t>Vonkajšia omietka stien cementová hrubá, hr. 10 mm komíny</t>
  </si>
  <si>
    <t>Vonkajšia omietka stien tenkovrstvová BAUMIT, silikónová, Baumit SilikonTop, škrabaná, hr. 1,5 mm komíny</t>
  </si>
  <si>
    <t>622481119.S</t>
  </si>
  <si>
    <t>Potiahnutie vonkajších stien sklotextílnou mriežkou s celoplošným prilepením komíny</t>
  </si>
  <si>
    <t>625250713.S</t>
  </si>
  <si>
    <t>Kontaktný zatepľovací systém z minerálnej vlny hr. 200 mm, skrutkovacie kotvy</t>
  </si>
  <si>
    <t>952901111.S</t>
  </si>
  <si>
    <t>Vyčistenie podkrovia pri výške podlaží do 4 m</t>
  </si>
  <si>
    <t>14,071*13,975 " HP1</t>
  </si>
  <si>
    <t>17,748*5,79</t>
  </si>
  <si>
    <t>18,785*2,67</t>
  </si>
  <si>
    <t>4,76*5,15</t>
  </si>
  <si>
    <t>26,7*10,025 " HP2</t>
  </si>
  <si>
    <t>5,79*3,677  " HP3</t>
  </si>
  <si>
    <t>8,051*2,85</t>
  </si>
  <si>
    <t>14,025*5,381</t>
  </si>
  <si>
    <t>952901411.S</t>
  </si>
  <si>
    <t>Oprášenie stien</t>
  </si>
  <si>
    <t>713111124.S</t>
  </si>
  <si>
    <t>Montáž tepelnej izolácie stropov rovných minerálnou vlnou , spodkom pristrelením  " S</t>
  </si>
  <si>
    <t>8,092*3,34</t>
  </si>
  <si>
    <t>7,2*4,956</t>
  </si>
  <si>
    <t>9,725*4,353</t>
  </si>
  <si>
    <t>631440004000.S</t>
  </si>
  <si>
    <t>Doska z minerálnej vlny hr. 100 mm, izolácia pre šikmé strechy, nezaťažené stropy, priečky</t>
  </si>
  <si>
    <t>105,043*1,02 "Přepočítané koeficientom množstva</t>
  </si>
  <si>
    <t>713116040.S</t>
  </si>
  <si>
    <t>Montáž tepelnej izolácie stropov fúkanou celulózou hrúbky do 29 - 34 cm hp2,hp3</t>
  </si>
  <si>
    <t>629110000100</t>
  </si>
  <si>
    <t>ISOVER mV - fúkaná izolácia, vrece 12,5 kg</t>
  </si>
  <si>
    <t>387,372*36 "Přepočítané koeficientom množstva</t>
  </si>
  <si>
    <t>51</t>
  </si>
  <si>
    <t>713116050.S</t>
  </si>
  <si>
    <t>Montáž tepelnej izolácie stropov fúkanou celulózou hrúbky do 35 - 40 cm hp1</t>
  </si>
  <si>
    <t>374,073*38 "Přepočítané koeficientom množstva</t>
  </si>
  <si>
    <t>713131111.S</t>
  </si>
  <si>
    <t>Montáž tepelnej izolácie stien minerálnou vlnou, pribitím na konštrukciu</t>
  </si>
  <si>
    <t>42,8*2,7</t>
  </si>
  <si>
    <t>631440042300.S</t>
  </si>
  <si>
    <t>Doska z minerálnej vlny hr. 150 mm, izolácia pre nezaťažené ľahké priečky, šikmé strechy, stropy, podhľady</t>
  </si>
  <si>
    <t>117,871</t>
  </si>
  <si>
    <t>713131131.S</t>
  </si>
  <si>
    <t>Montáž tepelnej izolácie stien minerálnou vlnou, pristrelením ST</t>
  </si>
  <si>
    <t>631440042000.S</t>
  </si>
  <si>
    <t>Doska z minerálnej vlny hr. 100 mm, izolácia pre nezaťažené ľahké priečky, šikmé strechy, stropy, podhľady</t>
  </si>
  <si>
    <t>47,379*1,02 "Přepočítané koeficientom množstva</t>
  </si>
  <si>
    <t>713131143.S</t>
  </si>
  <si>
    <t>Montáž parotesnej fólie</t>
  </si>
  <si>
    <t>14,571*14,475 " HP1</t>
  </si>
  <si>
    <t>18,248*6,29</t>
  </si>
  <si>
    <t>19,285*3,17</t>
  </si>
  <si>
    <t>5,26*5,65</t>
  </si>
  <si>
    <t>27,2*10,525 " HP2</t>
  </si>
  <si>
    <t>6,29*4,177  " HP3</t>
  </si>
  <si>
    <t>8,551*3,35</t>
  </si>
  <si>
    <t>14,525*5,881</t>
  </si>
  <si>
    <t>4382</t>
  </si>
  <si>
    <t>Isover Vario KM Duplex parozábrana  60 m2</t>
  </si>
  <si>
    <t>843,168*1,15 "Přepočítané koeficientom množstva</t>
  </si>
  <si>
    <t>762131164.S</t>
  </si>
  <si>
    <t>Montáž debnenia stien z hrubých dosiek hr. do 32 mm na záklopku, žalúziu alebo kratinami</t>
  </si>
  <si>
    <t>605110000100.S</t>
  </si>
  <si>
    <t>Dosky a fošne zo smreku neopracované neomietané akosť I hr. 13-15 mm, š. 60-130 mm</t>
  </si>
  <si>
    <t>762195000.S</t>
  </si>
  <si>
    <t>Spojovacie prostriedky pre steny a priečky na hladko alebo tesársky viazané, debnenie stien, pivničné prepážky - klince, svorníky,fixačné dosky</t>
  </si>
  <si>
    <t>Montáž obloženia stropov, podkladový rošt</t>
  </si>
  <si>
    <t>bm</t>
  </si>
  <si>
    <t>194,4</t>
  </si>
  <si>
    <t>762431500.S</t>
  </si>
  <si>
    <t>Montáž obloženia stien, podkladový rošt</t>
  </si>
  <si>
    <t>360</t>
  </si>
  <si>
    <t>54,856</t>
  </si>
  <si>
    <t>762512235.S</t>
  </si>
  <si>
    <t>Položenie podláh  z drevotrieskových dosiek pribíjaním na rošt</t>
  </si>
  <si>
    <t>14,071*1,0</t>
  </si>
  <si>
    <t>14,0*1,0</t>
  </si>
  <si>
    <t>18,785*1,0</t>
  </si>
  <si>
    <t>8,0*1</t>
  </si>
  <si>
    <t>607260000300.S</t>
  </si>
  <si>
    <t>Doska OSB nebrúsená hr. 18 mm</t>
  </si>
  <si>
    <t>54,856*1,08 "Přepočítané koeficientom množstva</t>
  </si>
  <si>
    <t>Odstránenie starých náterov z kovových stavebných doplnkových konštrukcií opálením alebo oklepaním</t>
  </si>
  <si>
    <t>282+700</t>
  </si>
  <si>
    <t>03 - Elektroinštalácia a bleskozvod</t>
  </si>
  <si>
    <t>210010002.S</t>
  </si>
  <si>
    <t>1749866905</t>
  </si>
  <si>
    <t>Rúrka elektroinštalačná ohybná uložená pod omietkou typ 23 - 16</t>
  </si>
  <si>
    <t>04 - ÚK</t>
  </si>
  <si>
    <t xml:space="preserve">    731 - Ústredné kúrenie - kotolne</t>
  </si>
  <si>
    <t>731</t>
  </si>
  <si>
    <t>Ústredné kúrenie - kotolne</t>
  </si>
  <si>
    <t>731111000.S</t>
  </si>
  <si>
    <t>1668517211</t>
  </si>
  <si>
    <t>ORIENTAČNÝ ROZPOČET</t>
  </si>
  <si>
    <t>Stavba: ZATEPLENIE OBECNÉHO ÚRADU A KULTÚRNEHO DOMU</t>
  </si>
  <si>
    <t>Diel:   Elektroinštalácia a bleskozvod</t>
  </si>
  <si>
    <t xml:space="preserve">Investor:Obec Sedlice, Sedlice č.176, 082 43  </t>
  </si>
  <si>
    <t xml:space="preserve">Dátum: 11. 2021  </t>
  </si>
  <si>
    <t xml:space="preserve">JKSO:   </t>
  </si>
  <si>
    <t>P.Č.</t>
  </si>
  <si>
    <t>Kód položky</t>
  </si>
  <si>
    <t>Množstvo celkom</t>
  </si>
  <si>
    <t>Cena jednotková dodávka EUR</t>
  </si>
  <si>
    <t>Cena jednotková montáž  EUR</t>
  </si>
  <si>
    <t>Dodávka celkom  EUR</t>
  </si>
  <si>
    <t>Montáž celkom  EUR</t>
  </si>
  <si>
    <t>Cena celkom  EUR</t>
  </si>
  <si>
    <t xml:space="preserve">21-M, 22-M, 46-M, 36-M </t>
  </si>
  <si>
    <t>1.Osvetlenie a svietidlá</t>
  </si>
  <si>
    <t>210203051.S</t>
  </si>
  <si>
    <t>A1 - iGUZZINI, iPLAN‐ interérové stropné podhľadové LED svietidlo, rozmery 600×600mm, 31W, 2920lm, 4000K, CRI90, optika ‐ UGR&lt;19 ‐ mikroprizmatický difúzor, farba biela, ovládanie DALI, 230V AC, IP20, 596×596×13mm</t>
  </si>
  <si>
    <t>B1 - iGUZZINI, iPLAN‐ interérové stropné podhľadové LED svietidlo, rozmery 600×600mm, 33W, 3807lm, 3000K, CRI80, optika ‐ General Lighting, farba biela, ovládanie DALI, 230V AC, IP20, 596×596×13mm</t>
  </si>
  <si>
    <t>B2 - iGUZZINI, iPLAN‐ interérové stropné podhľadové LED svietidlo, rozmery 600×600mm, 33W, 3807lm, 3000K, CRI80, optika ‐ General Lighting, farba biela, ovládanie DALI, 230V AC, IP20, 596×596×13mm</t>
  </si>
  <si>
    <t>210203052.S</t>
  </si>
  <si>
    <t>Montážny panel pre stropnú prisadenú montáž, pre 600x600mm, modul, farba biela</t>
  </si>
  <si>
    <t>210203060.S</t>
  </si>
  <si>
    <t xml:space="preserve">VERSO LED VSN - stropné nástenné svietidlo pre označenie únikových trás </t>
  </si>
  <si>
    <t>210203061.S</t>
  </si>
  <si>
    <t>C1 - ES‐SYSTEM, REGLUX ‐ interérové stropné prisadené LED svietidlo, rozmery 1040x175x60mm, 50W, 6000lm, 3000K, CRI&gt;80, difúzor rebrovaný, farba biela, ovládanie DALI, 230V AC, IP44</t>
  </si>
  <si>
    <t>C2 - ES‐SYSTEM, REGLUX ‐ interérové stropné prisadené LED svietidlo, rozmery 540x175x60mm, 36W, 4300lm, 3000K, CRI&gt;80, difúzor rebrovaný, farba biela, ovládanie DALI, 230V AC, IP44</t>
  </si>
  <si>
    <t>D1 - iGUZZINI, FRONT LIGHT ‐ interérové lištové LED svietidlo, rozmery 92x127mm, 17W, 1658lm, 3000K, CRI 80, optika Wide Flood 56°, farba biela, ovládanie DALI, 230V AC, IP20</t>
  </si>
  <si>
    <t>D2 - iGUZZINI, FRONT LIGHT ‐ interérové lištové LED svietidlo, rozmery 92x127mm, 9W, 286lm, 3000K, CRI 90, optika Super Spot 8°, farba biela, ovládanie DALI, 230V AC, IP20</t>
  </si>
  <si>
    <t>E1 - ZAFFERANO, STOLA ‐ interérové nástenné LED svietidlo, rozmery 220x128x35mm, 11W, 630lm, 3000K, CRI&gt;80, farba bude upresnená, ovládanie DALI, 230V AC, IP54, optika 95°, nastavovateľné 130°,</t>
  </si>
  <si>
    <t>F1 - TEAMITALIA, S‐POT ‐ interérové stropné prisadené LED svietidlo, rozmery 185x65mm, 26W, 2600lm, 3000K, CRI&gt;80, difúzor opálový, farba biela, ovládanie DALI, 230V AC, IP20</t>
  </si>
  <si>
    <t>F2 - TEAMITALIA, ARIELL ‐ interérové nástenné LED svietidlo, rozmery 1200x100×30mm, 70W, 9200lm, 3000K, difúzor matný, farba biela, ovládanie DALI, 230V AC, IP20</t>
  </si>
  <si>
    <t>H1 - ES‐SYSTEM, FX45 OP ‐ interiérové stropné závesné LED svietidlo, rozmery 1519x44x65mm, 40W, 4400lm, 3000K, CRI&gt;80, difúzor opálový, farba ‐ hliník, ovládanie DALI, 230VAC, IP20</t>
  </si>
  <si>
    <t>210203057.S</t>
  </si>
  <si>
    <t>Stropná základňa bez viditeľných montážnych skrutiek, okrúhla, faraba šedá</t>
  </si>
  <si>
    <t>Lanko a úchyt na zavesenie svietidla. L=1,5m</t>
  </si>
  <si>
    <t>H2 - ES‐SYSTEM, FX45 MP ‐ interiérové stropné závesné LED svietidlo, rozmery 1519x44x65mm, 43W, 4500lm, 3000K, CRI&gt;80, difúzor mikroprizmatický, farba ‐ hliník, ovládanie DALI, 230VAC, IP20, UGR 16‐19</t>
  </si>
  <si>
    <t>I - ES‐SYSTEM, TRANSPARENT 1200 ‐ Interiérové stropné závesné LED svietidlo, oválny hlinikový profil s priehľadným mikroprizmatickým difúzorom ‐ priehľadný stred svietidla, rozmery 1200x300x30mm, 76W, 7600lm, 3000K, CRI&gt;80, farba šedá matná, ovládanie DALI, 230VAC, IP20</t>
  </si>
  <si>
    <t>210203056.S</t>
  </si>
  <si>
    <t>J - ES‐SYSTEM, DNCE LED ‐ interiérové stropné prisadené LED svietidlo, rozmery 215x180mm, 23W, 2500lm, 3000K, CRI&gt;80, difúzor matný, farba biela matná, ovládanie DALI, 230VAC, IP20</t>
  </si>
  <si>
    <t>L - iGUZZINI, MAINS VOLTAGE TRACK ‐ interiérová stropná napájacia lišta, rozmery 2000x37,6x 31,4mm, farba biela, ovládanie DALI, 230VAC, IP40/20 ‐ prisadená montáž na strop</t>
  </si>
  <si>
    <t>2102030330.S</t>
  </si>
  <si>
    <t>L - iGUZZINI ‐ lištový napájací adaptér ‐ pravý, rozmery 95mmx37,6x31,4mm, farba biela, ovládanie DALI, 230VAC, IP20</t>
  </si>
  <si>
    <t>L - iGUZZINI ‐ lištová spojka (skrytá), rozmery 115mmx37,6x31,4mm, farba biela, ovládanie DALI, 230VAC, IP40/20</t>
  </si>
  <si>
    <t>210203021.S</t>
  </si>
  <si>
    <t>L -iGUZZINI ‐ lištová koncovka, rozmery 3mmx37,6x 31,4mm, farba biela</t>
  </si>
  <si>
    <t>210203020.S</t>
  </si>
  <si>
    <t>L- iGUZZINI ‐ lištový kryt, rozmery 1000x31,4mm, farba biela, pre dosiahnutie krytia IP40</t>
  </si>
  <si>
    <t>M - ES‐SYSTEM, COSMO APEX XTREME ‐ interiérové stropné prisadené LED svietidlo, rozmery 1060x82x78mm, 36W, 6300lm, 4000K, CRI&gt;80, difúzor prizmatický, farba šedá, ovládanie On/Off, 230VAC, IP66</t>
  </si>
  <si>
    <t>N2 -ES‐SYSTEM, TRIANGLE 650‐ interiérové stropné závesné LED svietidlo, rozmery 563x650x80mm, 32W, 3500lm, 3000K, CRI&gt;80, difúzor opálový, farba čierna, ovládanie DALI, 230VAC, IP20</t>
  </si>
  <si>
    <t>N1 - ES‐SYSTEM, TRIANGLE 1300 ‐ interiérové stropné závesné LED svietidlo, rozmery 1126x1300x80mm, 65W, 7000lm, 3000K, CRI&gt;80, difúzor opálový, farba čierna, ovládanie DALI, 230VAC, IP20</t>
  </si>
  <si>
    <t>N1,N2 - Príslušenstvo ‐ spojky pre spájanie svietidiel N1 a N2 ‐ spojka postranná</t>
  </si>
  <si>
    <t>N1N2 -Príslušenstvo ‐ spojky pre spájanie svietidiel N1 a N2 ‐ spojka rohová</t>
  </si>
  <si>
    <t>O - iGUZZINI, iPRO ‐ exteriérové LED svietidlo, 11,1W, 746lm, 3000K,CRI 80, optika Spot 12°, farba šedá, ovládanie ON/OFF, 230V AC, IP66, IK07</t>
  </si>
  <si>
    <t>Nástenná konzola pre exteriérové svietidlo</t>
  </si>
  <si>
    <t>O1 - iGUZZINI, iPRO ‐ exteriérové LED svietidlo, 14W, 1418lm, 3000K, CRI 80, optika Wide Flood 44°, farba šedá, ovládanie ON/OFF, 230V AC, IP66, IK07</t>
  </si>
  <si>
    <t>Príslušenstvo pre montáž refraktora</t>
  </si>
  <si>
    <t>Refraktor pre eliptický rozptyl svetla</t>
  </si>
  <si>
    <t>P - iGUZZINI, iPRO ‐ exteriérové LED svietidlo, 6W, 156lm, 3000K, CRI 80, optika Light Blade / Very Wide Flood, farba šedá, ovládanie ON/OFF, 230V AC, IP66, IK07, dodávané s výstupným káblom ‐ potrebné montážne príslušenstvo pod omietku</t>
  </si>
  <si>
    <t>Montážne príslušenstvo ‐ elektrická IP spojka 2 pólová</t>
  </si>
  <si>
    <t>R - iGUZZINI, iPRO ‐ exteriérové LED svietidlo, 34W, 3188lm, 3000K, CRI 80, farba šedá, ovládanie DALI, 230V AC, IP66, IK07</t>
  </si>
  <si>
    <t>S - iGUZZINI, iPRO ‐ exteriérové LED svietidlo, 14W, 1330lm, 3000K, CRI 80, farba šedá, ovládanie ON/OFF, 230V AC, IP66, IK07</t>
  </si>
  <si>
    <t>T - iGUZZINI, iPRO ‐ exteriérové LED svietidlo, 8W, 437lm, 3000K, CRI80, optika Very Wide Flood 78°, farba šedá, ovládanie ON/OFF,230V AC, IP66, IK07</t>
  </si>
  <si>
    <t>U - iGUZZINI, iPRO ‐ exteriérové LED svietidlo, 8W, 551lm, 3000K, CRI 80, optika ‐ pozdĺžny eliptický tvar, farba šedá, ovládanie ON/OFF, 230V AC, IP66, IK07</t>
  </si>
  <si>
    <t>iGUZZINI, iPRO ‐ exteriérové LED svietidlo, 12W, 550lm, 3000K, CRI 80, optika Super Spot 8°, farba šedá, ovládanie DALI, 230V AC, IP66, IK07</t>
  </si>
  <si>
    <t>Montážne príslušenstvo na stĺp ‐ potrebné doplniť podľa
priemeru stĺpa ‐ napr. 6111</t>
  </si>
  <si>
    <t>210110041.S</t>
  </si>
  <si>
    <t>Vypínač č.1</t>
  </si>
  <si>
    <t>210110045.S</t>
  </si>
  <si>
    <t>Vypínač č.6</t>
  </si>
  <si>
    <t>210110032.S</t>
  </si>
  <si>
    <t>Tlačidlový vypínač</t>
  </si>
  <si>
    <t>210010311.S</t>
  </si>
  <si>
    <t>Inštalačná krabica pod omietku, hlboká</t>
  </si>
  <si>
    <t>210020332.S</t>
  </si>
  <si>
    <t>Konektorovanie prip. bodu vypínač</t>
  </si>
  <si>
    <t>210010301.S</t>
  </si>
  <si>
    <t>Rámček 1x,2x,3x,4x,5x podľa potreby</t>
  </si>
  <si>
    <t>2. Zásuvkové obvody</t>
  </si>
  <si>
    <t>210111011.S</t>
  </si>
  <si>
    <t>Zásuvka 16A/230V</t>
  </si>
  <si>
    <t>Konektorovanie prip. bodu zásuvka</t>
  </si>
  <si>
    <t>Rámček 1x,2x,3x,4x,5x,</t>
  </si>
  <si>
    <t>210220031.S</t>
  </si>
  <si>
    <t>Inštalačná krabica pre HUS</t>
  </si>
  <si>
    <t>210220001.S</t>
  </si>
  <si>
    <t>Vodič FeZn 10</t>
  </si>
  <si>
    <t xml:space="preserve">Hlavná uzemňovacia svorka </t>
  </si>
  <si>
    <t>3.Rozvádzače</t>
  </si>
  <si>
    <t>HZS 000113.S / 20h / á 18,61</t>
  </si>
  <si>
    <t>Rozvádzač hlavný HR, včítane elektrovýzbroje podľa blokovej schémy zapojenia HR</t>
  </si>
  <si>
    <t>Rozvádzač hlavný R1, včítane elektrovýzbroje podľa blokovej schémy zapojenia R1</t>
  </si>
  <si>
    <t>HZS 000113.S / 4h / á 18,61</t>
  </si>
  <si>
    <t>Rozvádzač ZUBAR, včítane elektrovýzbroj dľa blokovej schémy zapojenia ZUBAR</t>
  </si>
  <si>
    <t>HZS 000113.S / 5h / á 18,61</t>
  </si>
  <si>
    <t>Rozvádzač hlavný LEKAR, včítane elektrovýzbr dľa blokovej schémy zapojenia LEKAR</t>
  </si>
  <si>
    <t>Rozvádzač hlavný POŠTA, včítane elektrovýzbr dľa blokovej schémy zapojenia POŠTA</t>
  </si>
  <si>
    <t>210020951.S</t>
  </si>
  <si>
    <t>Výstražná a označovacia tabuľka včítane montáže, smaltovaná, formát A3 - A4</t>
  </si>
  <si>
    <t>210021361.S</t>
  </si>
  <si>
    <t>Dokonč. práce, čistenie, konzerv, opravy náterov, apod. , pole, rozvádzač do 35kV, dozbrojenie</t>
  </si>
  <si>
    <t xml:space="preserve">4.Štruktúrovaná káleláž (ŠK) </t>
  </si>
  <si>
    <t>4.1 Dátový rack</t>
  </si>
  <si>
    <t>220512032.S</t>
  </si>
  <si>
    <t xml:space="preserve">RACK 19", 12U, otvárateľné oká </t>
  </si>
  <si>
    <t xml:space="preserve">RACK 19", 18U, otvárateľné oká </t>
  </si>
  <si>
    <t>220512110.S</t>
  </si>
  <si>
    <t xml:space="preserve">Vyväzovací panel 19", 1U, otvárateľné oká </t>
  </si>
  <si>
    <t>Vyväzovací  háčik, 40x40 mm</t>
  </si>
  <si>
    <t>2205011401.S</t>
  </si>
  <si>
    <t>Patchpanel STP CAT6, 24-portový RJ45, osadený, s vyväzovacou lištou</t>
  </si>
  <si>
    <t>220512122.S</t>
  </si>
  <si>
    <t>Dátový prepojovací kábel RJ45 Cat.6A FTP PVC Lanko, dĺžka 0,5m, farba: sivá</t>
  </si>
  <si>
    <t>Dátový prepojovací kábel RJ45 Cat.6A FTP PVC Lanko, dĺžka 1m, farba: sivá</t>
  </si>
  <si>
    <t>Dátový prepojovací kábel RJ45 Cat.6A FTP PVC Lanko, dĺžka 3m, farba: sivá</t>
  </si>
  <si>
    <t>220111431.S</t>
  </si>
  <si>
    <t>Konektorovanie prip. bodu patch panel</t>
  </si>
  <si>
    <t>4.2 Dátové zásuvky</t>
  </si>
  <si>
    <t>Krycí rámček 1-násobný, biely</t>
  </si>
  <si>
    <t>2203001201.S</t>
  </si>
  <si>
    <t>Zásuvka modulárna dátová 2xRJ45 Cat. 6 STP, biela</t>
  </si>
  <si>
    <t>4.3 Aktívne prvky</t>
  </si>
  <si>
    <t>220501301.S</t>
  </si>
  <si>
    <t>Switch manažovateľný 24-portový s PoE napájaním,  24xGLAN, 4xSFP, 28 portov 1000Base-T, 24x injektory 802.3at, výkon až 440W, 4x SFP porty 100/1000Base-X (zdieľané s 25-28), web/SNMPv3/telnet/konzola</t>
  </si>
  <si>
    <t>4.4 Dokumentácia</t>
  </si>
  <si>
    <t>000000000.S</t>
  </si>
  <si>
    <t>Návrh ŠK a projekt skutočného vyhotovenia</t>
  </si>
  <si>
    <t>5. Merania a regulácia (MaR)</t>
  </si>
  <si>
    <t>360190002.S</t>
  </si>
  <si>
    <t>Miniserver
Číslo produktu: 100335
Centrálna jednotka pre riadenie inteligentnej elektroinštalácie v domácnosti, firmách alebo pre špeciálne projekty automatizácie.
Loxone Miniserver bol vyvinutý špeciálne pre profesionálnych elektrikárov. Zariadi väčšinu úloh pre účely zabezpečenia, pohodlia a energeticke účinnosti.
8 digitálnych výstupov
8 digitálnych vstupov 24 V DC
4 analogové vstupy 0-10 V
Loxone Link rozhranie (až 30 Extensionov)
Loxone Tree rozhranie (až 50 Tree zariadení)
LAN rozhranie (IPv4/IPv6, SSL, 100Mbps)
Napájenie 19,2–30 V DC (PELV)
Upevnenie na DIN lištu (9 pozícii)
Webový server súčasťou (nepotrebuje cloud)
Loxone Tree Interkomunikácia</t>
  </si>
  <si>
    <t>Relay Extension
Číslo produktu: 100038
Najsilnejší Loxone Extension všetkých čias. Loxone Relay Extension do vašej domácnosti prináša novú posilu. V spojení s Loxone Miniserverom si vytvoríte skvelé možnosti.
Ovládanie žalúzií, osvetlenia, vykurovania a ďalších zariadení
14 silných 16A relé
Neuveriteľnýý pomer cena / výkon
Rozšírenie pre Loxone Miniserver</t>
  </si>
  <si>
    <t>DI Extension
Číslo produktu: 100283
Minimálne rozmery a pritom toľko možností. Loxone DI Extension umožňuje integrovať 20 digitálnych vstupov do Inteligentného domu Loxone.
20 digitálnych vstupov
úspora miesta (iba 2 DIN pozície)
pre tlačidlá, prepínače a najrôznejšieí senzory
frekvenčný čítač signálov do 250 Hz
stvorený pre systém Loxone
CE certifikácia</t>
  </si>
  <si>
    <t>360190015.S</t>
  </si>
  <si>
    <t xml:space="preserve">1-Wire Extension umožňuje rozšírenie inštalácie, v ktorých je potrebný veľký počet senzorov a snímačov.
-jednoduchá inštalácia senzorov
-optimálne využitie pri inštaláciách s viacerými senzormi
-rozšírenie Loxone systému                                                 Napojenie na Loxone zbernice
1x 1-Wire konektor
    • 16,3 kbit/s
    • Možnosť pripojenia až 20 senzorov
Nastavenie cez Loxone Config
Napájanie: 24V DC
Odber cca. 30 mA
Rozmery: 35,5 x 88 x 57 mm
Počet obsadených modulov v rozvádzači </t>
  </si>
  <si>
    <t xml:space="preserve">Tree Extension tvorí základ pre technologiu Loxone Tree. Táto technológia umožňuje revolučné rýchle a jednoduché pripojenie periférií do systému Loxone! 
Maximálna voľnosť pri kabeláži
2 Tree vetvy na Extension (na každu je možné pripojit až 50 zariadení)
Vysoká prenosová rýchlosť bez oneskorenia
</t>
  </si>
  <si>
    <t>360190014.S</t>
  </si>
  <si>
    <t>24 V Napájací zdroj (4,2 A) - DIN lišta                                          Typ: LOX-100-24
Rozmery (výška, šířka, hĺbka): 90 × 91 × 56,8 mm
Vstupné napätie: 100–240 VAC
Výstupné napätie: 24 VDC 100 W
Pracovná teplota: -40 °C to +71 °C
Hmotnosť: 320 g</t>
  </si>
  <si>
    <t>Pohybový senzor patrí medzi najdôležitejšie senzory od Loxone. Vďaka spoľahlivému rozpoznaniu pohybu tvorí ideálny základ pre dôležité automatické funkcie v objekte - ako je napríklad osvetlenie, alarm, topenie a mnoho dalších.
Spoľahlivo rozpozná pohyb
Veľký uhol sledovania 360° so 110° kužeľom (priemer 8 metrov pri výške stropu 3 metrov
Integrovaný senzor svitu (0.045 - 188.000 Lux)
Flexibilná kabeláž a jednoduché uvedenie do prevádzky pomocou technológie Loxone Tree
Stabilná montážna doska pre jednoduché pripevnenie na strop, stenu alebo do 68mm krabičky
Vynikajúci pomer cena/výkon</t>
  </si>
  <si>
    <t>360410050.S</t>
  </si>
  <si>
    <t>Precízny 1-Wire senzor teploty DS18B20Z+ na využite vo vnútri.</t>
  </si>
  <si>
    <t>LOXONE hlavica s využitím:
Pre precíznu reguláciu teploty v miestnosti
Úspora kabeláže a času vďaka Tree technológii a zarezávacím kontaktom
Tichý chod vďaka kvalitnému krokovému motorčeku
Stavové LED signalizujúce pozície ventilu
Kompatibilný so všetkými bežnými ventilmi (dustupné ventily )
Vynikajúci pomer cena/výkon</t>
  </si>
  <si>
    <t>360430130.S</t>
  </si>
  <si>
    <t>Okenný a dverný kontakt zachytáva, či sú okná alebo dvere otvorené alebo zatvorené. Nezáleží, či ide o garáž, dvere do sauny, alebo napríklad hlavné dvere,
viac bezpečnosti, úspora energie, jednoduchá inštalácia</t>
  </si>
  <si>
    <t>360190111.S</t>
  </si>
  <si>
    <t>Prepojovacia krabica 24 svorková + samoochrana, biela</t>
  </si>
  <si>
    <t>Prepojovacia krabica 8 svorková + samoochrana, biela</t>
  </si>
  <si>
    <t>Modbus Extension umožňuje čítanie impulzov zo zariadení, ako napr. plynomer, elektromer, ...
Zhromažďuje údaje o spotrebe energie, vody, plynu                   
Tvorí štatistiky inteligentného riadenia spotreby</t>
  </si>
  <si>
    <t>3-Fázový elektromer (MODBUS) poskytuje údaje ako je spotreba energie, činný výkon, napätie a prúd. Modbus elektromer merá obojsmerne - vyrobená alebo spotrebovaná energia.                                                                                              3-fázový elektromer
prevádzkové napätie: 3x 230/400VAC, 50Hz tolerancia -20% / +15%
priame meranie do  65A
zobrazenie výkonu, prúdu a napätia pre jednú fázu
Modbus RTU rozhranie pre vyhľadávanie dát
jalový výkon pre jednu alebo všetky fázy
trieda presnosti B v súlade EN50470-3
trieda presnosti 1 v súlade IEC62053-21
obojsmerný, ľahká integrácia cez Loxone Config (od verzie 6.3.2.20)</t>
  </si>
  <si>
    <t>360190136.S</t>
  </si>
  <si>
    <t>Svorka na DIN lišku PPV8 (20ks) pre optimálne rozdelenie nízkeho napätia 24V, GND, rovnako ako pre zapojenie senzorov teploty 1-Wire</t>
  </si>
  <si>
    <t xml:space="preserve">POISTKOVÁ SVORKOVNICA (25ks) pre istenie 24V. Ideálny na ochranu nízkeho napätia, menovitý prierez 6mm2, včítane poistiek (1bal/100ks) </t>
  </si>
  <si>
    <t>Klientska licencia softwarového rozhrania, ktoré umožňuje oprávneným užívateľom (klientom) prístup k Serveru jednak za účelom získavania informácií a taktiež za účelom konfigurácie centrál s vlastnosťami v zmysle projektovej dokumentácie</t>
  </si>
  <si>
    <t>Základné nastavenie miniservera - vytvorenie databázy, užívateľských kont, nastavenie základných parametrov (umiestnenie, dátum inštalácie, typ pripojenia, typ fotobunky, typ stýkača a pod.)</t>
  </si>
  <si>
    <t>360895131.S</t>
  </si>
  <si>
    <t>Naprogramovanie vstupov rozširovacích modulov pre okná a dvere (magnetické kontakty)</t>
  </si>
  <si>
    <t>Naprogramovanie vstupov rozširovacích modulov 1-Wire Extension pre senzory teploty</t>
  </si>
  <si>
    <t>Naprogramovanie vstupov rozširovacích modulov TREE Extension pre senzory pohybu</t>
  </si>
  <si>
    <t>Naprogramovanie vstupov rozširovacích modulov TREE Extension pre hlavice na reguláciu kúrenia</t>
  </si>
  <si>
    <t>220321721.S</t>
  </si>
  <si>
    <t>Nastavenie astronomického kalendára podľa požiadaviek koncového užívateľa</t>
  </si>
  <si>
    <t>Nastavenie denného, týždenného a mesačného časovača regulácie podľa požiadaviek koncového užívateľa</t>
  </si>
  <si>
    <t>Nastavenie scén denného, týždenného a mesačného časovača regulácie podľa požiadaviek koncového užívateľa</t>
  </si>
  <si>
    <t xml:space="preserve">Vizualizácia jednotlivých zariadení do pôdorysov mapového podkladu, (ovládanie, grafy spotreby, ...) </t>
  </si>
  <si>
    <t>2207111110.S</t>
  </si>
  <si>
    <t>Nastavenie bezpečnostnej konfigurácie na prenos udalostí, stavov, konfigurácie a pod. pre diaľkový dohľad cez internet</t>
  </si>
  <si>
    <t>Nastavenie špeciálnych požiadaviek podľa požiadaviek koncového užívateľa cez "Príkazy"</t>
  </si>
  <si>
    <t>6. Fotovoltaika</t>
  </si>
  <si>
    <t>210501203.S</t>
  </si>
  <si>
    <t>Solárny panel AEG 450Wp MONO čierny rámSolárny panel AEG 450Wp MONO čierny rám. Solárny panel AEG 450Wp MONO čierny rám Solárne moduly AEG kombinujú najvyspelejšie technológie s vysokou
spoľahlivosťou.</t>
  </si>
  <si>
    <t>220551535.S</t>
  </si>
  <si>
    <t>Trojfázový menič napätia Huawei SUN 2000-10KTL-M1
10000W. Trojfázový menič napätia Huawei SUN 2000-10KTL-M1 10000W
Menič napätia Huawei SUN2000-10KTL trojfázový s výstupným výkonom 10000W, dvoma MPPT a optimalizovaným AC konektorom pre rýchle pripojenie.</t>
  </si>
  <si>
    <t>210120029.S</t>
  </si>
  <si>
    <t>Poistkový odpínač pre C poistky ETI 002540203 PCF 10DC 2P
1000V. Poistkový odpínač pre C poistky ETI 002540203 PCF 10DC 2P 1000V LV Poistkový odpínač pre C poistky</t>
  </si>
  <si>
    <t>210120003.S</t>
  </si>
  <si>
    <t>Poistka ETI 002625081 pre FV 10x38, 16A, gPV, 1000V
Valcová poistka ETI 10x38 s charakteristikou gPV pre optimálnu ochranu fotovoltických systémov</t>
  </si>
  <si>
    <t>210193082.S</t>
  </si>
  <si>
    <t>Nástenná rozvodná skrinka ETI IP40 3-radová 36M ECT36PT
Rozvodnica ETI plastová IP40, 3-radová, 36-modulová, s priehľadnými dvierkami pre domové elektroinštalácie.</t>
  </si>
  <si>
    <t>210120404.S</t>
  </si>
  <si>
    <t>Istič OEZ Minia LTE-16B-3 (6kA)
Istič OEZ Minia LTE-16B-3 (6kA)</t>
  </si>
  <si>
    <t>210902172.S</t>
  </si>
  <si>
    <t>Solárny kábel Energyflex 6mm - 1m
Špeciálny jednožilový kábel, UV odolný je určený pre pripojenie solárnych panelov k istiacim prvkom, regulátorom a pod. Vhodný pre napätie do 1500V.</t>
  </si>
  <si>
    <t>210101581.S</t>
  </si>
  <si>
    <t>MC4 koncovka - 1 pár MC prípojky pre fotovoltaické produkty umožňujú rýchle a bezpečné zapojenie a prepojenie PV modulov a ostatných komponentov solárnych systémov, či už sériovo alebo aj pararelne.</t>
  </si>
  <si>
    <t>Konštrukcia Renusol na FV pre 8 panelov. Škridla
Univerzálna konštrukcia pre fotovoltické panely na šikmú strechu pre 8 panelov vhodná pre použitie na škridlu.</t>
  </si>
  <si>
    <t>Konštrukcia Renusol na FV pre 6 panelov. Škridla
Univerzálna konštrukcia pre fotovoltické panely na šikmú strechu pre 6 panelov vhodná pre použitie na škridlu.</t>
  </si>
  <si>
    <t>210812161.S</t>
  </si>
  <si>
    <t>Kábel CYKY-J 5x 4
Farba žíl: zelenožltá, modrá, hnedá, čierna, sivá, vonk. priemer cca 13mm.</t>
  </si>
  <si>
    <t>210010113.S</t>
  </si>
  <si>
    <t>Lišta 100x40 LV hran 2m biela
Káblové žľaby sú určené na rýchle a estetické riešenie rozvodov
elektrických inštalácií a telekomunikačných liniek.</t>
  </si>
  <si>
    <t>210010110.S</t>
  </si>
  <si>
    <t>Lišta 40x40 LV hran.2m biela</t>
  </si>
  <si>
    <t>000400021.S</t>
  </si>
  <si>
    <t>Projektová dokumentácia</t>
  </si>
  <si>
    <t>Administratíva - prihlásenie zdroja do DIS</t>
  </si>
  <si>
    <t>000400023.S</t>
  </si>
  <si>
    <t>Revízie</t>
  </si>
  <si>
    <t>Nájom pracovnej montážnej plošiny</t>
  </si>
  <si>
    <t>000700011.S</t>
  </si>
  <si>
    <t>Doprava</t>
  </si>
  <si>
    <t>210501251.S</t>
  </si>
  <si>
    <t>Trojfázový výkonový snímač Huawei DTSU666-H 100A
Inteligentný trojfázový výkonový snímač Huawei s LCD displejom pre jednoduché nastavenie.</t>
  </si>
  <si>
    <t>210501250.S</t>
  </si>
  <si>
    <t>Napäťová a frekvenčná ochrana U-f guard</t>
  </si>
  <si>
    <t>Odpínač valcových poistiek OEZ 32A 3P 10x38</t>
  </si>
  <si>
    <t>210120001.S</t>
  </si>
  <si>
    <t>Valcová poistka ETI CH10 2A gG</t>
  </si>
  <si>
    <t>210130119.S</t>
  </si>
  <si>
    <t>Stykač OEZ 230V AC 40A Minia RSI</t>
  </si>
  <si>
    <t>Huawei LUNA 2000 Power control modul + 15 kWh batériový blok</t>
  </si>
  <si>
    <t>7. Bleskozvod</t>
  </si>
  <si>
    <t>210110813.S</t>
  </si>
  <si>
    <t>Podpera vedenia HR PV  typ PV22</t>
  </si>
  <si>
    <t>210220856.S</t>
  </si>
  <si>
    <t>Okapová svorka HR SO</t>
  </si>
  <si>
    <t>210220002.S</t>
  </si>
  <si>
    <t>210220800.S</t>
  </si>
  <si>
    <t>Vodič AlMgSi 8 /7,5m=1kg</t>
  </si>
  <si>
    <t>210220803.S</t>
  </si>
  <si>
    <t>Vodič izolovaný AlMgSi 8 /5m=1kg</t>
  </si>
  <si>
    <t>Vodič FeZn 30/4 /1m=0,952kg</t>
  </si>
  <si>
    <t>210220247.S</t>
  </si>
  <si>
    <t>Skúšobná svorka HR SZ</t>
  </si>
  <si>
    <t>2102202542.S</t>
  </si>
  <si>
    <t>Spojovacia svorka HR SR02</t>
  </si>
  <si>
    <t>210220253.S</t>
  </si>
  <si>
    <t>Uzemňovacia svorka HR SR03</t>
  </si>
  <si>
    <t>210220050.S</t>
  </si>
  <si>
    <t>Štítok označovací</t>
  </si>
  <si>
    <t>210220243.S</t>
  </si>
  <si>
    <t>Spojovacia svorka HR SS</t>
  </si>
  <si>
    <t>210220241.S</t>
  </si>
  <si>
    <t>Križová svorka HR SK</t>
  </si>
  <si>
    <t>210220030.S</t>
  </si>
  <si>
    <t>Revízne dvierka, inštalačná krabica na skúšobnu svorku - nastavovacia</t>
  </si>
  <si>
    <t>210220831.S</t>
  </si>
  <si>
    <t>Zachytávacia tyč JP10</t>
  </si>
  <si>
    <t>210220835.S</t>
  </si>
  <si>
    <t>Podstavec/držiak zachytávacej tyče</t>
  </si>
  <si>
    <t>210220240.S</t>
  </si>
  <si>
    <t>Svorka SJ01</t>
  </si>
  <si>
    <t>460200154.S</t>
  </si>
  <si>
    <t>Káblová ryha šírky 35, hĺbky 70cm, zemina tr.4</t>
  </si>
  <si>
    <t>460560154.S</t>
  </si>
  <si>
    <t>Zásyp ryha šírky 35, hĺbky 70cm, zemina tr.4</t>
  </si>
  <si>
    <t>460620014.S</t>
  </si>
  <si>
    <t>Provizórna úprava terénu, zemina tr.4</t>
  </si>
  <si>
    <t>944943251.S</t>
  </si>
  <si>
    <t>Montážna plošina</t>
  </si>
  <si>
    <t>8. Elektroinštalačný materiál a montáž – celkom</t>
  </si>
  <si>
    <t>8. 1 Elektroinštalačný materiál a montáž</t>
  </si>
  <si>
    <t>220261661.S</t>
  </si>
  <si>
    <t>Značenie trasy vedenia</t>
  </si>
  <si>
    <t>220511030.S</t>
  </si>
  <si>
    <t xml:space="preserve">Kábel Cat.7 FTP LSOH Drôt (bal. 500m) </t>
  </si>
  <si>
    <t>210881439.S</t>
  </si>
  <si>
    <t>Kábel PRAFlaSafe X-J 3x1,5 mm2 RE, B2ca s1d1a1</t>
  </si>
  <si>
    <t xml:space="preserve">Kábel PRAFlaSafe X-J 5x1,5 mm2 RE, B2ca s1d1a1 </t>
  </si>
  <si>
    <t>210010026.S</t>
  </si>
  <si>
    <t>Rúrka ohybná plastová FXP 25; PVC-750N, sivá</t>
  </si>
  <si>
    <t>974049341.S</t>
  </si>
  <si>
    <t>Drážkovanie do stien</t>
  </si>
  <si>
    <t>611459181.S</t>
  </si>
  <si>
    <t>Vyspravenie drážok omietkou</t>
  </si>
  <si>
    <t>974041112.S</t>
  </si>
  <si>
    <t>Prieraz betónovým a tehlovým murivom do v=1,8m f=40mm do hrúbky 300 mm</t>
  </si>
  <si>
    <t xml:space="preserve">Pomocný montážny materiál </t>
  </si>
  <si>
    <t>8.2 Zásuvkové obvody - kabeláž</t>
  </si>
  <si>
    <t xml:space="preserve">Kábel PRAFlaSafe X-J 3x2,5 mm2 RE    </t>
  </si>
  <si>
    <t>210220303.S</t>
  </si>
  <si>
    <t xml:space="preserve">Kábel CY/CYA 2,5 </t>
  </si>
  <si>
    <t xml:space="preserve">Kábel CY/CYA 6 </t>
  </si>
  <si>
    <t xml:space="preserve">Kábel CY/CYA 16 </t>
  </si>
  <si>
    <t>8.3 Štruktúrovaná kabeláž (ŠK) - kabeláž</t>
  </si>
  <si>
    <t xml:space="preserve">Kábel Cat.6 FTP LSOH Drôt (bal. 500m) </t>
  </si>
  <si>
    <t xml:space="preserve">Optický kábelábel Cat.6 FTP LSOH Drôt (bal. 500m) </t>
  </si>
  <si>
    <t>210010303.S</t>
  </si>
  <si>
    <t>220111406.S</t>
  </si>
  <si>
    <t>Meranie metalickej kabeláže (2x počet dátových zásuviek)</t>
  </si>
  <si>
    <t>Meranie optickej kabeláže</t>
  </si>
  <si>
    <t>8.4 Rozvádzače a kúrenie - kabeláž</t>
  </si>
  <si>
    <t>210881436.S</t>
  </si>
  <si>
    <t>Kábel PRAFlaSafe X-J 5x35 mm2 RE, B2ca s1d1a2</t>
  </si>
  <si>
    <t>210881434.S</t>
  </si>
  <si>
    <t>Kábel PRAFlaSafe X-J 5x16 mm2 RE, B2ca s1d1a0</t>
  </si>
  <si>
    <t>Kábel PRAFlaSafe X-J 5x6 mm2 RE, B2ca s1d1a1</t>
  </si>
  <si>
    <t>210881403.S</t>
  </si>
  <si>
    <t>Kábel PRAFlaSafe X-J 5x4 mm2 RE, B2ca s1d1a1</t>
  </si>
  <si>
    <t>Pomocný montážny materiál a pomocné práce</t>
  </si>
  <si>
    <t>HZS</t>
  </si>
  <si>
    <t>9. Ostatné</t>
  </si>
  <si>
    <t>HZS000111.S</t>
  </si>
  <si>
    <t xml:space="preserve">   Stavebno montážne práce menej náročne (Tr 1) v rozsahu viac ako 8 hodín-nepredvídané a nevyšpecifikované v rozpočte </t>
  </si>
  <si>
    <t>hod</t>
  </si>
  <si>
    <t>HZS000113.S</t>
  </si>
  <si>
    <t xml:space="preserve">   Stavebno montážne práce náročné - odborné (Tr 3) v rozsahu viac ako 8 hodín-zapojenie a preskúšanie okruhov rozvádzačov a úpravy </t>
  </si>
  <si>
    <t xml:space="preserve">   Stavebno montážne práce náročné - odborné (Tr 3) v rozsahu viac ako 8 hodín-zaškolenie obsluhy</t>
  </si>
  <si>
    <t xml:space="preserve">   Stavebno montážne práce náročné - odborné (Tr 3) v rozsahu viac ako 8 hodín-programovanie a oživenie systému</t>
  </si>
  <si>
    <t xml:space="preserve">   Stavebno montážne práce náročné - odborné (Tr 3) v rozsahu viac ako 8 hodín-zapojenie a preskúšanie merania a regulácie</t>
  </si>
  <si>
    <t xml:space="preserve">   Stavebno montážne práce náročné - odborné (Tr 3) v rozsahu viac ako 8 hodín-zapojenie a preskúšanie fotovoltaiky</t>
  </si>
  <si>
    <t xml:space="preserve">   Stavebno montážne práce náročné - odborné (Tr 3) v rozsahu viac ako 8 hodín-zapojenie a preskúšanie bleskozvodu</t>
  </si>
  <si>
    <t>HZS000114.S</t>
  </si>
  <si>
    <t xml:space="preserve">   Stavebno montážne práce náročné - odborné (Tr 3) v rozsahu viac ako 8 hodín-projekt realizácie- PDRS</t>
  </si>
  <si>
    <t xml:space="preserve">   Stavebno montážne práce náročné - prehliadky pracoviska a revízie (Tr 4) v rozsahu viac ako 8 hodín -revízna skuskableskozvodu</t>
  </si>
  <si>
    <t xml:space="preserve">   Stavebno montážne práce náročné - prehliadky pracoviska a revízie (Tr 4) v rozsahu viac ako 8 hodín -revízna skuska elektroinštalácie</t>
  </si>
  <si>
    <t>REKAPITULÁCIA</t>
  </si>
  <si>
    <t>DODÁVKA</t>
  </si>
  <si>
    <t>MONTÁŽ</t>
  </si>
  <si>
    <t>PPV - Pridružené výkony 6% z montáže</t>
  </si>
  <si>
    <t>Dopravné z dodávky 3,6%</t>
  </si>
  <si>
    <t>Presun z dodávky 1%</t>
  </si>
  <si>
    <t>Pomocná materiál z dodávky 3%</t>
  </si>
  <si>
    <t xml:space="preserve">Spolu bez DPH  </t>
  </si>
  <si>
    <t>ZRN</t>
  </si>
  <si>
    <t>DPH 20%</t>
  </si>
  <si>
    <t xml:space="preserve">Cena celkom s DPH  </t>
  </si>
  <si>
    <t>č.p.</t>
  </si>
  <si>
    <t>kat</t>
  </si>
  <si>
    <t>položka</t>
  </si>
  <si>
    <t>predaj JC</t>
  </si>
  <si>
    <t>spolu bez DPH</t>
  </si>
  <si>
    <t>spolu s DPH</t>
  </si>
  <si>
    <t>TECHNOLÓGIA</t>
  </si>
  <si>
    <t>mat</t>
  </si>
  <si>
    <t>tepelné čerpadlo monoblok - NIBE F2040 - 16 kW</t>
  </si>
  <si>
    <t>pätky pod vonkajšie jednotky</t>
  </si>
  <si>
    <t>konzoly pod vonkajšie jednotky</t>
  </si>
  <si>
    <t>mont</t>
  </si>
  <si>
    <t>montáž - tepelné čerpadlo monoblok - osadenie a hydraulické napojenie</t>
  </si>
  <si>
    <t>ohrev kondenzátu - KVR 10-30</t>
  </si>
  <si>
    <t>montáž - dopojenie ohrevu na vaničku, do trativodu/dažďového zvodu, elektro-dopojenie</t>
  </si>
  <si>
    <t>plniace čerpadlo pre monoblok - CPD 11 - UPM2 25/75</t>
  </si>
  <si>
    <t>montáž - plniaceho čerpadla pre monoblok, hydraulická a elektrická časť</t>
  </si>
  <si>
    <t>rozdeľovač a zberač pre primárny okruh 5 okruhový vrátane izolácie - Racen 5xDN32, modul M100</t>
  </si>
  <si>
    <t xml:space="preserve">montáž - rozdeľovača/zberača - hydraulická </t>
  </si>
  <si>
    <t>tlaková expanzná nádoba REFLEX N 140</t>
  </si>
  <si>
    <t>montáž - tlakovej expanznej nádoby</t>
  </si>
  <si>
    <t>zásobník TV - DZD OKC 500 NTR/HP</t>
  </si>
  <si>
    <t>montáž - zásobníka TV</t>
  </si>
  <si>
    <t>elektrická špirála TJ 6/4"</t>
  </si>
  <si>
    <t>montáž - elektrickej špirály, hydraulické dopojenie do zásobníka, elektrické dopojenie</t>
  </si>
  <si>
    <t>Expanzná nádoba Feflex Refix DD 18, pripojovacia armatúra - pre zásobník TV</t>
  </si>
  <si>
    <t>VST 21 (3-cestný ventil, vrátane 230 V pohonu)</t>
  </si>
  <si>
    <t>montáž - prepínacieho ventilu - hydraulické a elektrické dopojenie</t>
  </si>
  <si>
    <t>cirkulačné čerpadlo TV</t>
  </si>
  <si>
    <t>montáž - cirkulačného čerpadla, hydraulické a elektrické dopojenie</t>
  </si>
  <si>
    <t>akumačný zásobník DZD NAD 500v3 s izoláciou</t>
  </si>
  <si>
    <t>montáž - akumulačného zásobníka</t>
  </si>
  <si>
    <t>záložný elektrokotol - Protherm Raya 24 kW</t>
  </si>
  <si>
    <t>montáž - hydraulické a elektrické dopojenie elektrokotla</t>
  </si>
  <si>
    <t>Prírubová čerpadlová skupina FL-MK Meibes DN 40 s čerpadlom Grundfos Magna 3 40-100F</t>
  </si>
  <si>
    <t>montáž - čerpadlovej skupiny, hydraulické a elektrické dopojenie</t>
  </si>
  <si>
    <t>Reflex - úprava vody Fillset compakt, Fillsoft I - pre ručné dopĺňanie vody</t>
  </si>
  <si>
    <t>montáž - úpravovňa vody - hydraulické dopojenie</t>
  </si>
  <si>
    <t>presun hmôt</t>
  </si>
  <si>
    <t>ARMATÚRY a FITINGY</t>
  </si>
  <si>
    <t>Rúrka 54x2,0 Meď</t>
  </si>
  <si>
    <t>montáž - medeného potrubia</t>
  </si>
  <si>
    <t>Rúrka 42x1,5 Meď</t>
  </si>
  <si>
    <t xml:space="preserve">Rúrka 35x1,5 Meď </t>
  </si>
  <si>
    <t xml:space="preserve">Rúrka 28x1,0 Meď </t>
  </si>
  <si>
    <t>Rúrka 22x1,0 Meď</t>
  </si>
  <si>
    <t>Rúrka 18x1,0 Meď</t>
  </si>
  <si>
    <t>Rúrka 15x1,0 Meď</t>
  </si>
  <si>
    <t>Rúrka 12x1,0 Meď</t>
  </si>
  <si>
    <t>Rúrka 10x1,0 Meď</t>
  </si>
  <si>
    <t>poistný ventil DN15 4bar</t>
  </si>
  <si>
    <t>montáž - ventilov, prechodov, kohútov, filtrov</t>
  </si>
  <si>
    <t>automatický odvzdušňovací ventil DN15</t>
  </si>
  <si>
    <t>guľový kohút DN32</t>
  </si>
  <si>
    <t>guľový kohút DN50</t>
  </si>
  <si>
    <t>filter DN 35</t>
  </si>
  <si>
    <t>filter DN 50</t>
  </si>
  <si>
    <t>spatná klapka DN 32</t>
  </si>
  <si>
    <t>montáž - spätná klapka</t>
  </si>
  <si>
    <t>manometer</t>
  </si>
  <si>
    <t>montáž - manometra</t>
  </si>
  <si>
    <t>T-kus 54-54-22</t>
  </si>
  <si>
    <t>T-kus 54-42-35</t>
  </si>
  <si>
    <t>T-kus 54-28-54</t>
  </si>
  <si>
    <t>T-kus 42-42-28</t>
  </si>
  <si>
    <t>T-kus 42-10-42</t>
  </si>
  <si>
    <t>T-kus 42-35-35</t>
  </si>
  <si>
    <t>T-kus 35-35-35</t>
  </si>
  <si>
    <t>T-kus 35-22-28</t>
  </si>
  <si>
    <t>T-kus 35-15-35</t>
  </si>
  <si>
    <t>T-kus 35-10-28</t>
  </si>
  <si>
    <t>T-kus 35-12-28</t>
  </si>
  <si>
    <t>T-kus 28-15-22</t>
  </si>
  <si>
    <t>T-kus 28-15-28</t>
  </si>
  <si>
    <t>T-kus 28-28-18</t>
  </si>
  <si>
    <t>T-kus 28-12-28</t>
  </si>
  <si>
    <t>T-kus 22-15-22</t>
  </si>
  <si>
    <t>T-kus 22-10-22</t>
  </si>
  <si>
    <t>T-kus 22-12-22</t>
  </si>
  <si>
    <t>T-kus 22-15-18</t>
  </si>
  <si>
    <t>T-kus 22-12-18</t>
  </si>
  <si>
    <t>T-kus 18-15-15</t>
  </si>
  <si>
    <t>T-kus 18-10-15</t>
  </si>
  <si>
    <t>T-kus 18-12-18</t>
  </si>
  <si>
    <t>T-kus 18-12-15</t>
  </si>
  <si>
    <t>T-kus 18-15-18</t>
  </si>
  <si>
    <t>T-kus 15-15-10</t>
  </si>
  <si>
    <t>T-kus 12-10-10</t>
  </si>
  <si>
    <t>montáž T-kus</t>
  </si>
  <si>
    <t>Ostatné - kolená, prechody, redukcie</t>
  </si>
  <si>
    <t>montáž - ostatná</t>
  </si>
  <si>
    <t>konzoly, kotviaci materiál pre uchytenie armatúr</t>
  </si>
  <si>
    <t>montáž - konzoly, úchyty, objímky</t>
  </si>
  <si>
    <t>tlakové skúšky, tlakovanie systému</t>
  </si>
  <si>
    <t>IZOLÁCIE</t>
  </si>
  <si>
    <t>Tubolit DG hr.19 mm, d = 54 mm</t>
  </si>
  <si>
    <t>montáž - izolácia</t>
  </si>
  <si>
    <t>Tubolit DG hr.19 mm, d = 42 mm</t>
  </si>
  <si>
    <t>ARMAFLEX AC hr.25 mm, d = 35 mm</t>
  </si>
  <si>
    <t>Tubolit DG hr.13 mm, d = 35 mm</t>
  </si>
  <si>
    <t>Tubolit DG hr.13 mm, d = 28 mm</t>
  </si>
  <si>
    <t>Tubolit DG hr.9 mm, d = 22 mm</t>
  </si>
  <si>
    <t>Tubolit DG hr.9 mm, d = 18 a 15 mm</t>
  </si>
  <si>
    <t>štítkovanie strojovne</t>
  </si>
  <si>
    <t>VYKUROVACIE TELESÁ</t>
  </si>
  <si>
    <t>KORAD 22VKL PLAN  500/400 (Farebné prevedenie)</t>
  </si>
  <si>
    <t>KORAD 22VKL PLAN  500/500 (Farebné prevedenie)</t>
  </si>
  <si>
    <t>KORAD 22VKL PLAN  500/600 (Farebné prevedenie)</t>
  </si>
  <si>
    <t>KORAD 22VKL PLAN  500/800 (Farebné prevedenie)</t>
  </si>
  <si>
    <t>KORAD 22VKL PLAN  500/900 (Farebné prevedenie)</t>
  </si>
  <si>
    <t>KORAD 22VKL PLAN  500/1100 (Farebné prevedenie)</t>
  </si>
  <si>
    <t>KORAD 22VKL PLAN  500/1200 (Farebné prevedenie)</t>
  </si>
  <si>
    <t>KORAD 22VKL PLAN  500/1300 (Farebné prevedenie)</t>
  </si>
  <si>
    <t>KORAD 22VKL PLAN  500/1400 (Farebné prevedenie)</t>
  </si>
  <si>
    <t>KORAD 22VKL PLAN  500/1600 (Farebné prevedenie)</t>
  </si>
  <si>
    <t>KORAD 22VKL PLAN  500/1700 (Farebné prevedenie)</t>
  </si>
  <si>
    <t>KORAD 22VKL PLAN  500/1800 (Farebné prevedenie)</t>
  </si>
  <si>
    <t>KORAD 22VKL PLAN  500/1900 (Farebné prevedenie)</t>
  </si>
  <si>
    <t>KORAD 22VKL PLAN  500/2000 (Farebné prevedenie)</t>
  </si>
  <si>
    <t>KORAD 22VKP PLAN  500/500 (bez povrchovej úpravy)</t>
  </si>
  <si>
    <t>KORAD 22VKP PLAN  500/700 (bez povrchovej úpravy)</t>
  </si>
  <si>
    <t>KORAD 22VKP PLAN  500/2000 (bez povrchovej úpravy)</t>
  </si>
  <si>
    <t>KORAD 33VKL PLAN  500/1600 (Farebné prevedenie)</t>
  </si>
  <si>
    <t>Verafix VKE uzatváracie šróbenie H-blok pre vykurovacie telesá typu ventil-kompakt, priame G1/2</t>
  </si>
  <si>
    <t>Kompresné pripojenie pre ventily so závitom G3/4" Eurokonus na 12 mm medenú a oceľovú rúrku ( 1 pár )</t>
  </si>
  <si>
    <t>Kompresné pripojenie pre ventily so závitom G3/4" Eurokonus na 15 mm medenú a oceľovú rúrku ( 1 pár )</t>
  </si>
  <si>
    <t>konzola stenová/podlahová pre radiátor KORAD</t>
  </si>
  <si>
    <t>montáž - inštalácia vykurovacích telies s príslušenstvom</t>
  </si>
  <si>
    <t>STAVEBNÉ ÚPRAVY</t>
  </si>
  <si>
    <t>jadrové vŕtanie 100 mm</t>
  </si>
  <si>
    <t>výkopové práce - trativod</t>
  </si>
  <si>
    <t>sekacie a búracie práce</t>
  </si>
  <si>
    <t>likvidácia odpadu</t>
  </si>
  <si>
    <t>MERANIE A REGULÁCIA</t>
  </si>
  <si>
    <t>podružný rozvádzač v technickej miestnosti vrátane ističov</t>
  </si>
  <si>
    <t>montáž - elektro - dopojenie - vonkajších jednotiek</t>
  </si>
  <si>
    <t>kabeláž - vonkajšie jednotky, prívodné káble, slaboprúdové rozvody</t>
  </si>
  <si>
    <t>montáž - kabeláž</t>
  </si>
  <si>
    <t>regulácia kaskády - SMO S/40</t>
  </si>
  <si>
    <t>montáž - regulácie</t>
  </si>
  <si>
    <t>čidlá - BT 6, BT 7, BT 25, BT 71, vonkajšie čidlo, vnútorné čidlo</t>
  </si>
  <si>
    <t>montáž - čidlá</t>
  </si>
  <si>
    <t>rozšírujúca karta príslušenstva - AXC40</t>
  </si>
  <si>
    <t>montáž - karty príslušenstva</t>
  </si>
  <si>
    <t>Merač tepla Multical 303 DN 25 - ultrazvuk</t>
  </si>
  <si>
    <t>montáž - merač tepla - hydraulické a elektrické dopojenie</t>
  </si>
  <si>
    <t>Merač tepla Multical 403: DN 50 - ultrazvuk</t>
  </si>
  <si>
    <t>vyregulovanie a testovanie systému</t>
  </si>
  <si>
    <t>Priestorový regulátor Siemens RDS 110.R</t>
  </si>
  <si>
    <t>montáž - priestorový regulátor</t>
  </si>
  <si>
    <t xml:space="preserve">Bezdrôtová termohlavica Siemens SSA911.01TH </t>
  </si>
  <si>
    <t>montáž - termohlavica</t>
  </si>
  <si>
    <t xml:space="preserve">SPUSTENIE A ZÁRUKY </t>
  </si>
  <si>
    <t>Autorizované uvedenie do prevádzky (2+3 roky na náhradné diely)</t>
  </si>
  <si>
    <t>záruka 5 rokov (predĺžená záruka na celé tepelné čerpadlo)</t>
  </si>
  <si>
    <t>záruka 10 rokov (na kompresor tepelného čerpadla)</t>
  </si>
  <si>
    <t>celkové dopravné náklady</t>
  </si>
  <si>
    <t>TI - posúdenie strojovňe, úradné skúšky, projektová dokumentácia</t>
  </si>
  <si>
    <t>CENOVÁ PONUKA SPOLU</t>
  </si>
  <si>
    <t>Zateplenie obecného úradu a kultúrneho domu</t>
  </si>
  <si>
    <t>Obec Sedlice, Sedlice č. 176, 082 43 Sedlice</t>
  </si>
  <si>
    <t>Ing. Ivan Puškáš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</si>
</sst>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%"/>
    <numFmt numFmtId="165" formatCode="dd\.mm\.yyyy"/>
    <numFmt numFmtId="166" formatCode="#,##0.00000"/>
    <numFmt numFmtId="167" formatCode="#,##0.000"/>
    <numFmt numFmtId="168" formatCode="#,##0.000_ ;\-#,##0.000\ "/>
    <numFmt numFmtId="169" formatCode="0.0"/>
    <numFmt numFmtId="170" formatCode="#,##0.00\ [$€-1]"/>
    <numFmt numFmtId="171" formatCode="#,###&quot; ks&quot;"/>
    <numFmt numFmtId="172" formatCode="#,###&quot; súb&quot;"/>
    <numFmt numFmtId="173" formatCode="#,###&quot; m&quot;"/>
    <numFmt numFmtId="174" formatCode="#,##0\ [$€-1]"/>
  </numFmts>
  <fonts count="6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8"/>
      <name val="Arial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8"/>
      <name val="Arial CE"/>
      <family val="2"/>
      <charset val="238"/>
    </font>
    <font>
      <b/>
      <sz val="9"/>
      <color indexed="53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i/>
      <sz val="11"/>
      <color indexed="12"/>
      <name val="Arial Narrow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70C0"/>
      <name val="Calibri (Text)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theme="1"/>
      <name val="Calibri (Text)"/>
      <charset val="238"/>
    </font>
    <font>
      <sz val="10"/>
      <color rgb="FF0070C0"/>
      <name val="Calibri (Text)"/>
      <charset val="238"/>
    </font>
    <font>
      <i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8"/>
      <color rgb="FF9FC5CB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9FC5CB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9FC5CB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/>
    <xf numFmtId="0" fontId="38" fillId="0" borderId="0">
      <alignment vertical="top" wrapText="1"/>
      <protection locked="0"/>
    </xf>
    <xf numFmtId="170" fontId="48" fillId="0" borderId="0"/>
  </cellStyleXfs>
  <cellXfs count="5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9" fillId="5" borderId="0" xfId="2" applyFont="1" applyFill="1" applyAlignment="1" applyProtection="1">
      <alignment horizontal="left"/>
    </xf>
    <xf numFmtId="0" fontId="40" fillId="5" borderId="0" xfId="2" applyFont="1" applyFill="1" applyAlignment="1" applyProtection="1">
      <alignment horizontal="left"/>
    </xf>
    <xf numFmtId="1" fontId="40" fillId="5" borderId="0" xfId="2" applyNumberFormat="1" applyFont="1" applyFill="1" applyAlignment="1" applyProtection="1">
      <alignment horizontal="center"/>
    </xf>
    <xf numFmtId="167" fontId="40" fillId="5" borderId="0" xfId="2" applyNumberFormat="1" applyFont="1" applyFill="1" applyAlignment="1" applyProtection="1">
      <alignment horizontal="right"/>
    </xf>
    <xf numFmtId="0" fontId="40" fillId="0" borderId="0" xfId="2" applyFont="1" applyAlignment="1">
      <alignment horizontal="left" vertical="top"/>
      <protection locked="0"/>
    </xf>
    <xf numFmtId="0" fontId="41" fillId="5" borderId="0" xfId="2" applyFont="1" applyFill="1" applyAlignment="1" applyProtection="1">
      <alignment horizontal="left"/>
    </xf>
    <xf numFmtId="0" fontId="40" fillId="6" borderId="24" xfId="2" applyFont="1" applyFill="1" applyBorder="1" applyAlignment="1" applyProtection="1">
      <alignment horizontal="center" vertical="center" wrapText="1"/>
    </xf>
    <xf numFmtId="0" fontId="40" fillId="6" borderId="25" xfId="2" applyFont="1" applyFill="1" applyBorder="1" applyAlignment="1" applyProtection="1">
      <alignment horizontal="center" vertical="center" wrapText="1"/>
    </xf>
    <xf numFmtId="1" fontId="40" fillId="6" borderId="25" xfId="2" applyNumberFormat="1" applyFont="1" applyFill="1" applyBorder="1" applyAlignment="1" applyProtection="1">
      <alignment horizontal="center" vertical="center" wrapText="1"/>
    </xf>
    <xf numFmtId="167" fontId="40" fillId="6" borderId="25" xfId="2" applyNumberFormat="1" applyFont="1" applyFill="1" applyBorder="1" applyAlignment="1" applyProtection="1">
      <alignment horizontal="center" vertical="center" wrapText="1"/>
    </xf>
    <xf numFmtId="0" fontId="40" fillId="7" borderId="24" xfId="2" applyFont="1" applyFill="1" applyBorder="1" applyAlignment="1" applyProtection="1">
      <alignment horizontal="center" vertical="center" wrapText="1"/>
    </xf>
    <xf numFmtId="0" fontId="40" fillId="7" borderId="25" xfId="2" applyFont="1" applyFill="1" applyBorder="1" applyAlignment="1" applyProtection="1">
      <alignment horizontal="center" vertical="center" wrapText="1"/>
    </xf>
    <xf numFmtId="1" fontId="40" fillId="7" borderId="25" xfId="2" applyNumberFormat="1" applyFont="1" applyFill="1" applyBorder="1" applyAlignment="1" applyProtection="1">
      <alignment horizontal="center" vertical="center" wrapText="1"/>
    </xf>
    <xf numFmtId="0" fontId="40" fillId="8" borderId="0" xfId="2" applyFont="1" applyFill="1" applyAlignment="1">
      <alignment horizontal="left" vertical="top"/>
      <protection locked="0"/>
    </xf>
    <xf numFmtId="0" fontId="40" fillId="7" borderId="0" xfId="2" applyFont="1" applyFill="1" applyAlignment="1" applyProtection="1">
      <alignment horizontal="center" vertical="center" wrapText="1"/>
    </xf>
    <xf numFmtId="0" fontId="41" fillId="0" borderId="0" xfId="2" applyFont="1" applyAlignment="1">
      <alignment horizontal="left" wrapText="1"/>
      <protection locked="0"/>
    </xf>
    <xf numFmtId="1" fontId="40" fillId="7" borderId="0" xfId="2" applyNumberFormat="1" applyFont="1" applyFill="1" applyAlignment="1" applyProtection="1">
      <alignment horizontal="center" vertical="center" wrapText="1"/>
    </xf>
    <xf numFmtId="167" fontId="40" fillId="7" borderId="0" xfId="2" applyNumberFormat="1" applyFont="1" applyFill="1" applyAlignment="1" applyProtection="1">
      <alignment horizontal="right" vertical="center" wrapText="1"/>
    </xf>
    <xf numFmtId="167" fontId="40" fillId="7" borderId="0" xfId="2" applyNumberFormat="1" applyFont="1" applyFill="1" applyAlignment="1" applyProtection="1">
      <alignment horizontal="right" wrapText="1"/>
    </xf>
    <xf numFmtId="167" fontId="41" fillId="8" borderId="0" xfId="2" applyNumberFormat="1" applyFont="1" applyFill="1" applyAlignment="1">
      <alignment horizontal="right"/>
      <protection locked="0"/>
    </xf>
    <xf numFmtId="167" fontId="40" fillId="8" borderId="0" xfId="2" applyNumberFormat="1" applyFont="1" applyFill="1" applyAlignment="1">
      <alignment horizontal="left" vertical="top"/>
      <protection locked="0"/>
    </xf>
    <xf numFmtId="1" fontId="41" fillId="0" borderId="0" xfId="2" applyNumberFormat="1" applyFont="1" applyAlignment="1">
      <alignment horizontal="center"/>
      <protection locked="0"/>
    </xf>
    <xf numFmtId="167" fontId="41" fillId="0" borderId="0" xfId="2" applyNumberFormat="1" applyFont="1" applyAlignment="1">
      <alignment horizontal="right"/>
      <protection locked="0"/>
    </xf>
    <xf numFmtId="167" fontId="40" fillId="8" borderId="0" xfId="2" applyNumberFormat="1" applyFont="1" applyFill="1" applyAlignment="1">
      <alignment horizontal="right"/>
      <protection locked="0"/>
    </xf>
    <xf numFmtId="37" fontId="42" fillId="0" borderId="0" xfId="2" applyNumberFormat="1" applyFont="1" applyAlignment="1">
      <alignment horizontal="center"/>
      <protection locked="0"/>
    </xf>
    <xf numFmtId="0" fontId="42" fillId="0" borderId="0" xfId="2" applyFont="1" applyAlignment="1">
      <alignment horizontal="left" wrapText="1"/>
      <protection locked="0"/>
    </xf>
    <xf numFmtId="1" fontId="42" fillId="0" borderId="0" xfId="2" applyNumberFormat="1" applyFont="1" applyAlignment="1">
      <alignment horizontal="center"/>
      <protection locked="0"/>
    </xf>
    <xf numFmtId="167" fontId="42" fillId="0" borderId="0" xfId="2" applyNumberFormat="1" applyFont="1" applyAlignment="1">
      <alignment horizontal="right"/>
      <protection locked="0"/>
    </xf>
    <xf numFmtId="167" fontId="40" fillId="0" borderId="0" xfId="2" applyNumberFormat="1" applyFont="1" applyAlignment="1">
      <alignment horizontal="right"/>
      <protection locked="0"/>
    </xf>
    <xf numFmtId="37" fontId="40" fillId="0" borderId="26" xfId="2" applyNumberFormat="1" applyFont="1" applyBorder="1" applyAlignment="1">
      <alignment horizontal="center"/>
      <protection locked="0"/>
    </xf>
    <xf numFmtId="0" fontId="40" fillId="0" borderId="27" xfId="2" applyFont="1" applyBorder="1" applyAlignment="1">
      <alignment horizontal="center" wrapText="1"/>
      <protection locked="0"/>
    </xf>
    <xf numFmtId="0" fontId="40" fillId="0" borderId="27" xfId="2" applyFont="1" applyBorder="1" applyAlignment="1">
      <alignment horizontal="left" wrapText="1"/>
      <protection locked="0"/>
    </xf>
    <xf numFmtId="1" fontId="40" fillId="0" borderId="27" xfId="2" applyNumberFormat="1" applyFont="1" applyBorder="1" applyAlignment="1">
      <alignment horizontal="center"/>
      <protection locked="0"/>
    </xf>
    <xf numFmtId="167" fontId="40" fillId="0" borderId="27" xfId="2" applyNumberFormat="1" applyFont="1" applyBorder="1" applyAlignment="1">
      <alignment horizontal="right"/>
      <protection locked="0"/>
    </xf>
    <xf numFmtId="167" fontId="40" fillId="0" borderId="27" xfId="2" applyNumberFormat="1" applyFont="1" applyBorder="1" applyAlignment="1" applyProtection="1">
      <alignment horizontal="right"/>
    </xf>
    <xf numFmtId="167" fontId="40" fillId="0" borderId="28" xfId="2" applyNumberFormat="1" applyFont="1" applyBorder="1" applyAlignment="1">
      <alignment horizontal="right" wrapText="1"/>
      <protection locked="0"/>
    </xf>
    <xf numFmtId="0" fontId="40" fillId="0" borderId="0" xfId="2" applyFont="1">
      <alignment vertical="top" wrapText="1"/>
      <protection locked="0"/>
    </xf>
    <xf numFmtId="37" fontId="40" fillId="0" borderId="29" xfId="2" applyNumberFormat="1" applyFont="1" applyBorder="1" applyAlignment="1">
      <alignment horizontal="center"/>
      <protection locked="0"/>
    </xf>
    <xf numFmtId="0" fontId="40" fillId="0" borderId="30" xfId="2" applyFont="1" applyBorder="1" applyAlignment="1">
      <alignment horizontal="center" wrapText="1"/>
      <protection locked="0"/>
    </xf>
    <xf numFmtId="0" fontId="40" fillId="0" borderId="30" xfId="2" applyFont="1" applyBorder="1" applyAlignment="1">
      <alignment horizontal="left" wrapText="1"/>
      <protection locked="0"/>
    </xf>
    <xf numFmtId="1" fontId="40" fillId="0" borderId="30" xfId="2" applyNumberFormat="1" applyFont="1" applyBorder="1" applyAlignment="1">
      <alignment horizontal="center"/>
      <protection locked="0"/>
    </xf>
    <xf numFmtId="167" fontId="40" fillId="0" borderId="30" xfId="2" applyNumberFormat="1" applyFont="1" applyBorder="1" applyAlignment="1">
      <alignment horizontal="right"/>
      <protection locked="0"/>
    </xf>
    <xf numFmtId="167" fontId="40" fillId="0" borderId="30" xfId="2" applyNumberFormat="1" applyFont="1" applyBorder="1" applyAlignment="1" applyProtection="1">
      <alignment horizontal="right"/>
    </xf>
    <xf numFmtId="167" fontId="40" fillId="0" borderId="31" xfId="2" applyNumberFormat="1" applyFont="1" applyBorder="1" applyAlignment="1">
      <alignment horizontal="right" wrapText="1"/>
      <protection locked="0"/>
    </xf>
    <xf numFmtId="1" fontId="40" fillId="0" borderId="30" xfId="2" applyNumberFormat="1" applyFont="1" applyBorder="1" applyAlignment="1" applyProtection="1">
      <alignment horizontal="left" wrapText="1"/>
    </xf>
    <xf numFmtId="0" fontId="40" fillId="0" borderId="30" xfId="2" applyFont="1" applyBorder="1" applyAlignment="1" applyProtection="1">
      <alignment horizontal="left" wrapText="1"/>
    </xf>
    <xf numFmtId="37" fontId="40" fillId="0" borderId="32" xfId="2" applyNumberFormat="1" applyFont="1" applyBorder="1" applyAlignment="1">
      <alignment horizontal="center"/>
      <protection locked="0"/>
    </xf>
    <xf numFmtId="0" fontId="40" fillId="0" borderId="33" xfId="2" applyFont="1" applyBorder="1" applyAlignment="1">
      <alignment horizontal="center" wrapText="1"/>
      <protection locked="0"/>
    </xf>
    <xf numFmtId="1" fontId="40" fillId="0" borderId="33" xfId="2" applyNumberFormat="1" applyFont="1" applyBorder="1" applyAlignment="1" applyProtection="1">
      <alignment horizontal="left" wrapText="1"/>
    </xf>
    <xf numFmtId="1" fontId="40" fillId="0" borderId="33" xfId="2" applyNumberFormat="1" applyFont="1" applyBorder="1" applyAlignment="1">
      <alignment horizontal="center"/>
      <protection locked="0"/>
    </xf>
    <xf numFmtId="167" fontId="40" fillId="0" borderId="33" xfId="2" applyNumberFormat="1" applyFont="1" applyBorder="1" applyAlignment="1">
      <alignment horizontal="right"/>
      <protection locked="0"/>
    </xf>
    <xf numFmtId="167" fontId="40" fillId="0" borderId="34" xfId="2" applyNumberFormat="1" applyFont="1" applyBorder="1" applyAlignment="1">
      <alignment horizontal="right" wrapText="1"/>
      <protection locked="0"/>
    </xf>
    <xf numFmtId="37" fontId="40" fillId="0" borderId="0" xfId="2" applyNumberFormat="1" applyFont="1" applyAlignment="1">
      <alignment horizontal="center"/>
      <protection locked="0"/>
    </xf>
    <xf numFmtId="0" fontId="40" fillId="0" borderId="0" xfId="2" applyFont="1" applyAlignment="1">
      <alignment horizontal="center" wrapText="1"/>
      <protection locked="0"/>
    </xf>
    <xf numFmtId="1" fontId="40" fillId="0" borderId="0" xfId="2" applyNumberFormat="1" applyFont="1" applyAlignment="1" applyProtection="1">
      <alignment horizontal="left" wrapText="1"/>
    </xf>
    <xf numFmtId="1" fontId="40" fillId="0" borderId="0" xfId="2" applyNumberFormat="1" applyFont="1" applyAlignment="1">
      <alignment horizontal="center"/>
      <protection locked="0"/>
    </xf>
    <xf numFmtId="167" fontId="40" fillId="0" borderId="0" xfId="2" applyNumberFormat="1" applyFont="1" applyAlignment="1">
      <alignment horizontal="right" wrapText="1"/>
      <protection locked="0"/>
    </xf>
    <xf numFmtId="37" fontId="41" fillId="0" borderId="0" xfId="2" applyNumberFormat="1" applyFont="1" applyAlignment="1">
      <alignment horizontal="center"/>
      <protection locked="0"/>
    </xf>
    <xf numFmtId="0" fontId="41" fillId="0" borderId="0" xfId="2" applyFont="1" applyAlignment="1">
      <alignment horizontal="center" wrapText="1"/>
      <protection locked="0"/>
    </xf>
    <xf numFmtId="37" fontId="40" fillId="0" borderId="35" xfId="2" applyNumberFormat="1" applyFont="1" applyBorder="1" applyAlignment="1">
      <alignment horizontal="center"/>
      <protection locked="0"/>
    </xf>
    <xf numFmtId="0" fontId="40" fillId="0" borderId="36" xfId="2" applyFont="1" applyBorder="1" applyAlignment="1">
      <alignment horizontal="left" wrapText="1"/>
      <protection locked="0"/>
    </xf>
    <xf numFmtId="1" fontId="40" fillId="0" borderId="36" xfId="2" applyNumberFormat="1" applyFont="1" applyBorder="1" applyAlignment="1" applyProtection="1">
      <alignment wrapText="1"/>
    </xf>
    <xf numFmtId="0" fontId="40" fillId="0" borderId="36" xfId="2" applyFont="1" applyBorder="1" applyAlignment="1">
      <alignment horizontal="center" wrapText="1"/>
      <protection locked="0"/>
    </xf>
    <xf numFmtId="1" fontId="40" fillId="0" borderId="36" xfId="2" applyNumberFormat="1" applyFont="1" applyBorder="1" applyAlignment="1">
      <alignment horizontal="center"/>
      <protection locked="0"/>
    </xf>
    <xf numFmtId="167" fontId="40" fillId="0" borderId="36" xfId="2" applyNumberFormat="1" applyFont="1" applyBorder="1" applyAlignment="1">
      <alignment horizontal="right"/>
      <protection locked="0"/>
    </xf>
    <xf numFmtId="167" fontId="40" fillId="0" borderId="36" xfId="2" applyNumberFormat="1" applyFont="1" applyBorder="1" applyAlignment="1" applyProtection="1">
      <alignment horizontal="right"/>
    </xf>
    <xf numFmtId="167" fontId="40" fillId="0" borderId="37" xfId="2" applyNumberFormat="1" applyFont="1" applyBorder="1" applyAlignment="1">
      <alignment horizontal="right" wrapText="1"/>
      <protection locked="0"/>
    </xf>
    <xf numFmtId="37" fontId="40" fillId="0" borderId="38" xfId="2" applyNumberFormat="1" applyFont="1" applyBorder="1" applyAlignment="1">
      <alignment horizontal="center"/>
      <protection locked="0"/>
    </xf>
    <xf numFmtId="1" fontId="40" fillId="0" borderId="30" xfId="2" applyNumberFormat="1" applyFont="1" applyBorder="1" applyAlignment="1" applyProtection="1">
      <alignment wrapText="1"/>
    </xf>
    <xf numFmtId="167" fontId="40" fillId="0" borderId="39" xfId="2" applyNumberFormat="1" applyFont="1" applyBorder="1" applyAlignment="1">
      <alignment horizontal="right" wrapText="1"/>
      <protection locked="0"/>
    </xf>
    <xf numFmtId="0" fontId="40" fillId="0" borderId="30" xfId="2" applyFont="1" applyBorder="1" applyAlignment="1" applyProtection="1">
      <alignment wrapText="1"/>
    </xf>
    <xf numFmtId="37" fontId="40" fillId="0" borderId="40" xfId="2" applyNumberFormat="1" applyFont="1" applyBorder="1" applyAlignment="1">
      <alignment horizontal="center"/>
      <protection locked="0"/>
    </xf>
    <xf numFmtId="0" fontId="40" fillId="0" borderId="41" xfId="2" applyFont="1" applyBorder="1" applyAlignment="1">
      <alignment horizontal="left" wrapText="1"/>
      <protection locked="0"/>
    </xf>
    <xf numFmtId="0" fontId="40" fillId="0" borderId="41" xfId="2" applyFont="1" applyBorder="1" applyAlignment="1" applyProtection="1">
      <alignment wrapText="1"/>
    </xf>
    <xf numFmtId="0" fontId="40" fillId="0" borderId="41" xfId="2" applyFont="1" applyBorder="1" applyAlignment="1">
      <alignment horizontal="center" wrapText="1"/>
      <protection locked="0"/>
    </xf>
    <xf numFmtId="1" fontId="40" fillId="0" borderId="41" xfId="2" applyNumberFormat="1" applyFont="1" applyBorder="1" applyAlignment="1">
      <alignment horizontal="center"/>
      <protection locked="0"/>
    </xf>
    <xf numFmtId="167" fontId="40" fillId="0" borderId="41" xfId="2" applyNumberFormat="1" applyFont="1" applyBorder="1" applyAlignment="1">
      <alignment horizontal="right"/>
      <protection locked="0"/>
    </xf>
    <xf numFmtId="167" fontId="40" fillId="0" borderId="41" xfId="2" applyNumberFormat="1" applyFont="1" applyBorder="1" applyAlignment="1" applyProtection="1">
      <alignment horizontal="right"/>
    </xf>
    <xf numFmtId="167" fontId="40" fillId="0" borderId="42" xfId="2" applyNumberFormat="1" applyFont="1" applyBorder="1" applyAlignment="1">
      <alignment horizontal="right" wrapText="1"/>
      <protection locked="0"/>
    </xf>
    <xf numFmtId="0" fontId="40" fillId="0" borderId="0" xfId="2" applyFont="1" applyAlignment="1">
      <alignment horizontal="left" wrapText="1"/>
      <protection locked="0"/>
    </xf>
    <xf numFmtId="0" fontId="40" fillId="0" borderId="0" xfId="2" applyFont="1" applyAlignment="1" applyProtection="1">
      <alignment wrapText="1"/>
    </xf>
    <xf numFmtId="167" fontId="40" fillId="0" borderId="0" xfId="2" applyNumberFormat="1" applyFont="1" applyAlignment="1" applyProtection="1">
      <alignment horizontal="right"/>
    </xf>
    <xf numFmtId="37" fontId="41" fillId="0" borderId="43" xfId="2" applyNumberFormat="1" applyFont="1" applyBorder="1" applyAlignment="1">
      <alignment horizontal="center"/>
      <protection locked="0"/>
    </xf>
    <xf numFmtId="0" fontId="41" fillId="0" borderId="43" xfId="2" applyFont="1" applyBorder="1" applyAlignment="1">
      <alignment horizontal="left" wrapText="1"/>
      <protection locked="0"/>
    </xf>
    <xf numFmtId="0" fontId="41" fillId="0" borderId="43" xfId="2" applyFont="1" applyBorder="1" applyAlignment="1">
      <alignment horizontal="center" wrapText="1"/>
      <protection locked="0"/>
    </xf>
    <xf numFmtId="1" fontId="41" fillId="0" borderId="43" xfId="2" applyNumberFormat="1" applyFont="1" applyBorder="1" applyAlignment="1">
      <alignment horizontal="center"/>
      <protection locked="0"/>
    </xf>
    <xf numFmtId="167" fontId="41" fillId="0" borderId="43" xfId="2" applyNumberFormat="1" applyFont="1" applyBorder="1" applyAlignment="1">
      <alignment horizontal="right"/>
      <protection locked="0"/>
    </xf>
    <xf numFmtId="37" fontId="40" fillId="0" borderId="44" xfId="2" applyNumberFormat="1" applyFont="1" applyBorder="1" applyAlignment="1">
      <alignment horizontal="center"/>
      <protection locked="0"/>
    </xf>
    <xf numFmtId="0" fontId="40" fillId="0" borderId="45" xfId="2" applyFont="1" applyBorder="1" applyAlignment="1">
      <alignment horizontal="left" wrapText="1"/>
      <protection locked="0"/>
    </xf>
    <xf numFmtId="1" fontId="40" fillId="0" borderId="45" xfId="2" applyNumberFormat="1" applyFont="1" applyBorder="1" applyAlignment="1" applyProtection="1">
      <alignment horizontal="left" wrapText="1"/>
    </xf>
    <xf numFmtId="0" fontId="40" fillId="0" borderId="45" xfId="2" applyFont="1" applyBorder="1" applyAlignment="1">
      <alignment horizontal="center" wrapText="1"/>
      <protection locked="0"/>
    </xf>
    <xf numFmtId="1" fontId="40" fillId="0" borderId="45" xfId="2" applyNumberFormat="1" applyFont="1" applyBorder="1" applyAlignment="1">
      <alignment horizontal="center"/>
      <protection locked="0"/>
    </xf>
    <xf numFmtId="167" fontId="40" fillId="0" borderId="45" xfId="2" applyNumberFormat="1" applyFont="1" applyBorder="1" applyAlignment="1">
      <alignment horizontal="right"/>
      <protection locked="0"/>
    </xf>
    <xf numFmtId="167" fontId="40" fillId="0" borderId="46" xfId="2" applyNumberFormat="1" applyFont="1" applyBorder="1" applyAlignment="1">
      <alignment horizontal="right" wrapText="1"/>
      <protection locked="0"/>
    </xf>
    <xf numFmtId="37" fontId="40" fillId="0" borderId="47" xfId="2" applyNumberFormat="1" applyFont="1" applyBorder="1" applyAlignment="1">
      <alignment horizontal="center"/>
      <protection locked="0"/>
    </xf>
    <xf numFmtId="2" fontId="40" fillId="0" borderId="48" xfId="2" applyNumberFormat="1" applyFont="1" applyBorder="1" applyAlignment="1">
      <alignment horizontal="left" wrapText="1"/>
      <protection locked="0"/>
    </xf>
    <xf numFmtId="1" fontId="40" fillId="0" borderId="48" xfId="2" applyNumberFormat="1" applyFont="1" applyBorder="1" applyAlignment="1" applyProtection="1">
      <alignment horizontal="left" wrapText="1"/>
    </xf>
    <xf numFmtId="0" fontId="40" fillId="0" borderId="48" xfId="2" applyFont="1" applyBorder="1" applyAlignment="1">
      <alignment horizontal="center" wrapText="1"/>
      <protection locked="0"/>
    </xf>
    <xf numFmtId="1" fontId="40" fillId="0" borderId="48" xfId="2" applyNumberFormat="1" applyFont="1" applyBorder="1" applyAlignment="1">
      <alignment horizontal="center"/>
      <protection locked="0"/>
    </xf>
    <xf numFmtId="167" fontId="40" fillId="0" borderId="48" xfId="2" applyNumberFormat="1" applyFont="1" applyBorder="1" applyAlignment="1">
      <alignment horizontal="right"/>
      <protection locked="0"/>
    </xf>
    <xf numFmtId="167" fontId="40" fillId="0" borderId="49" xfId="2" applyNumberFormat="1" applyFont="1" applyBorder="1" applyAlignment="1">
      <alignment horizontal="right" wrapText="1"/>
      <protection locked="0"/>
    </xf>
    <xf numFmtId="1" fontId="40" fillId="0" borderId="48" xfId="2" applyNumberFormat="1" applyFont="1" applyBorder="1" applyAlignment="1" applyProtection="1">
      <alignment horizontal="left"/>
    </xf>
    <xf numFmtId="0" fontId="40" fillId="0" borderId="48" xfId="2" applyFont="1" applyBorder="1" applyAlignment="1" applyProtection="1">
      <alignment horizontal="left" wrapText="1"/>
    </xf>
    <xf numFmtId="0" fontId="40" fillId="0" borderId="48" xfId="2" applyFont="1" applyBorder="1" applyAlignment="1" applyProtection="1">
      <alignment horizontal="center"/>
    </xf>
    <xf numFmtId="37" fontId="40" fillId="0" borderId="50" xfId="2" applyNumberFormat="1" applyFont="1" applyBorder="1" applyAlignment="1">
      <alignment horizontal="center"/>
      <protection locked="0"/>
    </xf>
    <xf numFmtId="1" fontId="40" fillId="0" borderId="51" xfId="2" applyNumberFormat="1" applyFont="1" applyBorder="1" applyAlignment="1" applyProtection="1">
      <alignment horizontal="left"/>
    </xf>
    <xf numFmtId="0" fontId="40" fillId="0" borderId="51" xfId="2" applyFont="1" applyBorder="1" applyAlignment="1" applyProtection="1">
      <alignment horizontal="left" wrapText="1"/>
    </xf>
    <xf numFmtId="0" fontId="40" fillId="0" borderId="51" xfId="2" applyFont="1" applyBorder="1" applyAlignment="1" applyProtection="1">
      <alignment horizontal="center"/>
    </xf>
    <xf numFmtId="1" fontId="40" fillId="0" borderId="51" xfId="2" applyNumberFormat="1" applyFont="1" applyBorder="1" applyAlignment="1">
      <alignment horizontal="center"/>
      <protection locked="0"/>
    </xf>
    <xf numFmtId="167" fontId="40" fillId="0" borderId="51" xfId="2" applyNumberFormat="1" applyFont="1" applyBorder="1" applyAlignment="1">
      <alignment horizontal="right"/>
      <protection locked="0"/>
    </xf>
    <xf numFmtId="167" fontId="40" fillId="0" borderId="52" xfId="2" applyNumberFormat="1" applyFont="1" applyBorder="1" applyAlignment="1">
      <alignment horizontal="right" wrapText="1"/>
      <protection locked="0"/>
    </xf>
    <xf numFmtId="37" fontId="40" fillId="0" borderId="53" xfId="2" applyNumberFormat="1" applyFont="1" applyBorder="1" applyAlignment="1">
      <alignment horizontal="center"/>
      <protection locked="0"/>
    </xf>
    <xf numFmtId="1" fontId="40" fillId="0" borderId="53" xfId="2" applyNumberFormat="1" applyFont="1" applyBorder="1" applyAlignment="1" applyProtection="1">
      <alignment horizontal="left"/>
    </xf>
    <xf numFmtId="0" fontId="40" fillId="0" borderId="53" xfId="2" applyFont="1" applyBorder="1" applyAlignment="1" applyProtection="1">
      <alignment horizontal="left" wrapText="1"/>
    </xf>
    <xf numFmtId="0" fontId="40" fillId="0" borderId="53" xfId="2" applyFont="1" applyBorder="1" applyAlignment="1" applyProtection="1">
      <alignment horizontal="center"/>
    </xf>
    <xf numFmtId="1" fontId="40" fillId="0" borderId="53" xfId="2" applyNumberFormat="1" applyFont="1" applyBorder="1" applyAlignment="1">
      <alignment horizontal="center"/>
      <protection locked="0"/>
    </xf>
    <xf numFmtId="167" fontId="40" fillId="0" borderId="53" xfId="2" applyNumberFormat="1" applyFont="1" applyBorder="1" applyAlignment="1">
      <alignment horizontal="right"/>
      <protection locked="0"/>
    </xf>
    <xf numFmtId="167" fontId="40" fillId="0" borderId="53" xfId="2" applyNumberFormat="1" applyFont="1" applyBorder="1" applyAlignment="1">
      <alignment horizontal="right" wrapText="1"/>
      <protection locked="0"/>
    </xf>
    <xf numFmtId="1" fontId="40" fillId="0" borderId="45" xfId="2" applyNumberFormat="1" applyFont="1" applyBorder="1" applyAlignment="1" applyProtection="1">
      <alignment horizontal="center"/>
    </xf>
    <xf numFmtId="167" fontId="40" fillId="0" borderId="45" xfId="2" applyNumberFormat="1" applyFont="1" applyBorder="1" applyAlignment="1" applyProtection="1">
      <alignment horizontal="right"/>
    </xf>
    <xf numFmtId="0" fontId="40" fillId="0" borderId="0" xfId="2" applyFont="1" applyAlignment="1">
      <alignment horizontal="left"/>
      <protection locked="0"/>
    </xf>
    <xf numFmtId="0" fontId="40" fillId="0" borderId="0" xfId="2" applyFont="1" applyAlignment="1">
      <alignment wrapText="1"/>
      <protection locked="0"/>
    </xf>
    <xf numFmtId="0" fontId="40" fillId="0" borderId="48" xfId="2" applyFont="1" applyBorder="1" applyAlignment="1">
      <alignment horizontal="left" wrapText="1"/>
      <protection locked="0"/>
    </xf>
    <xf numFmtId="1" fontId="40" fillId="0" borderId="48" xfId="2" applyNumberFormat="1" applyFont="1" applyBorder="1" applyAlignment="1" applyProtection="1">
      <alignment horizontal="center"/>
    </xf>
    <xf numFmtId="167" fontId="40" fillId="0" borderId="48" xfId="2" applyNumberFormat="1" applyFont="1" applyBorder="1" applyAlignment="1" applyProtection="1">
      <alignment horizontal="right"/>
    </xf>
    <xf numFmtId="0" fontId="40" fillId="0" borderId="48" xfId="2" applyFont="1" applyBorder="1" applyAlignment="1" applyProtection="1">
      <alignment wrapText="1"/>
    </xf>
    <xf numFmtId="0" fontId="40" fillId="0" borderId="51" xfId="2" applyFont="1" applyBorder="1" applyAlignment="1">
      <alignment horizontal="left" wrapText="1"/>
      <protection locked="0"/>
    </xf>
    <xf numFmtId="0" fontId="40" fillId="0" borderId="51" xfId="2" applyFont="1" applyBorder="1" applyAlignment="1" applyProtection="1">
      <alignment wrapText="1"/>
    </xf>
    <xf numFmtId="0" fontId="40" fillId="0" borderId="51" xfId="2" applyFont="1" applyBorder="1" applyAlignment="1">
      <alignment horizontal="center" wrapText="1"/>
      <protection locked="0"/>
    </xf>
    <xf numFmtId="1" fontId="40" fillId="0" borderId="51" xfId="2" applyNumberFormat="1" applyFont="1" applyBorder="1" applyAlignment="1" applyProtection="1">
      <alignment horizontal="center"/>
    </xf>
    <xf numFmtId="167" fontId="40" fillId="0" borderId="51" xfId="2" applyNumberFormat="1" applyFont="1" applyBorder="1" applyAlignment="1" applyProtection="1">
      <alignment horizontal="right"/>
    </xf>
    <xf numFmtId="37" fontId="40" fillId="0" borderId="54" xfId="2" applyNumberFormat="1" applyFont="1" applyBorder="1" applyAlignment="1">
      <alignment horizontal="center"/>
      <protection locked="0"/>
    </xf>
    <xf numFmtId="1" fontId="41" fillId="0" borderId="0" xfId="2" applyNumberFormat="1" applyFont="1" applyAlignment="1" applyProtection="1">
      <alignment horizontal="left" wrapText="1"/>
    </xf>
    <xf numFmtId="167" fontId="40" fillId="0" borderId="55" xfId="2" applyNumberFormat="1" applyFont="1" applyBorder="1" applyAlignment="1" applyProtection="1">
      <alignment horizontal="right"/>
    </xf>
    <xf numFmtId="1" fontId="40" fillId="0" borderId="0" xfId="2" applyNumberFormat="1" applyFont="1" applyAlignment="1" applyProtection="1">
      <alignment horizontal="left"/>
    </xf>
    <xf numFmtId="0" fontId="41" fillId="0" borderId="0" xfId="2" applyFont="1" applyAlignment="1" applyProtection="1">
      <alignment horizontal="left" wrapText="1"/>
    </xf>
    <xf numFmtId="167" fontId="41" fillId="0" borderId="0" xfId="2" applyNumberFormat="1" applyFont="1" applyAlignment="1" applyProtection="1">
      <alignment horizontal="right" wrapText="1"/>
    </xf>
    <xf numFmtId="37" fontId="40" fillId="0" borderId="56" xfId="2" applyNumberFormat="1" applyFont="1" applyBorder="1" applyAlignment="1">
      <alignment horizontal="center"/>
      <protection locked="0"/>
    </xf>
    <xf numFmtId="1" fontId="40" fillId="0" borderId="57" xfId="2" applyNumberFormat="1" applyFont="1" applyBorder="1" applyAlignment="1" applyProtection="1">
      <alignment horizontal="left"/>
    </xf>
    <xf numFmtId="0" fontId="40" fillId="0" borderId="57" xfId="2" applyFont="1" applyBorder="1" applyAlignment="1" applyProtection="1">
      <alignment horizontal="left" wrapText="1"/>
    </xf>
    <xf numFmtId="0" fontId="40" fillId="0" borderId="57" xfId="2" applyFont="1" applyBorder="1" applyAlignment="1">
      <alignment horizontal="center" wrapText="1"/>
      <protection locked="0"/>
    </xf>
    <xf numFmtId="1" fontId="40" fillId="0" borderId="57" xfId="2" applyNumberFormat="1" applyFont="1" applyBorder="1" applyAlignment="1">
      <alignment horizontal="center"/>
      <protection locked="0"/>
    </xf>
    <xf numFmtId="167" fontId="40" fillId="0" borderId="57" xfId="2" applyNumberFormat="1" applyFont="1" applyBorder="1" applyAlignment="1" applyProtection="1">
      <alignment horizontal="right"/>
    </xf>
    <xf numFmtId="167" fontId="40" fillId="0" borderId="57" xfId="2" applyNumberFormat="1" applyFont="1" applyBorder="1" applyAlignment="1">
      <alignment horizontal="right"/>
      <protection locked="0"/>
    </xf>
    <xf numFmtId="167" fontId="40" fillId="0" borderId="58" xfId="2" applyNumberFormat="1" applyFont="1" applyBorder="1" applyAlignment="1">
      <alignment horizontal="right" wrapText="1"/>
      <protection locked="0"/>
    </xf>
    <xf numFmtId="0" fontId="40" fillId="0" borderId="0" xfId="2" applyFont="1" applyAlignment="1" applyProtection="1">
      <alignment horizontal="left" wrapText="1"/>
    </xf>
    <xf numFmtId="1" fontId="41" fillId="0" borderId="0" xfId="2" applyNumberFormat="1" applyFont="1" applyAlignment="1" applyProtection="1">
      <alignment horizontal="center" wrapText="1"/>
    </xf>
    <xf numFmtId="0" fontId="41" fillId="0" borderId="0" xfId="2" applyFont="1" applyAlignment="1" applyProtection="1">
      <alignment horizontal="center" wrapText="1"/>
    </xf>
    <xf numFmtId="1" fontId="40" fillId="0" borderId="45" xfId="2" applyNumberFormat="1" applyFont="1" applyBorder="1" applyAlignment="1" applyProtection="1">
      <alignment horizontal="left"/>
    </xf>
    <xf numFmtId="0" fontId="40" fillId="0" borderId="45" xfId="2" applyFont="1" applyBorder="1" applyAlignment="1" applyProtection="1">
      <alignment horizontal="left" wrapText="1"/>
    </xf>
    <xf numFmtId="0" fontId="40" fillId="0" borderId="45" xfId="2" applyFont="1" applyBorder="1" applyAlignment="1" applyProtection="1">
      <alignment horizontal="center" wrapText="1"/>
    </xf>
    <xf numFmtId="0" fontId="40" fillId="0" borderId="48" xfId="2" applyFont="1" applyBorder="1" applyAlignment="1" applyProtection="1">
      <alignment horizontal="center" wrapText="1"/>
    </xf>
    <xf numFmtId="1" fontId="40" fillId="0" borderId="51" xfId="2" applyNumberFormat="1" applyFont="1" applyBorder="1" applyAlignment="1" applyProtection="1">
      <alignment horizontal="left" wrapText="1"/>
    </xf>
    <xf numFmtId="0" fontId="41" fillId="0" borderId="51" xfId="2" applyFont="1" applyBorder="1" applyAlignment="1" applyProtection="1">
      <alignment horizontal="center" wrapText="1"/>
    </xf>
    <xf numFmtId="37" fontId="40" fillId="0" borderId="59" xfId="2" applyNumberFormat="1" applyFont="1" applyBorder="1" applyAlignment="1">
      <alignment horizontal="center"/>
      <protection locked="0"/>
    </xf>
    <xf numFmtId="1" fontId="40" fillId="0" borderId="0" xfId="2" applyNumberFormat="1" applyFont="1" applyAlignment="1" applyProtection="1">
      <alignment horizontal="center"/>
    </xf>
    <xf numFmtId="1" fontId="40" fillId="0" borderId="60" xfId="2" applyNumberFormat="1" applyFont="1" applyBorder="1" applyAlignment="1" applyProtection="1">
      <alignment horizontal="left"/>
    </xf>
    <xf numFmtId="0" fontId="41" fillId="0" borderId="45" xfId="2" applyFont="1" applyBorder="1" applyAlignment="1" applyProtection="1">
      <alignment horizontal="center" wrapText="1"/>
    </xf>
    <xf numFmtId="0" fontId="41" fillId="0" borderId="48" xfId="2" applyFont="1" applyBorder="1" applyAlignment="1" applyProtection="1">
      <alignment horizontal="center" wrapText="1"/>
    </xf>
    <xf numFmtId="168" fontId="40" fillId="0" borderId="0" xfId="2" applyNumberFormat="1" applyFont="1" applyAlignment="1">
      <alignment horizontal="right" wrapText="1"/>
      <protection locked="0"/>
    </xf>
    <xf numFmtId="1" fontId="41" fillId="0" borderId="0" xfId="2" applyNumberFormat="1" applyFont="1" applyAlignment="1" applyProtection="1">
      <alignment wrapText="1"/>
    </xf>
    <xf numFmtId="0" fontId="41" fillId="0" borderId="48" xfId="2" applyFont="1" applyBorder="1" applyAlignment="1">
      <alignment horizontal="center" wrapText="1"/>
      <protection locked="0"/>
    </xf>
    <xf numFmtId="0" fontId="40" fillId="0" borderId="0" xfId="2" applyFont="1" applyAlignment="1" applyProtection="1">
      <alignment horizontal="center"/>
    </xf>
    <xf numFmtId="1" fontId="41" fillId="0" borderId="0" xfId="2" applyNumberFormat="1" applyFont="1" applyAlignment="1" applyProtection="1"/>
    <xf numFmtId="0" fontId="41" fillId="0" borderId="0" xfId="2" applyFont="1" applyAlignment="1" applyProtection="1"/>
    <xf numFmtId="0" fontId="41" fillId="0" borderId="0" xfId="2" applyFont="1" applyAlignment="1" applyProtection="1">
      <alignment horizontal="center"/>
    </xf>
    <xf numFmtId="1" fontId="39" fillId="0" borderId="0" xfId="2" applyNumberFormat="1" applyFont="1" applyAlignment="1" applyProtection="1"/>
    <xf numFmtId="167" fontId="40" fillId="0" borderId="0" xfId="2" applyNumberFormat="1" applyFont="1" applyAlignment="1" applyProtection="1"/>
    <xf numFmtId="167" fontId="41" fillId="0" borderId="0" xfId="2" applyNumberFormat="1" applyFont="1" applyAlignment="1" applyProtection="1"/>
    <xf numFmtId="0" fontId="40" fillId="0" borderId="0" xfId="2" applyFont="1" applyAlignment="1" applyProtection="1"/>
    <xf numFmtId="0" fontId="40" fillId="0" borderId="44" xfId="2" applyFont="1" applyBorder="1" applyAlignment="1">
      <alignment horizontal="center"/>
      <protection locked="0"/>
    </xf>
    <xf numFmtId="1" fontId="40" fillId="0" borderId="45" xfId="2" applyNumberFormat="1" applyFont="1" applyBorder="1" applyAlignment="1">
      <alignment horizontal="left" wrapText="1"/>
      <protection locked="0"/>
    </xf>
    <xf numFmtId="0" fontId="40" fillId="0" borderId="45" xfId="2" applyFont="1" applyBorder="1" applyAlignment="1" applyProtection="1">
      <alignment wrapText="1"/>
    </xf>
    <xf numFmtId="1" fontId="40" fillId="0" borderId="45" xfId="2" applyNumberFormat="1" applyFont="1" applyBorder="1" applyAlignment="1">
      <alignment horizontal="center" wrapText="1"/>
      <protection locked="0"/>
    </xf>
    <xf numFmtId="167" fontId="40" fillId="0" borderId="45" xfId="2" applyNumberFormat="1" applyFont="1" applyBorder="1" applyAlignment="1">
      <alignment horizontal="left" wrapText="1"/>
      <protection locked="0"/>
    </xf>
    <xf numFmtId="167" fontId="40" fillId="0" borderId="45" xfId="2" applyNumberFormat="1" applyFont="1" applyBorder="1" applyAlignment="1" applyProtection="1">
      <alignment wrapText="1"/>
    </xf>
    <xf numFmtId="167" fontId="40" fillId="0" borderId="46" xfId="2" applyNumberFormat="1" applyFont="1" applyBorder="1" applyAlignment="1" applyProtection="1">
      <alignment horizontal="right"/>
    </xf>
    <xf numFmtId="167" fontId="40" fillId="0" borderId="0" xfId="2" applyNumberFormat="1" applyFont="1" applyAlignment="1">
      <alignment horizontal="left" wrapText="1"/>
      <protection locked="0"/>
    </xf>
    <xf numFmtId="0" fontId="40" fillId="0" borderId="47" xfId="2" applyFont="1" applyBorder="1" applyAlignment="1">
      <alignment horizontal="center"/>
      <protection locked="0"/>
    </xf>
    <xf numFmtId="1" fontId="40" fillId="0" borderId="48" xfId="2" applyNumberFormat="1" applyFont="1" applyBorder="1" applyAlignment="1">
      <alignment horizontal="left" wrapText="1"/>
      <protection locked="0"/>
    </xf>
    <xf numFmtId="1" fontId="40" fillId="0" borderId="48" xfId="2" applyNumberFormat="1" applyFont="1" applyBorder="1" applyAlignment="1">
      <alignment horizontal="center" wrapText="1"/>
      <protection locked="0"/>
    </xf>
    <xf numFmtId="167" fontId="40" fillId="0" borderId="48" xfId="2" applyNumberFormat="1" applyFont="1" applyBorder="1" applyAlignment="1">
      <alignment horizontal="left" wrapText="1"/>
      <protection locked="0"/>
    </xf>
    <xf numFmtId="167" fontId="40" fillId="0" borderId="48" xfId="2" applyNumberFormat="1" applyFont="1" applyBorder="1" applyAlignment="1" applyProtection="1">
      <alignment wrapText="1"/>
    </xf>
    <xf numFmtId="167" fontId="40" fillId="0" borderId="49" xfId="2" applyNumberFormat="1" applyFont="1" applyBorder="1" applyAlignment="1" applyProtection="1">
      <alignment horizontal="right"/>
    </xf>
    <xf numFmtId="0" fontId="40" fillId="0" borderId="50" xfId="2" applyFont="1" applyBorder="1" applyAlignment="1">
      <alignment horizontal="center"/>
      <protection locked="0"/>
    </xf>
    <xf numFmtId="1" fontId="40" fillId="0" borderId="51" xfId="2" applyNumberFormat="1" applyFont="1" applyBorder="1" applyAlignment="1">
      <alignment horizontal="left" wrapText="1"/>
      <protection locked="0"/>
    </xf>
    <xf numFmtId="0" fontId="40" fillId="0" borderId="61" xfId="2" applyFont="1" applyBorder="1" applyAlignment="1" applyProtection="1">
      <alignment wrapText="1"/>
    </xf>
    <xf numFmtId="1" fontId="40" fillId="0" borderId="51" xfId="2" applyNumberFormat="1" applyFont="1" applyBorder="1" applyAlignment="1">
      <alignment horizontal="center" wrapText="1"/>
      <protection locked="0"/>
    </xf>
    <xf numFmtId="167" fontId="40" fillId="0" borderId="51" xfId="2" applyNumberFormat="1" applyFont="1" applyBorder="1" applyAlignment="1">
      <alignment horizontal="left" wrapText="1"/>
      <protection locked="0"/>
    </xf>
    <xf numFmtId="167" fontId="40" fillId="0" borderId="51" xfId="2" applyNumberFormat="1" applyFont="1" applyBorder="1" applyAlignment="1" applyProtection="1">
      <alignment wrapText="1"/>
    </xf>
    <xf numFmtId="167" fontId="40" fillId="0" borderId="52" xfId="2" applyNumberFormat="1" applyFont="1" applyBorder="1" applyAlignment="1" applyProtection="1">
      <alignment horizontal="right"/>
    </xf>
    <xf numFmtId="1" fontId="43" fillId="0" borderId="0" xfId="2" applyNumberFormat="1" applyFont="1" applyAlignment="1">
      <alignment horizontal="center"/>
      <protection locked="0"/>
    </xf>
    <xf numFmtId="167" fontId="43" fillId="0" borderId="0" xfId="2" applyNumberFormat="1" applyFont="1" applyAlignment="1">
      <alignment horizontal="right"/>
      <protection locked="0"/>
    </xf>
    <xf numFmtId="0" fontId="40" fillId="0" borderId="0" xfId="2" applyFont="1" applyAlignment="1">
      <alignment horizontal="right" vertical="top"/>
      <protection locked="0"/>
    </xf>
    <xf numFmtId="37" fontId="44" fillId="0" borderId="0" xfId="2" applyNumberFormat="1" applyFont="1" applyAlignment="1">
      <alignment horizontal="center"/>
      <protection locked="0"/>
    </xf>
    <xf numFmtId="0" fontId="44" fillId="0" borderId="0" xfId="2" applyFont="1" applyAlignment="1">
      <alignment horizontal="left" wrapText="1"/>
      <protection locked="0"/>
    </xf>
    <xf numFmtId="0" fontId="44" fillId="0" borderId="0" xfId="2" applyFont="1" applyAlignment="1">
      <alignment horizontal="center" wrapText="1"/>
      <protection locked="0"/>
    </xf>
    <xf numFmtId="1" fontId="44" fillId="0" borderId="0" xfId="2" applyNumberFormat="1" applyFont="1" applyAlignment="1">
      <alignment horizontal="center"/>
      <protection locked="0"/>
    </xf>
    <xf numFmtId="167" fontId="44" fillId="0" borderId="0" xfId="2" applyNumberFormat="1" applyFont="1" applyAlignment="1">
      <alignment horizontal="right"/>
      <protection locked="0"/>
    </xf>
    <xf numFmtId="167" fontId="44" fillId="0" borderId="0" xfId="2" applyNumberFormat="1" applyFont="1" applyAlignment="1">
      <alignment horizontal="right" wrapText="1"/>
      <protection locked="0"/>
    </xf>
    <xf numFmtId="0" fontId="44" fillId="0" borderId="0" xfId="2" applyFont="1" applyAlignment="1">
      <alignment horizontal="right" vertical="top"/>
      <protection locked="0"/>
    </xf>
    <xf numFmtId="0" fontId="44" fillId="0" borderId="0" xfId="2" applyFont="1" applyAlignment="1">
      <alignment horizontal="left" vertical="top"/>
      <protection locked="0"/>
    </xf>
    <xf numFmtId="0" fontId="45" fillId="0" borderId="0" xfId="2" applyFont="1" applyAlignment="1" applyProtection="1"/>
    <xf numFmtId="0" fontId="45" fillId="0" borderId="0" xfId="2" applyFont="1" applyAlignment="1" applyProtection="1">
      <alignment horizontal="center"/>
    </xf>
    <xf numFmtId="1" fontId="46" fillId="0" borderId="0" xfId="2" applyNumberFormat="1" applyFont="1" applyAlignment="1" applyProtection="1">
      <alignment horizontal="center"/>
    </xf>
    <xf numFmtId="167" fontId="45" fillId="0" borderId="0" xfId="2" applyNumberFormat="1" applyFont="1" applyAlignment="1" applyProtection="1">
      <alignment horizontal="right"/>
    </xf>
    <xf numFmtId="167" fontId="44" fillId="0" borderId="0" xfId="2" applyNumberFormat="1" applyFont="1" applyAlignment="1" applyProtection="1">
      <alignment horizontal="right"/>
    </xf>
    <xf numFmtId="0" fontId="44" fillId="0" borderId="44" xfId="2" applyFont="1" applyBorder="1" applyAlignment="1">
      <alignment horizontal="left" wrapText="1"/>
      <protection locked="0"/>
    </xf>
    <xf numFmtId="0" fontId="44" fillId="0" borderId="45" xfId="2" applyFont="1" applyBorder="1" applyAlignment="1">
      <alignment horizontal="left" wrapText="1"/>
      <protection locked="0"/>
    </xf>
    <xf numFmtId="0" fontId="44" fillId="0" borderId="45" xfId="2" applyFont="1" applyBorder="1" applyAlignment="1">
      <alignment horizontal="center"/>
      <protection locked="0"/>
    </xf>
    <xf numFmtId="1" fontId="44" fillId="0" borderId="45" xfId="2" applyNumberFormat="1" applyFont="1" applyBorder="1" applyAlignment="1">
      <alignment horizontal="center"/>
      <protection locked="0"/>
    </xf>
    <xf numFmtId="167" fontId="44" fillId="0" borderId="45" xfId="2" applyNumberFormat="1" applyFont="1" applyBorder="1" applyAlignment="1">
      <alignment horizontal="right"/>
      <protection locked="0"/>
    </xf>
    <xf numFmtId="167" fontId="44" fillId="0" borderId="45" xfId="2" applyNumberFormat="1" applyFont="1" applyBorder="1" applyAlignment="1" applyProtection="1">
      <alignment horizontal="right"/>
    </xf>
    <xf numFmtId="167" fontId="44" fillId="0" borderId="46" xfId="2" applyNumberFormat="1" applyFont="1" applyBorder="1" applyAlignment="1" applyProtection="1">
      <alignment horizontal="right"/>
    </xf>
    <xf numFmtId="167" fontId="45" fillId="0" borderId="0" xfId="2" applyNumberFormat="1" applyFont="1" applyAlignment="1">
      <alignment horizontal="right"/>
      <protection locked="0"/>
    </xf>
    <xf numFmtId="37" fontId="44" fillId="0" borderId="0" xfId="2" applyNumberFormat="1" applyFont="1" applyAlignment="1">
      <alignment horizontal="center" vertical="top"/>
      <protection locked="0"/>
    </xf>
    <xf numFmtId="0" fontId="44" fillId="0" borderId="47" xfId="2" applyFont="1" applyBorder="1" applyAlignment="1">
      <alignment horizontal="left" vertical="top" wrapText="1"/>
      <protection locked="0"/>
    </xf>
    <xf numFmtId="0" fontId="44" fillId="0" borderId="48" xfId="2" applyFont="1" applyBorder="1" applyAlignment="1">
      <alignment horizontal="left"/>
      <protection locked="0"/>
    </xf>
    <xf numFmtId="0" fontId="44" fillId="0" borderId="48" xfId="2" applyFont="1" applyBorder="1" applyAlignment="1">
      <alignment horizontal="center"/>
      <protection locked="0"/>
    </xf>
    <xf numFmtId="1" fontId="44" fillId="0" borderId="48" xfId="2" applyNumberFormat="1" applyFont="1" applyBorder="1" applyAlignment="1">
      <alignment horizontal="center"/>
      <protection locked="0"/>
    </xf>
    <xf numFmtId="167" fontId="44" fillId="0" borderId="48" xfId="2" applyNumberFormat="1" applyFont="1" applyBorder="1" applyAlignment="1">
      <alignment horizontal="right"/>
      <protection locked="0"/>
    </xf>
    <xf numFmtId="167" fontId="44" fillId="0" borderId="49" xfId="2" applyNumberFormat="1" applyFont="1" applyBorder="1" applyAlignment="1">
      <alignment horizontal="right"/>
      <protection locked="0"/>
    </xf>
    <xf numFmtId="167" fontId="44" fillId="0" borderId="0" xfId="2" applyNumberFormat="1" applyFont="1" applyAlignment="1">
      <alignment horizontal="right" vertical="top"/>
      <protection locked="0"/>
    </xf>
    <xf numFmtId="169" fontId="44" fillId="0" borderId="48" xfId="2" applyNumberFormat="1" applyFont="1" applyBorder="1" applyAlignment="1">
      <alignment horizontal="center"/>
      <protection locked="0"/>
    </xf>
    <xf numFmtId="0" fontId="44" fillId="0" borderId="50" xfId="2" applyFont="1" applyBorder="1" applyAlignment="1">
      <alignment horizontal="left" vertical="top" wrapText="1"/>
      <protection locked="0"/>
    </xf>
    <xf numFmtId="0" fontId="44" fillId="0" borderId="51" xfId="2" applyFont="1" applyBorder="1" applyAlignment="1">
      <alignment horizontal="left"/>
      <protection locked="0"/>
    </xf>
    <xf numFmtId="0" fontId="44" fillId="0" borderId="51" xfId="2" applyFont="1" applyBorder="1" applyAlignment="1">
      <alignment horizontal="center"/>
      <protection locked="0"/>
    </xf>
    <xf numFmtId="1" fontId="44" fillId="0" borderId="51" xfId="2" applyNumberFormat="1" applyFont="1" applyBorder="1" applyAlignment="1">
      <alignment horizontal="center"/>
      <protection locked="0"/>
    </xf>
    <xf numFmtId="167" fontId="44" fillId="0" borderId="51" xfId="2" applyNumberFormat="1" applyFont="1" applyBorder="1" applyAlignment="1">
      <alignment horizontal="right"/>
      <protection locked="0"/>
    </xf>
    <xf numFmtId="167" fontId="44" fillId="0" borderId="52" xfId="2" applyNumberFormat="1" applyFont="1" applyBorder="1" applyAlignment="1">
      <alignment horizontal="right"/>
      <protection locked="0"/>
    </xf>
    <xf numFmtId="0" fontId="44" fillId="0" borderId="62" xfId="2" applyFont="1" applyBorder="1" applyAlignment="1">
      <alignment horizontal="left" vertical="top" wrapText="1"/>
      <protection locked="0"/>
    </xf>
    <xf numFmtId="0" fontId="44" fillId="0" borderId="63" xfId="2" applyFont="1" applyBorder="1" applyAlignment="1">
      <alignment horizontal="left"/>
      <protection locked="0"/>
    </xf>
    <xf numFmtId="0" fontId="44" fillId="0" borderId="63" xfId="2" applyFont="1" applyBorder="1" applyAlignment="1">
      <alignment horizontal="center"/>
      <protection locked="0"/>
    </xf>
    <xf numFmtId="1" fontId="44" fillId="0" borderId="63" xfId="2" applyNumberFormat="1" applyFont="1" applyBorder="1" applyAlignment="1">
      <alignment horizontal="center"/>
      <protection locked="0"/>
    </xf>
    <xf numFmtId="167" fontId="44" fillId="0" borderId="63" xfId="2" applyNumberFormat="1" applyFont="1" applyBorder="1" applyAlignment="1">
      <alignment horizontal="right"/>
      <protection locked="0"/>
    </xf>
    <xf numFmtId="167" fontId="44" fillId="0" borderId="64" xfId="2" applyNumberFormat="1" applyFont="1" applyBorder="1" applyAlignment="1">
      <alignment horizontal="right"/>
      <protection locked="0"/>
    </xf>
    <xf numFmtId="9" fontId="44" fillId="0" borderId="48" xfId="2" applyNumberFormat="1" applyFont="1" applyBorder="1" applyAlignment="1">
      <alignment horizontal="center"/>
      <protection locked="0"/>
    </xf>
    <xf numFmtId="0" fontId="44" fillId="0" borderId="0" xfId="2" applyFont="1" applyAlignment="1">
      <alignment horizontal="left" vertical="top" wrapText="1"/>
      <protection locked="0"/>
    </xf>
    <xf numFmtId="0" fontId="45" fillId="0" borderId="0" xfId="2" applyFont="1" applyAlignment="1">
      <alignment horizontal="left"/>
      <protection locked="0"/>
    </xf>
    <xf numFmtId="0" fontId="45" fillId="0" borderId="0" xfId="2" applyFont="1" applyAlignment="1">
      <alignment horizontal="center"/>
      <protection locked="0"/>
    </xf>
    <xf numFmtId="1" fontId="45" fillId="0" borderId="0" xfId="2" applyNumberFormat="1" applyFont="1" applyAlignment="1">
      <alignment horizontal="right"/>
      <protection locked="0"/>
    </xf>
    <xf numFmtId="1" fontId="44" fillId="0" borderId="0" xfId="2" applyNumberFormat="1" applyFont="1" applyAlignment="1">
      <alignment horizontal="right" vertical="top"/>
      <protection locked="0"/>
    </xf>
    <xf numFmtId="37" fontId="40" fillId="0" borderId="0" xfId="2" applyNumberFormat="1" applyFont="1" applyAlignment="1">
      <alignment horizontal="center" vertical="top"/>
      <protection locked="0"/>
    </xf>
    <xf numFmtId="0" fontId="40" fillId="0" borderId="0" xfId="2" applyFont="1" applyAlignment="1">
      <alignment horizontal="left" vertical="top" wrapText="1"/>
      <protection locked="0"/>
    </xf>
    <xf numFmtId="0" fontId="47" fillId="0" borderId="0" xfId="2" applyFont="1" applyAlignment="1" applyProtection="1">
      <alignment horizontal="left" wrapText="1"/>
    </xf>
    <xf numFmtId="0" fontId="47" fillId="0" borderId="0" xfId="2" applyFont="1" applyAlignment="1" applyProtection="1">
      <alignment horizontal="center"/>
    </xf>
    <xf numFmtId="167" fontId="47" fillId="0" borderId="0" xfId="2" applyNumberFormat="1" applyFont="1" applyAlignment="1" applyProtection="1">
      <alignment horizontal="right"/>
    </xf>
    <xf numFmtId="167" fontId="40" fillId="0" borderId="0" xfId="2" applyNumberFormat="1" applyFont="1" applyAlignment="1">
      <alignment horizontal="right" vertical="top"/>
      <protection locked="0"/>
    </xf>
    <xf numFmtId="1" fontId="40" fillId="0" borderId="0" xfId="2" applyNumberFormat="1" applyFont="1" applyAlignment="1">
      <alignment horizontal="center" vertical="top"/>
      <protection locked="0"/>
    </xf>
    <xf numFmtId="170" fontId="49" fillId="8" borderId="0" xfId="3" applyFont="1" applyFill="1" applyAlignment="1">
      <alignment horizontal="center"/>
    </xf>
    <xf numFmtId="170" fontId="50" fillId="8" borderId="0" xfId="3" applyFont="1" applyFill="1"/>
    <xf numFmtId="170" fontId="50" fillId="8" borderId="0" xfId="3" applyFont="1" applyFill="1" applyAlignment="1">
      <alignment horizontal="center"/>
    </xf>
    <xf numFmtId="170" fontId="51" fillId="9" borderId="0" xfId="3" applyFont="1" applyFill="1" applyAlignment="1">
      <alignment horizontal="center"/>
    </xf>
    <xf numFmtId="170" fontId="52" fillId="9" borderId="65" xfId="3" applyFont="1" applyFill="1" applyBorder="1"/>
    <xf numFmtId="0" fontId="49" fillId="9" borderId="65" xfId="3" applyNumberFormat="1" applyFont="1" applyFill="1" applyBorder="1" applyAlignment="1">
      <alignment horizontal="center"/>
    </xf>
    <xf numFmtId="170" fontId="49" fillId="8" borderId="0" xfId="3" applyFont="1" applyFill="1"/>
    <xf numFmtId="1" fontId="53" fillId="8" borderId="65" xfId="3" applyNumberFormat="1" applyFont="1" applyFill="1" applyBorder="1" applyAlignment="1">
      <alignment horizontal="center" vertical="center"/>
    </xf>
    <xf numFmtId="170" fontId="53" fillId="8" borderId="65" xfId="3" applyFont="1" applyFill="1" applyBorder="1" applyAlignment="1">
      <alignment vertical="center"/>
    </xf>
    <xf numFmtId="171" fontId="53" fillId="8" borderId="65" xfId="3" applyNumberFormat="1" applyFont="1" applyFill="1" applyBorder="1" applyAlignment="1">
      <alignment horizontal="center" vertical="center"/>
    </xf>
    <xf numFmtId="170" fontId="53" fillId="8" borderId="65" xfId="3" applyFont="1" applyFill="1" applyBorder="1" applyAlignment="1">
      <alignment horizontal="right" vertical="center"/>
    </xf>
    <xf numFmtId="170" fontId="53" fillId="8" borderId="0" xfId="3" applyFont="1" applyFill="1" applyAlignment="1">
      <alignment vertical="center"/>
    </xf>
    <xf numFmtId="1" fontId="54" fillId="8" borderId="65" xfId="3" applyNumberFormat="1" applyFont="1" applyFill="1" applyBorder="1" applyAlignment="1">
      <alignment horizontal="center" vertical="center"/>
    </xf>
    <xf numFmtId="170" fontId="54" fillId="8" borderId="65" xfId="3" applyFont="1" applyFill="1" applyBorder="1" applyAlignment="1">
      <alignment vertical="center"/>
    </xf>
    <xf numFmtId="171" fontId="54" fillId="8" borderId="65" xfId="3" applyNumberFormat="1" applyFont="1" applyFill="1" applyBorder="1" applyAlignment="1">
      <alignment horizontal="center" vertical="center"/>
    </xf>
    <xf numFmtId="170" fontId="55" fillId="8" borderId="65" xfId="3" applyFont="1" applyFill="1" applyBorder="1" applyAlignment="1">
      <alignment horizontal="right" vertical="center"/>
    </xf>
    <xf numFmtId="170" fontId="54" fillId="8" borderId="0" xfId="3" applyFont="1" applyFill="1" applyAlignment="1">
      <alignment vertical="center"/>
    </xf>
    <xf numFmtId="170" fontId="56" fillId="8" borderId="0" xfId="3" applyFont="1" applyFill="1" applyAlignment="1">
      <alignment vertical="center"/>
    </xf>
    <xf numFmtId="170" fontId="57" fillId="8" borderId="0" xfId="3" applyFont="1" applyFill="1" applyAlignment="1">
      <alignment vertical="center"/>
    </xf>
    <xf numFmtId="170" fontId="53" fillId="8" borderId="65" xfId="3" applyFont="1" applyFill="1" applyBorder="1"/>
    <xf numFmtId="170" fontId="56" fillId="8" borderId="0" xfId="3" applyFont="1" applyFill="1"/>
    <xf numFmtId="170" fontId="54" fillId="8" borderId="65" xfId="3" applyFont="1" applyFill="1" applyBorder="1"/>
    <xf numFmtId="170" fontId="57" fillId="8" borderId="0" xfId="3" applyFont="1" applyFill="1"/>
    <xf numFmtId="172" fontId="54" fillId="8" borderId="65" xfId="3" applyNumberFormat="1" applyFont="1" applyFill="1" applyBorder="1" applyAlignment="1">
      <alignment horizontal="center" vertical="center"/>
    </xf>
    <xf numFmtId="170" fontId="54" fillId="8" borderId="0" xfId="3" applyFont="1" applyFill="1"/>
    <xf numFmtId="170" fontId="58" fillId="9" borderId="0" xfId="3" applyFont="1" applyFill="1" applyAlignment="1">
      <alignment horizontal="center"/>
    </xf>
    <xf numFmtId="170" fontId="54" fillId="9" borderId="65" xfId="3" applyFont="1" applyFill="1" applyBorder="1"/>
    <xf numFmtId="0" fontId="54" fillId="9" borderId="65" xfId="3" applyNumberFormat="1" applyFont="1" applyFill="1" applyBorder="1" applyAlignment="1">
      <alignment horizontal="center"/>
    </xf>
    <xf numFmtId="173" fontId="53" fillId="8" borderId="65" xfId="3" applyNumberFormat="1" applyFont="1" applyFill="1" applyBorder="1" applyAlignment="1">
      <alignment horizontal="center" vertical="center"/>
    </xf>
    <xf numFmtId="170" fontId="54" fillId="8" borderId="65" xfId="3" applyFont="1" applyFill="1" applyBorder="1" applyAlignment="1">
      <alignment vertical="center" wrapText="1"/>
    </xf>
    <xf numFmtId="173" fontId="54" fillId="8" borderId="65" xfId="3" applyNumberFormat="1" applyFont="1" applyFill="1" applyBorder="1" applyAlignment="1">
      <alignment horizontal="center" vertical="center"/>
    </xf>
    <xf numFmtId="1" fontId="53" fillId="8" borderId="0" xfId="3" applyNumberFormat="1" applyFont="1" applyFill="1" applyAlignment="1">
      <alignment horizontal="center" vertical="center"/>
    </xf>
    <xf numFmtId="170" fontId="53" fillId="8" borderId="65" xfId="3" applyFont="1" applyFill="1" applyBorder="1" applyAlignment="1">
      <alignment vertical="center" wrapText="1"/>
    </xf>
    <xf numFmtId="1" fontId="54" fillId="8" borderId="0" xfId="3" applyNumberFormat="1" applyFont="1" applyFill="1" applyAlignment="1">
      <alignment horizontal="center" vertical="center"/>
    </xf>
    <xf numFmtId="1" fontId="59" fillId="8" borderId="0" xfId="3" applyNumberFormat="1" applyFont="1" applyFill="1" applyAlignment="1">
      <alignment horizontal="center" vertical="center"/>
    </xf>
    <xf numFmtId="1" fontId="59" fillId="8" borderId="65" xfId="3" applyNumberFormat="1" applyFont="1" applyFill="1" applyBorder="1" applyAlignment="1">
      <alignment horizontal="center" vertical="center"/>
    </xf>
    <xf numFmtId="170" fontId="59" fillId="8" borderId="65" xfId="3" applyFont="1" applyFill="1" applyBorder="1" applyAlignment="1">
      <alignment vertical="center" wrapText="1"/>
    </xf>
    <xf numFmtId="171" fontId="59" fillId="8" borderId="65" xfId="3" applyNumberFormat="1" applyFont="1" applyFill="1" applyBorder="1" applyAlignment="1">
      <alignment horizontal="center" vertical="center"/>
    </xf>
    <xf numFmtId="170" fontId="60" fillId="8" borderId="0" xfId="3" applyFont="1" applyFill="1" applyAlignment="1">
      <alignment vertical="center"/>
    </xf>
    <xf numFmtId="172" fontId="53" fillId="8" borderId="65" xfId="3" applyNumberFormat="1" applyFont="1" applyFill="1" applyBorder="1" applyAlignment="1">
      <alignment horizontal="center" vertical="center"/>
    </xf>
    <xf numFmtId="0" fontId="61" fillId="9" borderId="65" xfId="3" applyNumberFormat="1" applyFont="1" applyFill="1" applyBorder="1" applyAlignment="1">
      <alignment horizontal="center"/>
    </xf>
    <xf numFmtId="170" fontId="53" fillId="8" borderId="0" xfId="3" applyFont="1" applyFill="1" applyAlignment="1">
      <alignment horizontal="center" vertical="center"/>
    </xf>
    <xf numFmtId="170" fontId="54" fillId="8" borderId="0" xfId="3" applyFont="1" applyFill="1" applyAlignment="1">
      <alignment horizontal="center" vertical="center"/>
    </xf>
    <xf numFmtId="1" fontId="55" fillId="8" borderId="65" xfId="3" applyNumberFormat="1" applyFont="1" applyFill="1" applyBorder="1" applyAlignment="1">
      <alignment horizontal="center" vertical="center"/>
    </xf>
    <xf numFmtId="1" fontId="62" fillId="8" borderId="65" xfId="3" applyNumberFormat="1" applyFont="1" applyFill="1" applyBorder="1" applyAlignment="1">
      <alignment horizontal="center" vertical="center"/>
    </xf>
    <xf numFmtId="170" fontId="63" fillId="9" borderId="0" xfId="3" applyFont="1" applyFill="1" applyAlignment="1">
      <alignment horizontal="center"/>
    </xf>
    <xf numFmtId="170" fontId="63" fillId="9" borderId="65" xfId="3" applyFont="1" applyFill="1" applyBorder="1"/>
    <xf numFmtId="0" fontId="64" fillId="9" borderId="65" xfId="3" applyNumberFormat="1" applyFont="1" applyFill="1" applyBorder="1" applyAlignment="1">
      <alignment horizontal="center"/>
    </xf>
    <xf numFmtId="174" fontId="63" fillId="9" borderId="65" xfId="3" applyNumberFormat="1" applyFont="1" applyFill="1" applyBorder="1" applyAlignment="1">
      <alignment horizontal="right"/>
    </xf>
    <xf numFmtId="170" fontId="65" fillId="8" borderId="0" xfId="3" applyFont="1" applyFill="1"/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">
    <cellStyle name="Hypertextové prepojenie" xfId="1" builtinId="8"/>
    <cellStyle name="Normálna" xfId="0" builtinId="0" customBuiltin="1"/>
    <cellStyle name="Normálna 2" xfId="2" xr:uid="{66774A89-6638-47AB-844E-28B6FA69360D}"/>
    <cellStyle name="Normálna 3" xfId="3" xr:uid="{A3102C84-5C48-46DD-BBD6-0DCD3A55B9F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ourdzik/Downloads/CP_Filippov_komplet_V2_705112992878149682258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E-zdroj"/>
      <sheetName val="Spec"/>
      <sheetName val="Rekap"/>
      <sheetName val="F2040"/>
      <sheetName val="F2120"/>
      <sheetName val="tacker "/>
      <sheetName val="chladenie"/>
      <sheetName val="SDKchladenie"/>
      <sheetName val="NEA"/>
      <sheetName val="Stiebel"/>
      <sheetName val="REHAU-zdroj"/>
      <sheetName val="akcny cennik"/>
      <sheetName val="dotacie-zdroj"/>
      <sheetName val="NIBE-zdroj"/>
      <sheetName val="Fancoily zdroj"/>
      <sheetName val="Spolocny-zdroj"/>
      <sheetName val="TV, AKU"/>
      <sheetName val="kompatibilita NIBE "/>
      <sheetName val="Ge-Tra"/>
      <sheetName val="CS-zdroj"/>
      <sheetName val="Renson-mriezky"/>
    </sheetNames>
    <sheetDataSet>
      <sheetData sheetId="0" refreshError="1">
        <row r="162">
          <cell r="B162" t="str">
            <v>2 kW - AC/DC rozvádzač</v>
          </cell>
        </row>
        <row r="163">
          <cell r="B163" t="str">
            <v>3 kW - AC/DC rozvádzač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zoomScaleNormal="100" workbookViewId="0">
      <selection activeCell="BE8" sqref="BE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506" t="s">
        <v>5</v>
      </c>
      <c r="AS2" s="507"/>
      <c r="AT2" s="507"/>
      <c r="AU2" s="507"/>
      <c r="AV2" s="507"/>
      <c r="AW2" s="507"/>
      <c r="AX2" s="507"/>
      <c r="AY2" s="507"/>
      <c r="AZ2" s="507"/>
      <c r="BA2" s="507"/>
      <c r="BB2" s="507"/>
      <c r="BC2" s="507"/>
      <c r="BD2" s="507"/>
      <c r="BE2" s="50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>
      <c r="B5" s="20"/>
      <c r="D5" s="23" t="s">
        <v>10</v>
      </c>
      <c r="K5" s="513" t="s">
        <v>11</v>
      </c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  <c r="AL5" s="507"/>
      <c r="AM5" s="507"/>
      <c r="AN5" s="507"/>
      <c r="AO5" s="507"/>
      <c r="AR5" s="20"/>
      <c r="BS5" s="17" t="s">
        <v>6</v>
      </c>
    </row>
    <row r="6" spans="1:74" s="1" customFormat="1" ht="36.950000000000003" customHeight="1">
      <c r="B6" s="20"/>
      <c r="D6" s="25" t="s">
        <v>12</v>
      </c>
      <c r="K6" s="514" t="s">
        <v>1453</v>
      </c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R6" s="20"/>
      <c r="BS6" s="17" t="s">
        <v>6</v>
      </c>
    </row>
    <row r="7" spans="1:74" s="1" customFormat="1" ht="12" customHeight="1">
      <c r="B7" s="20"/>
      <c r="D7" s="26" t="s">
        <v>13</v>
      </c>
      <c r="K7" s="24" t="s">
        <v>1</v>
      </c>
      <c r="AK7" s="26" t="s">
        <v>14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15</v>
      </c>
      <c r="K8" s="24" t="s">
        <v>16</v>
      </c>
      <c r="AK8" s="26" t="s">
        <v>17</v>
      </c>
      <c r="AN8" s="24" t="s">
        <v>18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19</v>
      </c>
      <c r="K10" s="1" t="s">
        <v>1454</v>
      </c>
      <c r="AK10" s="26" t="s">
        <v>20</v>
      </c>
      <c r="AN10" s="24" t="s">
        <v>1</v>
      </c>
      <c r="AR10" s="20"/>
      <c r="BS10" s="17" t="s">
        <v>6</v>
      </c>
    </row>
    <row r="11" spans="1:74" s="1" customFormat="1" ht="18.399999999999999" customHeight="1">
      <c r="B11" s="20"/>
      <c r="E11" s="24" t="s">
        <v>16</v>
      </c>
      <c r="AK11" s="26" t="s">
        <v>21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22</v>
      </c>
      <c r="AK13" s="26" t="s">
        <v>20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16</v>
      </c>
      <c r="AK14" s="26" t="s">
        <v>21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23</v>
      </c>
      <c r="K16" s="1" t="s">
        <v>1455</v>
      </c>
      <c r="AK16" s="26" t="s">
        <v>20</v>
      </c>
      <c r="AN16" s="24" t="s">
        <v>1</v>
      </c>
      <c r="AR16" s="20"/>
      <c r="BS16" s="17" t="s">
        <v>3</v>
      </c>
    </row>
    <row r="17" spans="1:71" s="1" customFormat="1" ht="18.399999999999999" customHeight="1">
      <c r="B17" s="20"/>
      <c r="E17" s="24" t="s">
        <v>16</v>
      </c>
      <c r="AK17" s="26" t="s">
        <v>21</v>
      </c>
      <c r="AN17" s="24" t="s">
        <v>1</v>
      </c>
      <c r="AR17" s="20"/>
      <c r="BS17" s="17" t="s">
        <v>24</v>
      </c>
    </row>
    <row r="18" spans="1:71" s="1" customFormat="1" ht="6.95" customHeight="1">
      <c r="B18" s="20"/>
      <c r="AR18" s="20"/>
      <c r="BS18" s="17" t="s">
        <v>25</v>
      </c>
    </row>
    <row r="19" spans="1:71" s="1" customFormat="1" ht="12" customHeight="1">
      <c r="B19" s="20"/>
      <c r="D19" s="26" t="s">
        <v>26</v>
      </c>
      <c r="AK19" s="26" t="s">
        <v>20</v>
      </c>
      <c r="AN19" s="24" t="s">
        <v>1</v>
      </c>
      <c r="AR19" s="20"/>
      <c r="BS19" s="17" t="s">
        <v>25</v>
      </c>
    </row>
    <row r="20" spans="1:71" s="1" customFormat="1" ht="18.399999999999999" customHeight="1">
      <c r="B20" s="20"/>
      <c r="E20" s="24" t="s">
        <v>16</v>
      </c>
      <c r="AK20" s="26" t="s">
        <v>21</v>
      </c>
      <c r="AN20" s="24" t="s">
        <v>1</v>
      </c>
      <c r="AR20" s="20"/>
      <c r="BS20" s="17" t="s">
        <v>24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27</v>
      </c>
      <c r="AR22" s="20"/>
    </row>
    <row r="23" spans="1:71" s="1" customFormat="1" ht="16.5" customHeight="1">
      <c r="B23" s="20"/>
      <c r="E23" s="515" t="s">
        <v>1</v>
      </c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5"/>
      <c r="AI23" s="515"/>
      <c r="AJ23" s="515"/>
      <c r="AK23" s="515"/>
      <c r="AL23" s="515"/>
      <c r="AM23" s="515"/>
      <c r="AN23" s="515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1" customFormat="1" ht="14.45" customHeight="1">
      <c r="B26" s="20"/>
      <c r="D26" s="29" t="s">
        <v>28</v>
      </c>
      <c r="AK26" s="516">
        <f>ROUND(AG94,2)</f>
        <v>0</v>
      </c>
      <c r="AL26" s="507"/>
      <c r="AM26" s="507"/>
      <c r="AN26" s="507"/>
      <c r="AO26" s="507"/>
      <c r="AR26" s="20"/>
    </row>
    <row r="27" spans="1:71" s="1" customFormat="1" ht="14.45" customHeight="1">
      <c r="B27" s="20"/>
      <c r="D27" s="29" t="s">
        <v>29</v>
      </c>
      <c r="AK27" s="516">
        <f>ROUND(AG100, 2)</f>
        <v>0</v>
      </c>
      <c r="AL27" s="516"/>
      <c r="AM27" s="516"/>
      <c r="AN27" s="516"/>
      <c r="AO27" s="516"/>
      <c r="AR27" s="20"/>
    </row>
    <row r="28" spans="1:7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2"/>
      <c r="BE28" s="31"/>
    </row>
    <row r="29" spans="1:71" s="2" customFormat="1" ht="25.9" customHeight="1">
      <c r="A29" s="31"/>
      <c r="B29" s="32"/>
      <c r="C29" s="31"/>
      <c r="D29" s="33" t="s">
        <v>30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517">
        <f>ROUND(AK26 + AK27, 2)</f>
        <v>0</v>
      </c>
      <c r="AL29" s="518"/>
      <c r="AM29" s="518"/>
      <c r="AN29" s="518"/>
      <c r="AO29" s="518"/>
      <c r="AP29" s="31"/>
      <c r="AQ29" s="31"/>
      <c r="AR29" s="32"/>
      <c r="BE29" s="31"/>
    </row>
    <row r="30" spans="1:71" s="2" customFormat="1" ht="6.95" customHeight="1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2"/>
      <c r="BE30" s="31"/>
    </row>
    <row r="31" spans="1:71" s="2" customFormat="1" ht="12.75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519" t="s">
        <v>31</v>
      </c>
      <c r="M31" s="519"/>
      <c r="N31" s="519"/>
      <c r="O31" s="519"/>
      <c r="P31" s="519"/>
      <c r="Q31" s="31"/>
      <c r="R31" s="31"/>
      <c r="S31" s="31"/>
      <c r="T31" s="31"/>
      <c r="U31" s="31"/>
      <c r="V31" s="31"/>
      <c r="W31" s="519" t="s">
        <v>32</v>
      </c>
      <c r="X31" s="519"/>
      <c r="Y31" s="519"/>
      <c r="Z31" s="519"/>
      <c r="AA31" s="519"/>
      <c r="AB31" s="519"/>
      <c r="AC31" s="519"/>
      <c r="AD31" s="519"/>
      <c r="AE31" s="519"/>
      <c r="AF31" s="31"/>
      <c r="AG31" s="31"/>
      <c r="AH31" s="31"/>
      <c r="AI31" s="31"/>
      <c r="AJ31" s="31"/>
      <c r="AK31" s="519" t="s">
        <v>33</v>
      </c>
      <c r="AL31" s="519"/>
      <c r="AM31" s="519"/>
      <c r="AN31" s="519"/>
      <c r="AO31" s="519"/>
      <c r="AP31" s="31"/>
      <c r="AQ31" s="31"/>
      <c r="AR31" s="32"/>
      <c r="BE31" s="31"/>
    </row>
    <row r="32" spans="1:71" s="3" customFormat="1" ht="14.45" customHeight="1">
      <c r="B32" s="36"/>
      <c r="D32" s="26" t="s">
        <v>34</v>
      </c>
      <c r="F32" s="26" t="s">
        <v>35</v>
      </c>
      <c r="L32" s="508">
        <v>0.2</v>
      </c>
      <c r="M32" s="509"/>
      <c r="N32" s="509"/>
      <c r="O32" s="509"/>
      <c r="P32" s="509"/>
      <c r="W32" s="510">
        <f>ROUND(AZ94 + SUM(CD100), 2)</f>
        <v>0</v>
      </c>
      <c r="X32" s="509"/>
      <c r="Y32" s="509"/>
      <c r="Z32" s="509"/>
      <c r="AA32" s="509"/>
      <c r="AB32" s="509"/>
      <c r="AC32" s="509"/>
      <c r="AD32" s="509"/>
      <c r="AE32" s="509"/>
      <c r="AK32" s="510">
        <f>ROUND(AV94 + SUM(BY100), 2)</f>
        <v>0</v>
      </c>
      <c r="AL32" s="509"/>
      <c r="AM32" s="509"/>
      <c r="AN32" s="509"/>
      <c r="AO32" s="509"/>
      <c r="AR32" s="36"/>
    </row>
    <row r="33" spans="1:57" s="3" customFormat="1" ht="14.45" customHeight="1">
      <c r="B33" s="36"/>
      <c r="F33" s="26" t="s">
        <v>36</v>
      </c>
      <c r="L33" s="508">
        <v>0.2</v>
      </c>
      <c r="M33" s="509"/>
      <c r="N33" s="509"/>
      <c r="O33" s="509"/>
      <c r="P33" s="509"/>
      <c r="W33" s="510">
        <f>ROUND(BA94 + SUM(CE100), 2)</f>
        <v>0</v>
      </c>
      <c r="X33" s="509"/>
      <c r="Y33" s="509"/>
      <c r="Z33" s="509"/>
      <c r="AA33" s="509"/>
      <c r="AB33" s="509"/>
      <c r="AC33" s="509"/>
      <c r="AD33" s="509"/>
      <c r="AE33" s="509"/>
      <c r="AK33" s="510">
        <f>ROUND(AW94 + SUM(BZ100), 2)</f>
        <v>0</v>
      </c>
      <c r="AL33" s="509"/>
      <c r="AM33" s="509"/>
      <c r="AN33" s="509"/>
      <c r="AO33" s="509"/>
      <c r="AR33" s="36"/>
    </row>
    <row r="34" spans="1:57" s="3" customFormat="1" ht="14.45" hidden="1" customHeight="1">
      <c r="B34" s="36"/>
      <c r="F34" s="26" t="s">
        <v>37</v>
      </c>
      <c r="L34" s="508">
        <v>0.2</v>
      </c>
      <c r="M34" s="509"/>
      <c r="N34" s="509"/>
      <c r="O34" s="509"/>
      <c r="P34" s="509"/>
      <c r="W34" s="510">
        <f>ROUND(BB94 + SUM(CF100), 2)</f>
        <v>0</v>
      </c>
      <c r="X34" s="509"/>
      <c r="Y34" s="509"/>
      <c r="Z34" s="509"/>
      <c r="AA34" s="509"/>
      <c r="AB34" s="509"/>
      <c r="AC34" s="509"/>
      <c r="AD34" s="509"/>
      <c r="AE34" s="509"/>
      <c r="AK34" s="510">
        <v>0</v>
      </c>
      <c r="AL34" s="509"/>
      <c r="AM34" s="509"/>
      <c r="AN34" s="509"/>
      <c r="AO34" s="509"/>
      <c r="AR34" s="36"/>
    </row>
    <row r="35" spans="1:57" s="3" customFormat="1" ht="14.45" hidden="1" customHeight="1">
      <c r="B35" s="36"/>
      <c r="F35" s="26" t="s">
        <v>38</v>
      </c>
      <c r="L35" s="508">
        <v>0.2</v>
      </c>
      <c r="M35" s="509"/>
      <c r="N35" s="509"/>
      <c r="O35" s="509"/>
      <c r="P35" s="509"/>
      <c r="W35" s="510">
        <f>ROUND(BC94 + SUM(CG100), 2)</f>
        <v>0</v>
      </c>
      <c r="X35" s="509"/>
      <c r="Y35" s="509"/>
      <c r="Z35" s="509"/>
      <c r="AA35" s="509"/>
      <c r="AB35" s="509"/>
      <c r="AC35" s="509"/>
      <c r="AD35" s="509"/>
      <c r="AE35" s="509"/>
      <c r="AK35" s="510">
        <v>0</v>
      </c>
      <c r="AL35" s="509"/>
      <c r="AM35" s="509"/>
      <c r="AN35" s="509"/>
      <c r="AO35" s="509"/>
      <c r="AR35" s="36"/>
    </row>
    <row r="36" spans="1:57" s="3" customFormat="1" ht="14.45" hidden="1" customHeight="1">
      <c r="B36" s="36"/>
      <c r="F36" s="26" t="s">
        <v>39</v>
      </c>
      <c r="L36" s="508">
        <v>0</v>
      </c>
      <c r="M36" s="509"/>
      <c r="N36" s="509"/>
      <c r="O36" s="509"/>
      <c r="P36" s="509"/>
      <c r="W36" s="510">
        <f>ROUND(BD94 + SUM(CH100), 2)</f>
        <v>0</v>
      </c>
      <c r="X36" s="509"/>
      <c r="Y36" s="509"/>
      <c r="Z36" s="509"/>
      <c r="AA36" s="509"/>
      <c r="AB36" s="509"/>
      <c r="AC36" s="509"/>
      <c r="AD36" s="509"/>
      <c r="AE36" s="509"/>
      <c r="AK36" s="510">
        <v>0</v>
      </c>
      <c r="AL36" s="509"/>
      <c r="AM36" s="509"/>
      <c r="AN36" s="509"/>
      <c r="AO36" s="509"/>
      <c r="AR36" s="36"/>
    </row>
    <row r="37" spans="1:57" s="2" customFormat="1" ht="6.9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2" customFormat="1" ht="25.9" customHeight="1">
      <c r="A38" s="31"/>
      <c r="B38" s="32"/>
      <c r="C38" s="37"/>
      <c r="D38" s="38" t="s">
        <v>40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41</v>
      </c>
      <c r="U38" s="39"/>
      <c r="V38" s="39"/>
      <c r="W38" s="39"/>
      <c r="X38" s="505" t="s">
        <v>42</v>
      </c>
      <c r="Y38" s="503"/>
      <c r="Z38" s="503"/>
      <c r="AA38" s="503"/>
      <c r="AB38" s="503"/>
      <c r="AC38" s="39"/>
      <c r="AD38" s="39"/>
      <c r="AE38" s="39"/>
      <c r="AF38" s="39"/>
      <c r="AG38" s="39"/>
      <c r="AH38" s="39"/>
      <c r="AI38" s="39"/>
      <c r="AJ38" s="39"/>
      <c r="AK38" s="502">
        <f>SUM(AK29:AK36)</f>
        <v>0</v>
      </c>
      <c r="AL38" s="503"/>
      <c r="AM38" s="503"/>
      <c r="AN38" s="503"/>
      <c r="AO38" s="504"/>
      <c r="AP38" s="37"/>
      <c r="AQ38" s="37"/>
      <c r="AR38" s="32"/>
      <c r="BE38" s="31"/>
    </row>
    <row r="39" spans="1:57" s="2" customFormat="1" ht="6.95" customHeight="1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2"/>
      <c r="BE39" s="31"/>
    </row>
    <row r="40" spans="1:57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2"/>
      <c r="BE40" s="31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1"/>
      <c r="D49" s="42" t="s">
        <v>43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44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2.75">
      <c r="A60" s="31"/>
      <c r="B60" s="32"/>
      <c r="C60" s="31"/>
      <c r="D60" s="44" t="s">
        <v>45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46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45</v>
      </c>
      <c r="AI60" s="34"/>
      <c r="AJ60" s="34"/>
      <c r="AK60" s="34"/>
      <c r="AL60" s="34"/>
      <c r="AM60" s="44" t="s">
        <v>46</v>
      </c>
      <c r="AN60" s="34"/>
      <c r="AO60" s="34"/>
      <c r="AP60" s="31"/>
      <c r="AQ60" s="31"/>
      <c r="AR60" s="32"/>
      <c r="BE60" s="31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2.75">
      <c r="A64" s="31"/>
      <c r="B64" s="32"/>
      <c r="C64" s="31"/>
      <c r="D64" s="42" t="s">
        <v>47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48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2.75">
      <c r="A75" s="31"/>
      <c r="B75" s="32"/>
      <c r="C75" s="31"/>
      <c r="D75" s="44" t="s">
        <v>45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46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45</v>
      </c>
      <c r="AI75" s="34"/>
      <c r="AJ75" s="34"/>
      <c r="AK75" s="34"/>
      <c r="AL75" s="34"/>
      <c r="AM75" s="44" t="s">
        <v>46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1" t="s">
        <v>49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10</v>
      </c>
      <c r="L84" s="4" t="str">
        <f>K5</f>
        <v>668/1</v>
      </c>
      <c r="AR84" s="50"/>
    </row>
    <row r="85" spans="1:91" s="5" customFormat="1" ht="36.950000000000003" customHeight="1">
      <c r="B85" s="51"/>
      <c r="C85" s="52" t="s">
        <v>12</v>
      </c>
      <c r="L85" s="529" t="str">
        <f>K6</f>
        <v>Zateplenie obecného úradu a kultúrneho domu</v>
      </c>
      <c r="M85" s="530"/>
      <c r="N85" s="530"/>
      <c r="O85" s="530"/>
      <c r="P85" s="530"/>
      <c r="Q85" s="530"/>
      <c r="R85" s="530"/>
      <c r="S85" s="530"/>
      <c r="T85" s="530"/>
      <c r="U85" s="530"/>
      <c r="V85" s="530"/>
      <c r="W85" s="530"/>
      <c r="X85" s="530"/>
      <c r="Y85" s="530"/>
      <c r="Z85" s="530"/>
      <c r="AA85" s="530"/>
      <c r="AB85" s="530"/>
      <c r="AC85" s="530"/>
      <c r="AD85" s="530"/>
      <c r="AE85" s="530"/>
      <c r="AF85" s="530"/>
      <c r="AG85" s="530"/>
      <c r="AH85" s="530"/>
      <c r="AI85" s="530"/>
      <c r="AJ85" s="530"/>
      <c r="AK85" s="530"/>
      <c r="AL85" s="530"/>
      <c r="AM85" s="530"/>
      <c r="AN85" s="530"/>
      <c r="AO85" s="530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15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17</v>
      </c>
      <c r="AJ87" s="31"/>
      <c r="AK87" s="31"/>
      <c r="AL87" s="31"/>
      <c r="AM87" s="531" t="str">
        <f>IF(AN8= "","",AN8)</f>
        <v>20. 12. 2021</v>
      </c>
      <c r="AN87" s="531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19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23</v>
      </c>
      <c r="AJ89" s="31"/>
      <c r="AK89" s="31"/>
      <c r="AL89" s="31"/>
      <c r="AM89" s="532" t="str">
        <f>IF(E17="","",E17)</f>
        <v xml:space="preserve"> </v>
      </c>
      <c r="AN89" s="533"/>
      <c r="AO89" s="533"/>
      <c r="AP89" s="533"/>
      <c r="AQ89" s="31"/>
      <c r="AR89" s="32"/>
      <c r="AS89" s="534" t="s">
        <v>50</v>
      </c>
      <c r="AT89" s="53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22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26</v>
      </c>
      <c r="AJ90" s="31"/>
      <c r="AK90" s="31"/>
      <c r="AL90" s="31"/>
      <c r="AM90" s="532" t="str">
        <f>IF(E20="","",E20)</f>
        <v xml:space="preserve"> </v>
      </c>
      <c r="AN90" s="533"/>
      <c r="AO90" s="533"/>
      <c r="AP90" s="533"/>
      <c r="AQ90" s="31"/>
      <c r="AR90" s="32"/>
      <c r="AS90" s="536"/>
      <c r="AT90" s="53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536"/>
      <c r="AT91" s="53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524" t="s">
        <v>51</v>
      </c>
      <c r="D92" s="525"/>
      <c r="E92" s="525"/>
      <c r="F92" s="525"/>
      <c r="G92" s="525"/>
      <c r="H92" s="59"/>
      <c r="I92" s="527" t="s">
        <v>52</v>
      </c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6" t="s">
        <v>53</v>
      </c>
      <c r="AH92" s="525"/>
      <c r="AI92" s="525"/>
      <c r="AJ92" s="525"/>
      <c r="AK92" s="525"/>
      <c r="AL92" s="525"/>
      <c r="AM92" s="525"/>
      <c r="AN92" s="527" t="s">
        <v>54</v>
      </c>
      <c r="AO92" s="525"/>
      <c r="AP92" s="528"/>
      <c r="AQ92" s="60" t="s">
        <v>55</v>
      </c>
      <c r="AR92" s="32"/>
      <c r="AS92" s="61" t="s">
        <v>56</v>
      </c>
      <c r="AT92" s="62" t="s">
        <v>57</v>
      </c>
      <c r="AU92" s="62" t="s">
        <v>58</v>
      </c>
      <c r="AV92" s="62" t="s">
        <v>59</v>
      </c>
      <c r="AW92" s="62" t="s">
        <v>60</v>
      </c>
      <c r="AX92" s="62" t="s">
        <v>61</v>
      </c>
      <c r="AY92" s="62" t="s">
        <v>62</v>
      </c>
      <c r="AZ92" s="62" t="s">
        <v>63</v>
      </c>
      <c r="BA92" s="62" t="s">
        <v>64</v>
      </c>
      <c r="BB92" s="62" t="s">
        <v>65</v>
      </c>
      <c r="BC92" s="62" t="s">
        <v>66</v>
      </c>
      <c r="BD92" s="63" t="s">
        <v>67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68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523">
        <f>ROUND(SUM(AG95:AG98),2)</f>
        <v>0</v>
      </c>
      <c r="AH94" s="523"/>
      <c r="AI94" s="523"/>
      <c r="AJ94" s="523"/>
      <c r="AK94" s="523"/>
      <c r="AL94" s="523"/>
      <c r="AM94" s="523"/>
      <c r="AN94" s="511">
        <f>SUM(AG94,AT94)</f>
        <v>0</v>
      </c>
      <c r="AO94" s="511"/>
      <c r="AP94" s="511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6.0183600000000004</v>
      </c>
      <c r="AV94" s="73">
        <f>ROUND(AZ94*L32,2)</f>
        <v>0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69</v>
      </c>
      <c r="BT94" s="76" t="s">
        <v>70</v>
      </c>
      <c r="BU94" s="77" t="s">
        <v>71</v>
      </c>
      <c r="BV94" s="76" t="s">
        <v>72</v>
      </c>
      <c r="BW94" s="76" t="s">
        <v>4</v>
      </c>
      <c r="BX94" s="76" t="s">
        <v>73</v>
      </c>
      <c r="CL94" s="76" t="s">
        <v>1</v>
      </c>
    </row>
    <row r="95" spans="1:91" s="7" customFormat="1" ht="16.5" customHeight="1">
      <c r="A95" s="78" t="s">
        <v>74</v>
      </c>
      <c r="B95" s="79"/>
      <c r="C95" s="80"/>
      <c r="D95" s="522" t="s">
        <v>75</v>
      </c>
      <c r="E95" s="522"/>
      <c r="F95" s="522"/>
      <c r="G95" s="522"/>
      <c r="H95" s="522"/>
      <c r="I95" s="81"/>
      <c r="J95" s="522" t="s">
        <v>76</v>
      </c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522"/>
      <c r="Y95" s="522"/>
      <c r="Z95" s="522"/>
      <c r="AA95" s="522"/>
      <c r="AB95" s="522"/>
      <c r="AC95" s="522"/>
      <c r="AD95" s="522"/>
      <c r="AE95" s="522"/>
      <c r="AF95" s="522"/>
      <c r="AG95" s="520">
        <f>'01 - Zateplenie fasády'!J32</f>
        <v>0</v>
      </c>
      <c r="AH95" s="521"/>
      <c r="AI95" s="521"/>
      <c r="AJ95" s="521"/>
      <c r="AK95" s="521"/>
      <c r="AL95" s="521"/>
      <c r="AM95" s="521"/>
      <c r="AN95" s="520">
        <f>SUM(AG95,AT95)</f>
        <v>0</v>
      </c>
      <c r="AO95" s="521"/>
      <c r="AP95" s="521"/>
      <c r="AQ95" s="82" t="s">
        <v>77</v>
      </c>
      <c r="AR95" s="79"/>
      <c r="AS95" s="83">
        <v>0</v>
      </c>
      <c r="AT95" s="84">
        <f>ROUND(SUM(AV95:AW95),2)</f>
        <v>0</v>
      </c>
      <c r="AU95" s="85">
        <f>'01 - Zateplenie fasády'!P136</f>
        <v>0</v>
      </c>
      <c r="AV95" s="84">
        <f>'01 - Zateplenie fasády'!J35</f>
        <v>0</v>
      </c>
      <c r="AW95" s="84">
        <f>'01 - Zateplenie fasády'!J36</f>
        <v>0</v>
      </c>
      <c r="AX95" s="84">
        <f>'01 - Zateplenie fasády'!J37</f>
        <v>0</v>
      </c>
      <c r="AY95" s="84">
        <f>'01 - Zateplenie fasády'!J38</f>
        <v>0</v>
      </c>
      <c r="AZ95" s="84">
        <f>'01 - Zateplenie fasády'!F35</f>
        <v>0</v>
      </c>
      <c r="BA95" s="84">
        <f>'01 - Zateplenie fasády'!F36</f>
        <v>0</v>
      </c>
      <c r="BB95" s="84">
        <f>'01 - Zateplenie fasády'!F37</f>
        <v>0</v>
      </c>
      <c r="BC95" s="84">
        <f>'01 - Zateplenie fasády'!F38</f>
        <v>0</v>
      </c>
      <c r="BD95" s="86">
        <f>'01 - Zateplenie fasády'!F39</f>
        <v>0</v>
      </c>
      <c r="BT95" s="87" t="s">
        <v>78</v>
      </c>
      <c r="BV95" s="87" t="s">
        <v>72</v>
      </c>
      <c r="BW95" s="87" t="s">
        <v>79</v>
      </c>
      <c r="BX95" s="87" t="s">
        <v>4</v>
      </c>
      <c r="CL95" s="87" t="s">
        <v>1</v>
      </c>
      <c r="CM95" s="87" t="s">
        <v>70</v>
      </c>
    </row>
    <row r="96" spans="1:91" s="7" customFormat="1" ht="16.5" customHeight="1">
      <c r="A96" s="78" t="s">
        <v>74</v>
      </c>
      <c r="B96" s="79"/>
      <c r="C96" s="80"/>
      <c r="D96" s="522" t="s">
        <v>80</v>
      </c>
      <c r="E96" s="522"/>
      <c r="F96" s="522"/>
      <c r="G96" s="522"/>
      <c r="H96" s="522"/>
      <c r="I96" s="81"/>
      <c r="J96" s="522" t="s">
        <v>81</v>
      </c>
      <c r="K96" s="522"/>
      <c r="L96" s="522"/>
      <c r="M96" s="522"/>
      <c r="N96" s="522"/>
      <c r="O96" s="522"/>
      <c r="P96" s="522"/>
      <c r="Q96" s="522"/>
      <c r="R96" s="522"/>
      <c r="S96" s="522"/>
      <c r="T96" s="522"/>
      <c r="U96" s="522"/>
      <c r="V96" s="522"/>
      <c r="W96" s="522"/>
      <c r="X96" s="522"/>
      <c r="Y96" s="522"/>
      <c r="Z96" s="522"/>
      <c r="AA96" s="522"/>
      <c r="AB96" s="522"/>
      <c r="AC96" s="522"/>
      <c r="AD96" s="522"/>
      <c r="AE96" s="522"/>
      <c r="AF96" s="522"/>
      <c r="AG96" s="520">
        <f>'02 - Zateplenie podkrovia...'!J32</f>
        <v>0</v>
      </c>
      <c r="AH96" s="521"/>
      <c r="AI96" s="521"/>
      <c r="AJ96" s="521"/>
      <c r="AK96" s="521"/>
      <c r="AL96" s="521"/>
      <c r="AM96" s="521"/>
      <c r="AN96" s="520">
        <f>SUM(AG96,AT96)</f>
        <v>0</v>
      </c>
      <c r="AO96" s="521"/>
      <c r="AP96" s="521"/>
      <c r="AQ96" s="82" t="s">
        <v>77</v>
      </c>
      <c r="AR96" s="79"/>
      <c r="AS96" s="83">
        <v>0</v>
      </c>
      <c r="AT96" s="84">
        <f>ROUND(SUM(AV96:AW96),2)</f>
        <v>0</v>
      </c>
      <c r="AU96" s="85">
        <f>'02 - Zateplenie podkrovia...'!P129</f>
        <v>0</v>
      </c>
      <c r="AV96" s="84">
        <f>'02 - Zateplenie podkrovia...'!J35</f>
        <v>0</v>
      </c>
      <c r="AW96" s="84">
        <f>'02 - Zateplenie podkrovia...'!J36</f>
        <v>0</v>
      </c>
      <c r="AX96" s="84">
        <f>'02 - Zateplenie podkrovia...'!J37</f>
        <v>0</v>
      </c>
      <c r="AY96" s="84">
        <f>'02 - Zateplenie podkrovia...'!J38</f>
        <v>0</v>
      </c>
      <c r="AZ96" s="84">
        <f>'02 - Zateplenie podkrovia...'!F35</f>
        <v>0</v>
      </c>
      <c r="BA96" s="84">
        <f>'02 - Zateplenie podkrovia...'!F36</f>
        <v>0</v>
      </c>
      <c r="BB96" s="84">
        <f>'02 - Zateplenie podkrovia...'!F37</f>
        <v>0</v>
      </c>
      <c r="BC96" s="84">
        <f>'02 - Zateplenie podkrovia...'!F38</f>
        <v>0</v>
      </c>
      <c r="BD96" s="86">
        <f>'02 - Zateplenie podkrovia...'!F39</f>
        <v>0</v>
      </c>
      <c r="BT96" s="87" t="s">
        <v>78</v>
      </c>
      <c r="BV96" s="87" t="s">
        <v>72</v>
      </c>
      <c r="BW96" s="87" t="s">
        <v>82</v>
      </c>
      <c r="BX96" s="87" t="s">
        <v>4</v>
      </c>
      <c r="CL96" s="87" t="s">
        <v>1</v>
      </c>
      <c r="CM96" s="87" t="s">
        <v>70</v>
      </c>
    </row>
    <row r="97" spans="1:91" s="7" customFormat="1" ht="16.5" customHeight="1">
      <c r="A97" s="78" t="s">
        <v>74</v>
      </c>
      <c r="B97" s="79"/>
      <c r="C97" s="80"/>
      <c r="D97" s="522" t="s">
        <v>83</v>
      </c>
      <c r="E97" s="522"/>
      <c r="F97" s="522"/>
      <c r="G97" s="522"/>
      <c r="H97" s="522"/>
      <c r="I97" s="81"/>
      <c r="J97" s="522" t="s">
        <v>84</v>
      </c>
      <c r="K97" s="522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  <c r="AC97" s="522"/>
      <c r="AD97" s="522"/>
      <c r="AE97" s="522"/>
      <c r="AF97" s="522"/>
      <c r="AG97" s="520">
        <f>'03 - Elektroinštalácia a ...'!J32</f>
        <v>0</v>
      </c>
      <c r="AH97" s="521"/>
      <c r="AI97" s="521"/>
      <c r="AJ97" s="521"/>
      <c r="AK97" s="521"/>
      <c r="AL97" s="521"/>
      <c r="AM97" s="521"/>
      <c r="AN97" s="520">
        <f>SUM(AG97,AT97)</f>
        <v>0</v>
      </c>
      <c r="AO97" s="521"/>
      <c r="AP97" s="521"/>
      <c r="AQ97" s="82" t="s">
        <v>77</v>
      </c>
      <c r="AR97" s="79"/>
      <c r="AS97" s="83">
        <v>0</v>
      </c>
      <c r="AT97" s="84">
        <f>ROUND(SUM(AV97:AW97),2)</f>
        <v>0</v>
      </c>
      <c r="AU97" s="85">
        <f>'03 - Elektroinštalácia a ...'!P122</f>
        <v>7.1999999999999995E-2</v>
      </c>
      <c r="AV97" s="84">
        <f>'03 - Elektroinštalácia a ...'!J35</f>
        <v>0</v>
      </c>
      <c r="AW97" s="84">
        <f>'03 - Elektroinštalácia a ...'!J36</f>
        <v>0</v>
      </c>
      <c r="AX97" s="84">
        <f>'03 - Elektroinštalácia a ...'!J37</f>
        <v>0</v>
      </c>
      <c r="AY97" s="84">
        <f>'03 - Elektroinštalácia a ...'!J38</f>
        <v>0</v>
      </c>
      <c r="AZ97" s="84">
        <f>'03 - Elektroinštalácia a ...'!F35</f>
        <v>0</v>
      </c>
      <c r="BA97" s="84">
        <f>'03 - Elektroinštalácia a ...'!F36</f>
        <v>0</v>
      </c>
      <c r="BB97" s="84">
        <f>'03 - Elektroinštalácia a ...'!F37</f>
        <v>0</v>
      </c>
      <c r="BC97" s="84">
        <f>'03 - Elektroinštalácia a ...'!F38</f>
        <v>0</v>
      </c>
      <c r="BD97" s="86">
        <f>'03 - Elektroinštalácia a ...'!F39</f>
        <v>0</v>
      </c>
      <c r="BT97" s="87" t="s">
        <v>78</v>
      </c>
      <c r="BV97" s="87" t="s">
        <v>72</v>
      </c>
      <c r="BW97" s="87" t="s">
        <v>85</v>
      </c>
      <c r="BX97" s="87" t="s">
        <v>4</v>
      </c>
      <c r="CL97" s="87" t="s">
        <v>1</v>
      </c>
      <c r="CM97" s="87" t="s">
        <v>70</v>
      </c>
    </row>
    <row r="98" spans="1:91" s="7" customFormat="1" ht="16.5" customHeight="1">
      <c r="A98" s="78" t="s">
        <v>74</v>
      </c>
      <c r="B98" s="79"/>
      <c r="C98" s="80"/>
      <c r="D98" s="522" t="s">
        <v>86</v>
      </c>
      <c r="E98" s="522"/>
      <c r="F98" s="522"/>
      <c r="G98" s="522"/>
      <c r="H98" s="522"/>
      <c r="I98" s="81"/>
      <c r="J98" s="522" t="s">
        <v>87</v>
      </c>
      <c r="K98" s="522"/>
      <c r="L98" s="522"/>
      <c r="M98" s="522"/>
      <c r="N98" s="522"/>
      <c r="O98" s="522"/>
      <c r="P98" s="522"/>
      <c r="Q98" s="522"/>
      <c r="R98" s="522"/>
      <c r="S98" s="522"/>
      <c r="T98" s="522"/>
      <c r="U98" s="522"/>
      <c r="V98" s="522"/>
      <c r="W98" s="522"/>
      <c r="X98" s="522"/>
      <c r="Y98" s="522"/>
      <c r="Z98" s="522"/>
      <c r="AA98" s="522"/>
      <c r="AB98" s="522"/>
      <c r="AC98" s="522"/>
      <c r="AD98" s="522"/>
      <c r="AE98" s="522"/>
      <c r="AF98" s="522"/>
      <c r="AG98" s="520">
        <f>'04 - ÚK'!J32</f>
        <v>0</v>
      </c>
      <c r="AH98" s="521"/>
      <c r="AI98" s="521"/>
      <c r="AJ98" s="521"/>
      <c r="AK98" s="521"/>
      <c r="AL98" s="521"/>
      <c r="AM98" s="521"/>
      <c r="AN98" s="520">
        <f>SUM(AG98,AT98)</f>
        <v>0</v>
      </c>
      <c r="AO98" s="521"/>
      <c r="AP98" s="521"/>
      <c r="AQ98" s="82" t="s">
        <v>77</v>
      </c>
      <c r="AR98" s="79"/>
      <c r="AS98" s="88">
        <v>0</v>
      </c>
      <c r="AT98" s="89">
        <f>ROUND(SUM(AV98:AW98),2)</f>
        <v>0</v>
      </c>
      <c r="AU98" s="90">
        <f>'04 - ÚK'!P122</f>
        <v>5.9463600000000003</v>
      </c>
      <c r="AV98" s="89">
        <f>'04 - ÚK'!J35</f>
        <v>0</v>
      </c>
      <c r="AW98" s="89">
        <f>'04 - ÚK'!J36</f>
        <v>0</v>
      </c>
      <c r="AX98" s="89">
        <f>'04 - ÚK'!J37</f>
        <v>0</v>
      </c>
      <c r="AY98" s="89">
        <f>'04 - ÚK'!J38</f>
        <v>0</v>
      </c>
      <c r="AZ98" s="89">
        <f>'04 - ÚK'!F35</f>
        <v>0</v>
      </c>
      <c r="BA98" s="89">
        <f>'04 - ÚK'!F36</f>
        <v>0</v>
      </c>
      <c r="BB98" s="89">
        <f>'04 - ÚK'!F37</f>
        <v>0</v>
      </c>
      <c r="BC98" s="89">
        <f>'04 - ÚK'!F38</f>
        <v>0</v>
      </c>
      <c r="BD98" s="91">
        <f>'04 - ÚK'!F39</f>
        <v>0</v>
      </c>
      <c r="BT98" s="87" t="s">
        <v>78</v>
      </c>
      <c r="BV98" s="87" t="s">
        <v>72</v>
      </c>
      <c r="BW98" s="87" t="s">
        <v>88</v>
      </c>
      <c r="BX98" s="87" t="s">
        <v>4</v>
      </c>
      <c r="CL98" s="87" t="s">
        <v>1</v>
      </c>
      <c r="CM98" s="87" t="s">
        <v>70</v>
      </c>
    </row>
    <row r="99" spans="1:91">
      <c r="B99" s="20"/>
      <c r="AR99" s="20"/>
    </row>
    <row r="100" spans="1:91" s="2" customFormat="1" ht="30" customHeight="1">
      <c r="A100" s="31"/>
      <c r="B100" s="32"/>
      <c r="C100" s="68" t="s">
        <v>89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511">
        <v>0</v>
      </c>
      <c r="AH100" s="511"/>
      <c r="AI100" s="511"/>
      <c r="AJ100" s="511"/>
      <c r="AK100" s="511"/>
      <c r="AL100" s="511"/>
      <c r="AM100" s="511"/>
      <c r="AN100" s="511">
        <v>0</v>
      </c>
      <c r="AO100" s="511"/>
      <c r="AP100" s="511"/>
      <c r="AQ100" s="92"/>
      <c r="AR100" s="32"/>
      <c r="AS100" s="61" t="s">
        <v>90</v>
      </c>
      <c r="AT100" s="62" t="s">
        <v>91</v>
      </c>
      <c r="AU100" s="62" t="s">
        <v>34</v>
      </c>
      <c r="AV100" s="63" t="s">
        <v>57</v>
      </c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91" s="2" customFormat="1" ht="10.9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2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91" s="2" customFormat="1" ht="30" customHeight="1">
      <c r="A102" s="31"/>
      <c r="B102" s="32"/>
      <c r="C102" s="93" t="s">
        <v>92</v>
      </c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512">
        <f>ROUND(AG94 + AG100, 2)</f>
        <v>0</v>
      </c>
      <c r="AH102" s="512"/>
      <c r="AI102" s="512"/>
      <c r="AJ102" s="512"/>
      <c r="AK102" s="512"/>
      <c r="AL102" s="512"/>
      <c r="AM102" s="512"/>
      <c r="AN102" s="512">
        <f>ROUND(AN94 + AN100, 2)</f>
        <v>0</v>
      </c>
      <c r="AO102" s="512"/>
      <c r="AP102" s="512"/>
      <c r="AQ102" s="94"/>
      <c r="AR102" s="32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9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32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8:AM98"/>
    <mergeCell ref="AN98:AP98"/>
    <mergeCell ref="D98:H98"/>
    <mergeCell ref="J98:AF98"/>
    <mergeCell ref="AG94:AM94"/>
    <mergeCell ref="AN94:AP94"/>
    <mergeCell ref="AN96:AP96"/>
    <mergeCell ref="D96:H96"/>
    <mergeCell ref="J96:AF96"/>
    <mergeCell ref="AG96:AM96"/>
    <mergeCell ref="J97:AF97"/>
    <mergeCell ref="AN97:AP97"/>
    <mergeCell ref="D97:H97"/>
    <mergeCell ref="AG97:AM97"/>
    <mergeCell ref="AG100:AM100"/>
    <mergeCell ref="AN100:AP100"/>
    <mergeCell ref="AG102:AM102"/>
    <mergeCell ref="AN102:AP102"/>
    <mergeCell ref="K5:AO5"/>
    <mergeCell ref="K6:AO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AK38:AO38"/>
    <mergeCell ref="X38:AB38"/>
    <mergeCell ref="AR2:BE2"/>
    <mergeCell ref="L35:P35"/>
    <mergeCell ref="W35:AE35"/>
    <mergeCell ref="AK35:AO35"/>
    <mergeCell ref="L36:P36"/>
    <mergeCell ref="W36:AE36"/>
    <mergeCell ref="AK36:AO36"/>
    <mergeCell ref="L33:P33"/>
    <mergeCell ref="AK33:AO33"/>
    <mergeCell ref="W33:AE33"/>
    <mergeCell ref="W34:AE34"/>
    <mergeCell ref="AK34:AO34"/>
    <mergeCell ref="L34:P34"/>
  </mergeCells>
  <hyperlinks>
    <hyperlink ref="A95" location="'01 - Zateplenie fasády'!C2" display="/" xr:uid="{00000000-0004-0000-0000-000000000000}"/>
    <hyperlink ref="A96" location="'02 - Zateplenie podkrovia...'!C2" display="/" xr:uid="{00000000-0004-0000-0000-000001000000}"/>
    <hyperlink ref="A97" location="'03 - Elektroinštalácia a ...'!C2" display="/" xr:uid="{00000000-0004-0000-0000-000002000000}"/>
    <hyperlink ref="A98" location="'04 - ÚK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745"/>
  <sheetViews>
    <sheetView showGridLines="0" zoomScale="70" zoomScaleNormal="70" workbookViewId="0">
      <selection activeCell="W18" sqref="W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6"/>
    </row>
    <row r="2" spans="1:46" s="1" customFormat="1" ht="36.950000000000003" customHeight="1">
      <c r="L2" s="506" t="s">
        <v>5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AT2" s="17" t="s">
        <v>79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93</v>
      </c>
      <c r="L4" s="20"/>
      <c r="M4" s="97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12</v>
      </c>
      <c r="L6" s="20"/>
    </row>
    <row r="7" spans="1:46" s="1" customFormat="1" ht="16.5" customHeight="1">
      <c r="B7" s="20"/>
      <c r="E7" s="539" t="str">
        <f>'Rekapitulácia stavby'!K6</f>
        <v>Zateplenie obecného úradu a kultúrneho domu</v>
      </c>
      <c r="F7" s="540"/>
      <c r="G7" s="540"/>
      <c r="H7" s="540"/>
      <c r="L7" s="20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529" t="s">
        <v>95</v>
      </c>
      <c r="F9" s="538"/>
      <c r="G9" s="538"/>
      <c r="H9" s="538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13</v>
      </c>
      <c r="E11" s="31"/>
      <c r="F11" s="24" t="s">
        <v>1</v>
      </c>
      <c r="G11" s="31"/>
      <c r="H11" s="31"/>
      <c r="I11" s="26" t="s">
        <v>14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15</v>
      </c>
      <c r="E12" s="31"/>
      <c r="F12" s="24" t="s">
        <v>16</v>
      </c>
      <c r="G12" s="31"/>
      <c r="H12" s="31"/>
      <c r="I12" s="26" t="s">
        <v>17</v>
      </c>
      <c r="J12" s="54" t="str">
        <f>'Rekapitulácia stavby'!AN8</f>
        <v>20. 12. 2021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19</v>
      </c>
      <c r="E14" s="31"/>
      <c r="F14" s="31"/>
      <c r="G14" s="31"/>
      <c r="H14" s="31"/>
      <c r="I14" s="26" t="s">
        <v>20</v>
      </c>
      <c r="J14" s="24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IF('Rekapitulácia stavby'!E11="","",'Rekapitulácia stavby'!E11)</f>
        <v xml:space="preserve"> </v>
      </c>
      <c r="F15" s="31"/>
      <c r="G15" s="31"/>
      <c r="H15" s="31"/>
      <c r="I15" s="26" t="s">
        <v>21</v>
      </c>
      <c r="J15" s="24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22</v>
      </c>
      <c r="E17" s="31"/>
      <c r="F17" s="31"/>
      <c r="G17" s="31"/>
      <c r="H17" s="31"/>
      <c r="I17" s="26" t="s">
        <v>20</v>
      </c>
      <c r="J17" s="24" t="str">
        <f>'Rekapitulácia stavby'!AN13</f>
        <v/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513" t="str">
        <f>'Rekapitulácia stavby'!E14</f>
        <v xml:space="preserve"> </v>
      </c>
      <c r="F18" s="513"/>
      <c r="G18" s="513"/>
      <c r="H18" s="513"/>
      <c r="I18" s="26" t="s">
        <v>21</v>
      </c>
      <c r="J18" s="24" t="str">
        <f>'Rekapitulácia stavby'!AN14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23</v>
      </c>
      <c r="E20" s="31"/>
      <c r="F20" s="31"/>
      <c r="G20" s="31"/>
      <c r="H20" s="31"/>
      <c r="I20" s="26" t="s">
        <v>20</v>
      </c>
      <c r="J20" s="24" t="str">
        <f>IF('Rekapitulácia stavby'!AN16="","",'Rekapitulácia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21</v>
      </c>
      <c r="J21" s="24" t="str">
        <f>IF('Rekapitulácia stavby'!AN17="","",'Rekapitulácia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26</v>
      </c>
      <c r="E23" s="31"/>
      <c r="F23" s="31"/>
      <c r="G23" s="31"/>
      <c r="H23" s="31"/>
      <c r="I23" s="26" t="s">
        <v>20</v>
      </c>
      <c r="J23" s="24" t="str">
        <f>IF('Rekapitulácia stavby'!AN19="","",'Rekapitulácia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21</v>
      </c>
      <c r="J24" s="24" t="str">
        <f>IF('Rekapitulácia stavby'!AN20="","",'Rekapitulácia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27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515" t="s">
        <v>1</v>
      </c>
      <c r="F27" s="515"/>
      <c r="G27" s="515"/>
      <c r="H27" s="515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96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97</v>
      </c>
      <c r="E31" s="31"/>
      <c r="F31" s="31"/>
      <c r="G31" s="31"/>
      <c r="H31" s="31"/>
      <c r="I31" s="31"/>
      <c r="J31" s="30">
        <f>J115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30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32</v>
      </c>
      <c r="G34" s="31"/>
      <c r="H34" s="31"/>
      <c r="I34" s="35" t="s">
        <v>31</v>
      </c>
      <c r="J34" s="35" t="s">
        <v>33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34</v>
      </c>
      <c r="E35" s="26" t="s">
        <v>35</v>
      </c>
      <c r="F35" s="103">
        <f>ROUND((SUM(BE115:BE116) + SUM(BE136:BE744)),  2)</f>
        <v>0</v>
      </c>
      <c r="G35" s="31"/>
      <c r="H35" s="31"/>
      <c r="I35" s="104">
        <v>0.2</v>
      </c>
      <c r="J35" s="103">
        <f>ROUND(((SUM(BE115:BE116) + SUM(BE136:BE744))*I35),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6" t="s">
        <v>36</v>
      </c>
      <c r="F36" s="103">
        <f>ROUND((SUM(BF115:BF116) + SUM(BF136:BF744)),  2)</f>
        <v>0</v>
      </c>
      <c r="G36" s="31"/>
      <c r="H36" s="31"/>
      <c r="I36" s="104">
        <v>0.2</v>
      </c>
      <c r="J36" s="103">
        <f>ROUND(((SUM(BF115:BF116) + SUM(BF136:BF744))*I36),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37</v>
      </c>
      <c r="F37" s="103">
        <f>ROUND((SUM(BG115:BG116) + SUM(BG136:BG744)),  2)</f>
        <v>0</v>
      </c>
      <c r="G37" s="31"/>
      <c r="H37" s="31"/>
      <c r="I37" s="104">
        <v>0.2</v>
      </c>
      <c r="J37" s="103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38</v>
      </c>
      <c r="F38" s="103">
        <f>ROUND((SUM(BH115:BH116) + SUM(BH136:BH744)),  2)</f>
        <v>0</v>
      </c>
      <c r="G38" s="31"/>
      <c r="H38" s="31"/>
      <c r="I38" s="104">
        <v>0.2</v>
      </c>
      <c r="J38" s="103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39</v>
      </c>
      <c r="F39" s="103">
        <f>ROUND((SUM(BI115:BI116) + SUM(BI136:BI744)),  2)</f>
        <v>0</v>
      </c>
      <c r="G39" s="31"/>
      <c r="H39" s="31"/>
      <c r="I39" s="104">
        <v>0</v>
      </c>
      <c r="J39" s="103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4"/>
      <c r="D41" s="105" t="s">
        <v>40</v>
      </c>
      <c r="E41" s="59"/>
      <c r="F41" s="59"/>
      <c r="G41" s="106" t="s">
        <v>41</v>
      </c>
      <c r="H41" s="107" t="s">
        <v>42</v>
      </c>
      <c r="I41" s="59"/>
      <c r="J41" s="108">
        <f>SUM(J32:J39)</f>
        <v>0</v>
      </c>
      <c r="K41" s="109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45</v>
      </c>
      <c r="E61" s="34"/>
      <c r="F61" s="110" t="s">
        <v>46</v>
      </c>
      <c r="G61" s="44" t="s">
        <v>45</v>
      </c>
      <c r="H61" s="34"/>
      <c r="I61" s="34"/>
      <c r="J61" s="111" t="s">
        <v>46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47</v>
      </c>
      <c r="E65" s="45"/>
      <c r="F65" s="45"/>
      <c r="G65" s="42" t="s">
        <v>48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45</v>
      </c>
      <c r="E76" s="34"/>
      <c r="F76" s="110" t="s">
        <v>46</v>
      </c>
      <c r="G76" s="44" t="s">
        <v>45</v>
      </c>
      <c r="H76" s="34"/>
      <c r="I76" s="34"/>
      <c r="J76" s="111" t="s">
        <v>46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98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539" t="str">
        <f>E7</f>
        <v>Zateplenie obecného úradu a kultúrneho domu</v>
      </c>
      <c r="F85" s="540"/>
      <c r="G85" s="540"/>
      <c r="H85" s="540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529" t="str">
        <f>E9</f>
        <v>01 - Zateplenie fasády</v>
      </c>
      <c r="F87" s="538"/>
      <c r="G87" s="538"/>
      <c r="H87" s="538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15</v>
      </c>
      <c r="D89" s="31"/>
      <c r="E89" s="31"/>
      <c r="F89" s="24" t="str">
        <f>F12</f>
        <v xml:space="preserve"> </v>
      </c>
      <c r="G89" s="31"/>
      <c r="H89" s="31"/>
      <c r="I89" s="26" t="s">
        <v>17</v>
      </c>
      <c r="J89" s="54" t="str">
        <f>IF(J12="","",J12)</f>
        <v>20. 12. 2021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19</v>
      </c>
      <c r="D91" s="31"/>
      <c r="E91" s="31"/>
      <c r="F91" s="24" t="str">
        <f>E15</f>
        <v xml:space="preserve"> </v>
      </c>
      <c r="G91" s="31"/>
      <c r="H91" s="31"/>
      <c r="I91" s="26" t="s">
        <v>23</v>
      </c>
      <c r="J91" s="27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22</v>
      </c>
      <c r="D92" s="31"/>
      <c r="E92" s="31"/>
      <c r="F92" s="24" t="str">
        <f>IF(E18="","",E18)</f>
        <v xml:space="preserve"> </v>
      </c>
      <c r="G92" s="31"/>
      <c r="H92" s="31"/>
      <c r="I92" s="26" t="s">
        <v>26</v>
      </c>
      <c r="J92" s="27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2" t="s">
        <v>99</v>
      </c>
      <c r="D94" s="94"/>
      <c r="E94" s="94"/>
      <c r="F94" s="94"/>
      <c r="G94" s="94"/>
      <c r="H94" s="94"/>
      <c r="I94" s="94"/>
      <c r="J94" s="113" t="s">
        <v>100</v>
      </c>
      <c r="K94" s="94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4" t="s">
        <v>101</v>
      </c>
      <c r="D96" s="31"/>
      <c r="E96" s="31"/>
      <c r="F96" s="31"/>
      <c r="G96" s="31"/>
      <c r="H96" s="31"/>
      <c r="I96" s="31"/>
      <c r="J96" s="70">
        <f>J136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102</v>
      </c>
    </row>
    <row r="97" spans="2:12" s="9" customFormat="1" ht="24.95" customHeight="1">
      <c r="B97" s="115"/>
      <c r="D97" s="116" t="s">
        <v>103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12" s="10" customFormat="1" ht="19.899999999999999" customHeight="1">
      <c r="B98" s="119"/>
      <c r="D98" s="120" t="s">
        <v>104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12" s="10" customFormat="1" ht="19.899999999999999" customHeight="1">
      <c r="B99" s="119"/>
      <c r="D99" s="120" t="s">
        <v>105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2:12" s="10" customFormat="1" ht="19.899999999999999" customHeight="1">
      <c r="B100" s="119"/>
      <c r="D100" s="120" t="s">
        <v>106</v>
      </c>
      <c r="E100" s="121"/>
      <c r="F100" s="121"/>
      <c r="G100" s="121"/>
      <c r="H100" s="121"/>
      <c r="I100" s="121"/>
      <c r="J100" s="122">
        <f>J355</f>
        <v>0</v>
      </c>
      <c r="L100" s="119"/>
    </row>
    <row r="101" spans="2:12" s="10" customFormat="1" ht="19.899999999999999" customHeight="1">
      <c r="B101" s="119"/>
      <c r="D101" s="120" t="s">
        <v>107</v>
      </c>
      <c r="E101" s="121"/>
      <c r="F101" s="121"/>
      <c r="G101" s="121"/>
      <c r="H101" s="121"/>
      <c r="I101" s="121"/>
      <c r="J101" s="122">
        <f>J455</f>
        <v>0</v>
      </c>
      <c r="L101" s="119"/>
    </row>
    <row r="102" spans="2:12" s="9" customFormat="1" ht="24.95" customHeight="1">
      <c r="B102" s="115"/>
      <c r="D102" s="116" t="s">
        <v>108</v>
      </c>
      <c r="E102" s="117"/>
      <c r="F102" s="117"/>
      <c r="G102" s="117"/>
      <c r="H102" s="117"/>
      <c r="I102" s="117"/>
      <c r="J102" s="118">
        <f>J458</f>
        <v>0</v>
      </c>
      <c r="L102" s="115"/>
    </row>
    <row r="103" spans="2:12" s="10" customFormat="1" ht="19.899999999999999" customHeight="1">
      <c r="B103" s="119"/>
      <c r="D103" s="120" t="s">
        <v>109</v>
      </c>
      <c r="E103" s="121"/>
      <c r="F103" s="121"/>
      <c r="G103" s="121"/>
      <c r="H103" s="121"/>
      <c r="I103" s="121"/>
      <c r="J103" s="122">
        <f>J459</f>
        <v>0</v>
      </c>
      <c r="L103" s="119"/>
    </row>
    <row r="104" spans="2:12" s="10" customFormat="1" ht="19.899999999999999" customHeight="1">
      <c r="B104" s="119"/>
      <c r="D104" s="120" t="s">
        <v>110</v>
      </c>
      <c r="E104" s="121"/>
      <c r="F104" s="121"/>
      <c r="G104" s="121"/>
      <c r="H104" s="121"/>
      <c r="I104" s="121"/>
      <c r="J104" s="122">
        <f>J470</f>
        <v>0</v>
      </c>
      <c r="L104" s="119"/>
    </row>
    <row r="105" spans="2:12" s="10" customFormat="1" ht="19.899999999999999" customHeight="1">
      <c r="B105" s="119"/>
      <c r="D105" s="120" t="s">
        <v>111</v>
      </c>
      <c r="E105" s="121"/>
      <c r="F105" s="121"/>
      <c r="G105" s="121"/>
      <c r="H105" s="121"/>
      <c r="I105" s="121"/>
      <c r="J105" s="122">
        <f>J479</f>
        <v>0</v>
      </c>
      <c r="L105" s="119"/>
    </row>
    <row r="106" spans="2:12" s="10" customFormat="1" ht="19.899999999999999" customHeight="1">
      <c r="B106" s="119"/>
      <c r="D106" s="120" t="s">
        <v>112</v>
      </c>
      <c r="E106" s="121"/>
      <c r="F106" s="121"/>
      <c r="G106" s="121"/>
      <c r="H106" s="121"/>
      <c r="I106" s="121"/>
      <c r="J106" s="122">
        <f>J498</f>
        <v>0</v>
      </c>
      <c r="L106" s="119"/>
    </row>
    <row r="107" spans="2:12" s="10" customFormat="1" ht="19.899999999999999" customHeight="1">
      <c r="B107" s="119"/>
      <c r="D107" s="120" t="s">
        <v>113</v>
      </c>
      <c r="E107" s="121"/>
      <c r="F107" s="121"/>
      <c r="G107" s="121"/>
      <c r="H107" s="121"/>
      <c r="I107" s="121"/>
      <c r="J107" s="122">
        <f>J582</f>
        <v>0</v>
      </c>
      <c r="L107" s="119"/>
    </row>
    <row r="108" spans="2:12" s="10" customFormat="1" ht="19.899999999999999" customHeight="1">
      <c r="B108" s="119"/>
      <c r="D108" s="120" t="s">
        <v>114</v>
      </c>
      <c r="E108" s="121"/>
      <c r="F108" s="121"/>
      <c r="G108" s="121"/>
      <c r="H108" s="121"/>
      <c r="I108" s="121"/>
      <c r="J108" s="122">
        <f>J663</f>
        <v>0</v>
      </c>
      <c r="L108" s="119"/>
    </row>
    <row r="109" spans="2:12" s="10" customFormat="1" ht="19.899999999999999" customHeight="1">
      <c r="B109" s="119"/>
      <c r="D109" s="120" t="s">
        <v>115</v>
      </c>
      <c r="E109" s="121"/>
      <c r="F109" s="121"/>
      <c r="G109" s="121"/>
      <c r="H109" s="121"/>
      <c r="I109" s="121"/>
      <c r="J109" s="122">
        <f>J710</f>
        <v>0</v>
      </c>
      <c r="L109" s="119"/>
    </row>
    <row r="110" spans="2:12" s="10" customFormat="1" ht="19.899999999999999" customHeight="1">
      <c r="B110" s="119"/>
      <c r="D110" s="120" t="s">
        <v>116</v>
      </c>
      <c r="E110" s="121"/>
      <c r="F110" s="121"/>
      <c r="G110" s="121"/>
      <c r="H110" s="121"/>
      <c r="I110" s="121"/>
      <c r="J110" s="122">
        <f>J729</f>
        <v>0</v>
      </c>
      <c r="L110" s="119"/>
    </row>
    <row r="111" spans="2:12" s="9" customFormat="1" ht="24.95" customHeight="1">
      <c r="B111" s="115"/>
      <c r="D111" s="116" t="s">
        <v>117</v>
      </c>
      <c r="E111" s="117"/>
      <c r="F111" s="117"/>
      <c r="G111" s="117"/>
      <c r="H111" s="117"/>
      <c r="I111" s="117"/>
      <c r="J111" s="118">
        <f>J739</f>
        <v>0</v>
      </c>
      <c r="L111" s="115"/>
    </row>
    <row r="112" spans="2:12" s="10" customFormat="1" ht="19.899999999999999" customHeight="1">
      <c r="B112" s="119"/>
      <c r="D112" s="120" t="s">
        <v>118</v>
      </c>
      <c r="E112" s="121"/>
      <c r="F112" s="121"/>
      <c r="G112" s="121"/>
      <c r="H112" s="121"/>
      <c r="I112" s="121"/>
      <c r="J112" s="122">
        <f>J740</f>
        <v>0</v>
      </c>
      <c r="L112" s="119"/>
    </row>
    <row r="113" spans="1:31" s="2" customFormat="1" ht="21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9.25" customHeight="1">
      <c r="A115" s="31"/>
      <c r="B115" s="32"/>
      <c r="C115" s="114" t="s">
        <v>119</v>
      </c>
      <c r="D115" s="31"/>
      <c r="E115" s="31"/>
      <c r="F115" s="31"/>
      <c r="G115" s="31"/>
      <c r="H115" s="31"/>
      <c r="I115" s="31"/>
      <c r="J115" s="123">
        <v>0</v>
      </c>
      <c r="K115" s="31"/>
      <c r="L115" s="41"/>
      <c r="N115" s="124" t="s">
        <v>34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8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9.25" customHeight="1">
      <c r="A117" s="31"/>
      <c r="B117" s="32"/>
      <c r="C117" s="93" t="s">
        <v>92</v>
      </c>
      <c r="D117" s="94"/>
      <c r="E117" s="94"/>
      <c r="F117" s="94"/>
      <c r="G117" s="94"/>
      <c r="H117" s="94"/>
      <c r="I117" s="94"/>
      <c r="J117" s="95">
        <f>ROUND(J96+J115,2)</f>
        <v>0</v>
      </c>
      <c r="K117" s="94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22" spans="1:31" s="2" customFormat="1" ht="6.95" customHeight="1">
      <c r="A122" s="31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24.95" customHeight="1">
      <c r="A123" s="31"/>
      <c r="B123" s="32"/>
      <c r="C123" s="21" t="s">
        <v>120</v>
      </c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12</v>
      </c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6.5" customHeight="1">
      <c r="A126" s="31"/>
      <c r="B126" s="32"/>
      <c r="C126" s="31"/>
      <c r="D126" s="31"/>
      <c r="E126" s="539" t="str">
        <f>E7</f>
        <v>Zateplenie obecného úradu a kultúrneho domu</v>
      </c>
      <c r="F126" s="540"/>
      <c r="G126" s="540"/>
      <c r="H126" s="540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94</v>
      </c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6.5" customHeight="1">
      <c r="A128" s="31"/>
      <c r="B128" s="32"/>
      <c r="C128" s="31"/>
      <c r="D128" s="31"/>
      <c r="E128" s="529" t="str">
        <f>E9</f>
        <v>01 - Zateplenie fasády</v>
      </c>
      <c r="F128" s="538"/>
      <c r="G128" s="538"/>
      <c r="H128" s="538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15</v>
      </c>
      <c r="D130" s="31"/>
      <c r="E130" s="31"/>
      <c r="F130" s="24" t="str">
        <f>F12</f>
        <v xml:space="preserve"> </v>
      </c>
      <c r="G130" s="31"/>
      <c r="H130" s="31"/>
      <c r="I130" s="26" t="s">
        <v>17</v>
      </c>
      <c r="J130" s="54" t="str">
        <f>IF(J12="","",J12)</f>
        <v>20. 12. 2021</v>
      </c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19</v>
      </c>
      <c r="D132" s="31"/>
      <c r="E132" s="31"/>
      <c r="F132" s="24" t="str">
        <f>E15</f>
        <v xml:space="preserve"> </v>
      </c>
      <c r="G132" s="31"/>
      <c r="H132" s="31"/>
      <c r="I132" s="26" t="s">
        <v>23</v>
      </c>
      <c r="J132" s="27" t="str">
        <f>E21</f>
        <v xml:space="preserve"> </v>
      </c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2" customHeight="1">
      <c r="A133" s="31"/>
      <c r="B133" s="32"/>
      <c r="C133" s="26" t="s">
        <v>22</v>
      </c>
      <c r="D133" s="31"/>
      <c r="E133" s="31"/>
      <c r="F133" s="24" t="str">
        <f>IF(E18="","",E18)</f>
        <v xml:space="preserve"> </v>
      </c>
      <c r="G133" s="31"/>
      <c r="H133" s="31"/>
      <c r="I133" s="26" t="s">
        <v>26</v>
      </c>
      <c r="J133" s="27" t="str">
        <f>E24</f>
        <v xml:space="preserve"> </v>
      </c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25"/>
      <c r="B135" s="126"/>
      <c r="C135" s="127" t="s">
        <v>121</v>
      </c>
      <c r="D135" s="128" t="s">
        <v>55</v>
      </c>
      <c r="E135" s="128" t="s">
        <v>51</v>
      </c>
      <c r="F135" s="128" t="s">
        <v>52</v>
      </c>
      <c r="G135" s="128" t="s">
        <v>122</v>
      </c>
      <c r="H135" s="128" t="s">
        <v>123</v>
      </c>
      <c r="I135" s="128" t="s">
        <v>124</v>
      </c>
      <c r="J135" s="129" t="s">
        <v>100</v>
      </c>
      <c r="K135" s="130" t="s">
        <v>125</v>
      </c>
      <c r="L135" s="131"/>
      <c r="M135" s="61" t="s">
        <v>1</v>
      </c>
      <c r="N135" s="62" t="s">
        <v>34</v>
      </c>
      <c r="O135" s="62" t="s">
        <v>126</v>
      </c>
      <c r="P135" s="62" t="s">
        <v>127</v>
      </c>
      <c r="Q135" s="62" t="s">
        <v>128</v>
      </c>
      <c r="R135" s="62" t="s">
        <v>129</v>
      </c>
      <c r="S135" s="62" t="s">
        <v>130</v>
      </c>
      <c r="T135" s="63" t="s">
        <v>131</v>
      </c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</row>
    <row r="136" spans="1:65" s="2" customFormat="1" ht="22.9" customHeight="1">
      <c r="A136" s="31"/>
      <c r="B136" s="32"/>
      <c r="C136" s="68" t="s">
        <v>96</v>
      </c>
      <c r="D136" s="31"/>
      <c r="E136" s="31"/>
      <c r="F136" s="31"/>
      <c r="G136" s="31"/>
      <c r="H136" s="31"/>
      <c r="I136" s="31"/>
      <c r="J136" s="132">
        <f>BK136</f>
        <v>0</v>
      </c>
      <c r="K136" s="31"/>
      <c r="L136" s="32"/>
      <c r="M136" s="64"/>
      <c r="N136" s="55"/>
      <c r="O136" s="65"/>
      <c r="P136" s="133">
        <f>P137+P458+P739</f>
        <v>0</v>
      </c>
      <c r="Q136" s="65"/>
      <c r="R136" s="133">
        <f>R137+R458+R739</f>
        <v>0</v>
      </c>
      <c r="S136" s="65"/>
      <c r="T136" s="134">
        <f>T137+T458+T739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7" t="s">
        <v>69</v>
      </c>
      <c r="AU136" s="17" t="s">
        <v>102</v>
      </c>
      <c r="BK136" s="135">
        <f>BK137+BK458+BK739</f>
        <v>0</v>
      </c>
    </row>
    <row r="137" spans="1:65" s="12" customFormat="1" ht="25.9" customHeight="1">
      <c r="B137" s="136"/>
      <c r="D137" s="137" t="s">
        <v>69</v>
      </c>
      <c r="E137" s="138" t="s">
        <v>132</v>
      </c>
      <c r="F137" s="138" t="s">
        <v>133</v>
      </c>
      <c r="J137" s="139">
        <f>BK137</f>
        <v>0</v>
      </c>
      <c r="L137" s="136"/>
      <c r="M137" s="140"/>
      <c r="N137" s="141"/>
      <c r="O137" s="141"/>
      <c r="P137" s="142">
        <f>P138+P143+P355+P455</f>
        <v>0</v>
      </c>
      <c r="Q137" s="141"/>
      <c r="R137" s="142">
        <f>R138+R143+R355+R455</f>
        <v>0</v>
      </c>
      <c r="S137" s="141"/>
      <c r="T137" s="143">
        <f>T138+T143+T355+T455</f>
        <v>0</v>
      </c>
      <c r="AR137" s="137" t="s">
        <v>78</v>
      </c>
      <c r="AT137" s="144" t="s">
        <v>69</v>
      </c>
      <c r="AU137" s="144" t="s">
        <v>70</v>
      </c>
      <c r="AY137" s="137" t="s">
        <v>134</v>
      </c>
      <c r="BK137" s="145">
        <f>BK138+BK143+BK355+BK455</f>
        <v>0</v>
      </c>
    </row>
    <row r="138" spans="1:65" s="12" customFormat="1" ht="22.9" customHeight="1">
      <c r="B138" s="136"/>
      <c r="D138" s="137" t="s">
        <v>69</v>
      </c>
      <c r="E138" s="146" t="s">
        <v>135</v>
      </c>
      <c r="F138" s="146" t="s">
        <v>136</v>
      </c>
      <c r="J138" s="147">
        <f>BK138</f>
        <v>0</v>
      </c>
      <c r="L138" s="136"/>
      <c r="M138" s="140"/>
      <c r="N138" s="141"/>
      <c r="O138" s="141"/>
      <c r="P138" s="142">
        <f>SUM(P139:P142)</f>
        <v>0</v>
      </c>
      <c r="Q138" s="141"/>
      <c r="R138" s="142">
        <f>SUM(R139:R142)</f>
        <v>0</v>
      </c>
      <c r="S138" s="141"/>
      <c r="T138" s="143">
        <f>SUM(T139:T142)</f>
        <v>0</v>
      </c>
      <c r="AR138" s="137" t="s">
        <v>78</v>
      </c>
      <c r="AT138" s="144" t="s">
        <v>69</v>
      </c>
      <c r="AU138" s="144" t="s">
        <v>78</v>
      </c>
      <c r="AY138" s="137" t="s">
        <v>134</v>
      </c>
      <c r="BK138" s="145">
        <f>SUM(BK139:BK142)</f>
        <v>0</v>
      </c>
    </row>
    <row r="139" spans="1:65" s="2" customFormat="1" ht="24.2" customHeight="1">
      <c r="A139" s="31"/>
      <c r="B139" s="148"/>
      <c r="C139" s="149" t="s">
        <v>137</v>
      </c>
      <c r="D139" s="149" t="s">
        <v>138</v>
      </c>
      <c r="E139" s="150" t="s">
        <v>139</v>
      </c>
      <c r="F139" s="151" t="s">
        <v>140</v>
      </c>
      <c r="G139" s="152" t="s">
        <v>141</v>
      </c>
      <c r="H139" s="153">
        <v>1136.365</v>
      </c>
      <c r="I139" s="153"/>
      <c r="J139" s="153">
        <f>ROUND(I139*H139,3)</f>
        <v>0</v>
      </c>
      <c r="K139" s="154"/>
      <c r="L139" s="32"/>
      <c r="M139" s="155" t="s">
        <v>1</v>
      </c>
      <c r="N139" s="156" t="s">
        <v>36</v>
      </c>
      <c r="O139" s="157">
        <v>0</v>
      </c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9" t="s">
        <v>142</v>
      </c>
      <c r="AT139" s="159" t="s">
        <v>138</v>
      </c>
      <c r="AU139" s="159" t="s">
        <v>135</v>
      </c>
      <c r="AY139" s="17" t="s">
        <v>134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7" t="s">
        <v>135</v>
      </c>
      <c r="BK139" s="161">
        <f>ROUND(I139*H139,3)</f>
        <v>0</v>
      </c>
      <c r="BL139" s="17" t="s">
        <v>142</v>
      </c>
      <c r="BM139" s="159" t="s">
        <v>135</v>
      </c>
    </row>
    <row r="140" spans="1:65" s="2" customFormat="1" ht="19.5">
      <c r="A140" s="31"/>
      <c r="B140" s="32"/>
      <c r="C140" s="31"/>
      <c r="D140" s="162" t="s">
        <v>143</v>
      </c>
      <c r="E140" s="31"/>
      <c r="F140" s="163" t="s">
        <v>140</v>
      </c>
      <c r="G140" s="31"/>
      <c r="H140" s="31"/>
      <c r="I140" s="31"/>
      <c r="J140" s="31"/>
      <c r="K140" s="31"/>
      <c r="L140" s="32"/>
      <c r="M140" s="164"/>
      <c r="N140" s="165"/>
      <c r="O140" s="57"/>
      <c r="P140" s="57"/>
      <c r="Q140" s="57"/>
      <c r="R140" s="57"/>
      <c r="S140" s="57"/>
      <c r="T140" s="58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7" t="s">
        <v>143</v>
      </c>
      <c r="AU140" s="17" t="s">
        <v>135</v>
      </c>
    </row>
    <row r="141" spans="1:65" s="13" customFormat="1">
      <c r="B141" s="166"/>
      <c r="D141" s="162" t="s">
        <v>144</v>
      </c>
      <c r="E141" s="167" t="s">
        <v>1</v>
      </c>
      <c r="F141" s="168" t="s">
        <v>145</v>
      </c>
      <c r="H141" s="169">
        <v>1136.365</v>
      </c>
      <c r="L141" s="166"/>
      <c r="M141" s="170"/>
      <c r="N141" s="171"/>
      <c r="O141" s="171"/>
      <c r="P141" s="171"/>
      <c r="Q141" s="171"/>
      <c r="R141" s="171"/>
      <c r="S141" s="171"/>
      <c r="T141" s="172"/>
      <c r="AT141" s="167" t="s">
        <v>144</v>
      </c>
      <c r="AU141" s="167" t="s">
        <v>135</v>
      </c>
      <c r="AV141" s="13" t="s">
        <v>135</v>
      </c>
      <c r="AW141" s="13" t="s">
        <v>24</v>
      </c>
      <c r="AX141" s="13" t="s">
        <v>70</v>
      </c>
      <c r="AY141" s="167" t="s">
        <v>134</v>
      </c>
    </row>
    <row r="142" spans="1:65" s="14" customFormat="1">
      <c r="B142" s="173"/>
      <c r="D142" s="162" t="s">
        <v>144</v>
      </c>
      <c r="E142" s="174" t="s">
        <v>1</v>
      </c>
      <c r="F142" s="175" t="s">
        <v>146</v>
      </c>
      <c r="H142" s="176">
        <v>1136.365</v>
      </c>
      <c r="L142" s="173"/>
      <c r="M142" s="177"/>
      <c r="N142" s="178"/>
      <c r="O142" s="178"/>
      <c r="P142" s="178"/>
      <c r="Q142" s="178"/>
      <c r="R142" s="178"/>
      <c r="S142" s="178"/>
      <c r="T142" s="179"/>
      <c r="AT142" s="174" t="s">
        <v>144</v>
      </c>
      <c r="AU142" s="174" t="s">
        <v>135</v>
      </c>
      <c r="AV142" s="14" t="s">
        <v>142</v>
      </c>
      <c r="AW142" s="14" t="s">
        <v>24</v>
      </c>
      <c r="AX142" s="14" t="s">
        <v>78</v>
      </c>
      <c r="AY142" s="174" t="s">
        <v>134</v>
      </c>
    </row>
    <row r="143" spans="1:65" s="12" customFormat="1" ht="22.9" customHeight="1">
      <c r="B143" s="136"/>
      <c r="D143" s="137" t="s">
        <v>69</v>
      </c>
      <c r="E143" s="146" t="s">
        <v>147</v>
      </c>
      <c r="F143" s="146" t="s">
        <v>148</v>
      </c>
      <c r="J143" s="147">
        <f>BK143</f>
        <v>0</v>
      </c>
      <c r="L143" s="136"/>
      <c r="M143" s="140"/>
      <c r="N143" s="141"/>
      <c r="O143" s="141"/>
      <c r="P143" s="142">
        <f>SUM(P144:P354)</f>
        <v>0</v>
      </c>
      <c r="Q143" s="141"/>
      <c r="R143" s="142">
        <f>SUM(R144:R354)</f>
        <v>0</v>
      </c>
      <c r="S143" s="141"/>
      <c r="T143" s="143">
        <f>SUM(T144:T354)</f>
        <v>0</v>
      </c>
      <c r="AR143" s="137" t="s">
        <v>78</v>
      </c>
      <c r="AT143" s="144" t="s">
        <v>69</v>
      </c>
      <c r="AU143" s="144" t="s">
        <v>78</v>
      </c>
      <c r="AY143" s="137" t="s">
        <v>134</v>
      </c>
      <c r="BK143" s="145">
        <f>SUM(BK144:BK354)</f>
        <v>0</v>
      </c>
    </row>
    <row r="144" spans="1:65" s="2" customFormat="1" ht="24.2" customHeight="1">
      <c r="A144" s="31"/>
      <c r="B144" s="148"/>
      <c r="C144" s="149" t="s">
        <v>149</v>
      </c>
      <c r="D144" s="149" t="s">
        <v>138</v>
      </c>
      <c r="E144" s="150" t="s">
        <v>150</v>
      </c>
      <c r="F144" s="151" t="s">
        <v>151</v>
      </c>
      <c r="G144" s="152" t="s">
        <v>141</v>
      </c>
      <c r="H144" s="153">
        <v>90.328999999999994</v>
      </c>
      <c r="I144" s="153"/>
      <c r="J144" s="153">
        <f>ROUND(I144*H144,3)</f>
        <v>0</v>
      </c>
      <c r="K144" s="154"/>
      <c r="L144" s="32"/>
      <c r="M144" s="155" t="s">
        <v>1</v>
      </c>
      <c r="N144" s="156" t="s">
        <v>36</v>
      </c>
      <c r="O144" s="157">
        <v>0</v>
      </c>
      <c r="P144" s="157">
        <f>O144*H144</f>
        <v>0</v>
      </c>
      <c r="Q144" s="157">
        <v>0</v>
      </c>
      <c r="R144" s="157">
        <f>Q144*H144</f>
        <v>0</v>
      </c>
      <c r="S144" s="157">
        <v>0</v>
      </c>
      <c r="T144" s="158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9" t="s">
        <v>142</v>
      </c>
      <c r="AT144" s="159" t="s">
        <v>138</v>
      </c>
      <c r="AU144" s="159" t="s">
        <v>135</v>
      </c>
      <c r="AY144" s="17" t="s">
        <v>134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7" t="s">
        <v>135</v>
      </c>
      <c r="BK144" s="161">
        <f>ROUND(I144*H144,3)</f>
        <v>0</v>
      </c>
      <c r="BL144" s="17" t="s">
        <v>142</v>
      </c>
      <c r="BM144" s="159" t="s">
        <v>142</v>
      </c>
    </row>
    <row r="145" spans="1:65" s="2" customFormat="1">
      <c r="A145" s="31"/>
      <c r="B145" s="32"/>
      <c r="C145" s="31"/>
      <c r="D145" s="162" t="s">
        <v>143</v>
      </c>
      <c r="E145" s="31"/>
      <c r="F145" s="163" t="s">
        <v>151</v>
      </c>
      <c r="G145" s="31"/>
      <c r="H145" s="31"/>
      <c r="I145" s="31"/>
      <c r="J145" s="31"/>
      <c r="K145" s="31"/>
      <c r="L145" s="32"/>
      <c r="M145" s="164"/>
      <c r="N145" s="165"/>
      <c r="O145" s="57"/>
      <c r="P145" s="57"/>
      <c r="Q145" s="57"/>
      <c r="R145" s="57"/>
      <c r="S145" s="57"/>
      <c r="T145" s="58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7" t="s">
        <v>143</v>
      </c>
      <c r="AU145" s="17" t="s">
        <v>135</v>
      </c>
    </row>
    <row r="146" spans="1:65" s="2" customFormat="1" ht="24.2" customHeight="1">
      <c r="A146" s="31"/>
      <c r="B146" s="148"/>
      <c r="C146" s="149" t="s">
        <v>152</v>
      </c>
      <c r="D146" s="149" t="s">
        <v>138</v>
      </c>
      <c r="E146" s="150" t="s">
        <v>153</v>
      </c>
      <c r="F146" s="151" t="s">
        <v>154</v>
      </c>
      <c r="G146" s="152" t="s">
        <v>141</v>
      </c>
      <c r="H146" s="153">
        <v>90.328999999999994</v>
      </c>
      <c r="I146" s="153"/>
      <c r="J146" s="153">
        <f>ROUND(I146*H146,3)</f>
        <v>0</v>
      </c>
      <c r="K146" s="154"/>
      <c r="L146" s="32"/>
      <c r="M146" s="155" t="s">
        <v>1</v>
      </c>
      <c r="N146" s="156" t="s">
        <v>36</v>
      </c>
      <c r="O146" s="157">
        <v>0</v>
      </c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9" t="s">
        <v>142</v>
      </c>
      <c r="AT146" s="159" t="s">
        <v>138</v>
      </c>
      <c r="AU146" s="159" t="s">
        <v>135</v>
      </c>
      <c r="AY146" s="17" t="s">
        <v>134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7" t="s">
        <v>135</v>
      </c>
      <c r="BK146" s="161">
        <f>ROUND(I146*H146,3)</f>
        <v>0</v>
      </c>
      <c r="BL146" s="17" t="s">
        <v>142</v>
      </c>
      <c r="BM146" s="159" t="s">
        <v>147</v>
      </c>
    </row>
    <row r="147" spans="1:65" s="2" customFormat="1" ht="19.5">
      <c r="A147" s="31"/>
      <c r="B147" s="32"/>
      <c r="C147" s="31"/>
      <c r="D147" s="162" t="s">
        <v>143</v>
      </c>
      <c r="E147" s="31"/>
      <c r="F147" s="163" t="s">
        <v>154</v>
      </c>
      <c r="G147" s="31"/>
      <c r="H147" s="31"/>
      <c r="I147" s="31"/>
      <c r="J147" s="31"/>
      <c r="K147" s="31"/>
      <c r="L147" s="32"/>
      <c r="M147" s="164"/>
      <c r="N147" s="165"/>
      <c r="O147" s="57"/>
      <c r="P147" s="57"/>
      <c r="Q147" s="57"/>
      <c r="R147" s="57"/>
      <c r="S147" s="57"/>
      <c r="T147" s="58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7" t="s">
        <v>143</v>
      </c>
      <c r="AU147" s="17" t="s">
        <v>135</v>
      </c>
    </row>
    <row r="148" spans="1:65" s="2" customFormat="1" ht="24.2" customHeight="1">
      <c r="A148" s="31"/>
      <c r="B148" s="148"/>
      <c r="C148" s="149" t="s">
        <v>155</v>
      </c>
      <c r="D148" s="149" t="s">
        <v>138</v>
      </c>
      <c r="E148" s="150" t="s">
        <v>156</v>
      </c>
      <c r="F148" s="151" t="s">
        <v>157</v>
      </c>
      <c r="G148" s="152" t="s">
        <v>141</v>
      </c>
      <c r="H148" s="153">
        <v>8.2089999999999996</v>
      </c>
      <c r="I148" s="153"/>
      <c r="J148" s="153">
        <f>ROUND(I148*H148,3)</f>
        <v>0</v>
      </c>
      <c r="K148" s="154"/>
      <c r="L148" s="32"/>
      <c r="M148" s="155" t="s">
        <v>1</v>
      </c>
      <c r="N148" s="156" t="s">
        <v>36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9" t="s">
        <v>142</v>
      </c>
      <c r="AT148" s="159" t="s">
        <v>138</v>
      </c>
      <c r="AU148" s="159" t="s">
        <v>135</v>
      </c>
      <c r="AY148" s="17" t="s">
        <v>134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7" t="s">
        <v>135</v>
      </c>
      <c r="BK148" s="161">
        <f>ROUND(I148*H148,3)</f>
        <v>0</v>
      </c>
      <c r="BL148" s="17" t="s">
        <v>142</v>
      </c>
      <c r="BM148" s="159" t="s">
        <v>158</v>
      </c>
    </row>
    <row r="149" spans="1:65" s="2" customFormat="1" ht="19.5">
      <c r="A149" s="31"/>
      <c r="B149" s="32"/>
      <c r="C149" s="31"/>
      <c r="D149" s="162" t="s">
        <v>143</v>
      </c>
      <c r="E149" s="31"/>
      <c r="F149" s="163" t="s">
        <v>157</v>
      </c>
      <c r="G149" s="31"/>
      <c r="H149" s="31"/>
      <c r="I149" s="31"/>
      <c r="J149" s="31"/>
      <c r="K149" s="31"/>
      <c r="L149" s="32"/>
      <c r="M149" s="164"/>
      <c r="N149" s="165"/>
      <c r="O149" s="57"/>
      <c r="P149" s="57"/>
      <c r="Q149" s="57"/>
      <c r="R149" s="57"/>
      <c r="S149" s="57"/>
      <c r="T149" s="58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7" t="s">
        <v>143</v>
      </c>
      <c r="AU149" s="17" t="s">
        <v>135</v>
      </c>
    </row>
    <row r="150" spans="1:65" s="13" customFormat="1">
      <c r="B150" s="166"/>
      <c r="D150" s="162" t="s">
        <v>144</v>
      </c>
      <c r="E150" s="167" t="s">
        <v>1</v>
      </c>
      <c r="F150" s="168" t="s">
        <v>159</v>
      </c>
      <c r="H150" s="169">
        <v>2.109</v>
      </c>
      <c r="L150" s="166"/>
      <c r="M150" s="170"/>
      <c r="N150" s="171"/>
      <c r="O150" s="171"/>
      <c r="P150" s="171"/>
      <c r="Q150" s="171"/>
      <c r="R150" s="171"/>
      <c r="S150" s="171"/>
      <c r="T150" s="172"/>
      <c r="AT150" s="167" t="s">
        <v>144</v>
      </c>
      <c r="AU150" s="167" t="s">
        <v>135</v>
      </c>
      <c r="AV150" s="13" t="s">
        <v>135</v>
      </c>
      <c r="AW150" s="13" t="s">
        <v>24</v>
      </c>
      <c r="AX150" s="13" t="s">
        <v>70</v>
      </c>
      <c r="AY150" s="167" t="s">
        <v>134</v>
      </c>
    </row>
    <row r="151" spans="1:65" s="13" customFormat="1">
      <c r="B151" s="166"/>
      <c r="D151" s="162" t="s">
        <v>144</v>
      </c>
      <c r="E151" s="167" t="s">
        <v>1</v>
      </c>
      <c r="F151" s="168" t="s">
        <v>160</v>
      </c>
      <c r="H151" s="169">
        <v>1.92</v>
      </c>
      <c r="L151" s="166"/>
      <c r="M151" s="170"/>
      <c r="N151" s="171"/>
      <c r="O151" s="171"/>
      <c r="P151" s="171"/>
      <c r="Q151" s="171"/>
      <c r="R151" s="171"/>
      <c r="S151" s="171"/>
      <c r="T151" s="172"/>
      <c r="AT151" s="167" t="s">
        <v>144</v>
      </c>
      <c r="AU151" s="167" t="s">
        <v>135</v>
      </c>
      <c r="AV151" s="13" t="s">
        <v>135</v>
      </c>
      <c r="AW151" s="13" t="s">
        <v>24</v>
      </c>
      <c r="AX151" s="13" t="s">
        <v>70</v>
      </c>
      <c r="AY151" s="167" t="s">
        <v>134</v>
      </c>
    </row>
    <row r="152" spans="1:65" s="13" customFormat="1">
      <c r="B152" s="166"/>
      <c r="D152" s="162" t="s">
        <v>144</v>
      </c>
      <c r="E152" s="167" t="s">
        <v>1</v>
      </c>
      <c r="F152" s="168" t="s">
        <v>161</v>
      </c>
      <c r="H152" s="169">
        <v>1.84</v>
      </c>
      <c r="L152" s="166"/>
      <c r="M152" s="170"/>
      <c r="N152" s="171"/>
      <c r="O152" s="171"/>
      <c r="P152" s="171"/>
      <c r="Q152" s="171"/>
      <c r="R152" s="171"/>
      <c r="S152" s="171"/>
      <c r="T152" s="172"/>
      <c r="AT152" s="167" t="s">
        <v>144</v>
      </c>
      <c r="AU152" s="167" t="s">
        <v>135</v>
      </c>
      <c r="AV152" s="13" t="s">
        <v>135</v>
      </c>
      <c r="AW152" s="13" t="s">
        <v>24</v>
      </c>
      <c r="AX152" s="13" t="s">
        <v>70</v>
      </c>
      <c r="AY152" s="167" t="s">
        <v>134</v>
      </c>
    </row>
    <row r="153" spans="1:65" s="13" customFormat="1">
      <c r="B153" s="166"/>
      <c r="D153" s="162" t="s">
        <v>144</v>
      </c>
      <c r="E153" s="167" t="s">
        <v>1</v>
      </c>
      <c r="F153" s="168" t="s">
        <v>162</v>
      </c>
      <c r="H153" s="169">
        <v>0.42</v>
      </c>
      <c r="L153" s="166"/>
      <c r="M153" s="170"/>
      <c r="N153" s="171"/>
      <c r="O153" s="171"/>
      <c r="P153" s="171"/>
      <c r="Q153" s="171"/>
      <c r="R153" s="171"/>
      <c r="S153" s="171"/>
      <c r="T153" s="172"/>
      <c r="AT153" s="167" t="s">
        <v>144</v>
      </c>
      <c r="AU153" s="167" t="s">
        <v>135</v>
      </c>
      <c r="AV153" s="13" t="s">
        <v>135</v>
      </c>
      <c r="AW153" s="13" t="s">
        <v>24</v>
      </c>
      <c r="AX153" s="13" t="s">
        <v>70</v>
      </c>
      <c r="AY153" s="167" t="s">
        <v>134</v>
      </c>
    </row>
    <row r="154" spans="1:65" s="13" customFormat="1">
      <c r="B154" s="166"/>
      <c r="D154" s="162" t="s">
        <v>144</v>
      </c>
      <c r="E154" s="167" t="s">
        <v>1</v>
      </c>
      <c r="F154" s="168" t="s">
        <v>163</v>
      </c>
      <c r="H154" s="169">
        <v>1.92</v>
      </c>
      <c r="L154" s="166"/>
      <c r="M154" s="170"/>
      <c r="N154" s="171"/>
      <c r="O154" s="171"/>
      <c r="P154" s="171"/>
      <c r="Q154" s="171"/>
      <c r="R154" s="171"/>
      <c r="S154" s="171"/>
      <c r="T154" s="172"/>
      <c r="AT154" s="167" t="s">
        <v>144</v>
      </c>
      <c r="AU154" s="167" t="s">
        <v>135</v>
      </c>
      <c r="AV154" s="13" t="s">
        <v>135</v>
      </c>
      <c r="AW154" s="13" t="s">
        <v>24</v>
      </c>
      <c r="AX154" s="13" t="s">
        <v>70</v>
      </c>
      <c r="AY154" s="167" t="s">
        <v>134</v>
      </c>
    </row>
    <row r="155" spans="1:65" s="14" customFormat="1">
      <c r="B155" s="173"/>
      <c r="D155" s="162" t="s">
        <v>144</v>
      </c>
      <c r="E155" s="174" t="s">
        <v>1</v>
      </c>
      <c r="F155" s="175" t="s">
        <v>146</v>
      </c>
      <c r="H155" s="176">
        <v>8.2089999999999996</v>
      </c>
      <c r="L155" s="173"/>
      <c r="M155" s="177"/>
      <c r="N155" s="178"/>
      <c r="O155" s="178"/>
      <c r="P155" s="178"/>
      <c r="Q155" s="178"/>
      <c r="R155" s="178"/>
      <c r="S155" s="178"/>
      <c r="T155" s="179"/>
      <c r="AT155" s="174" t="s">
        <v>144</v>
      </c>
      <c r="AU155" s="174" t="s">
        <v>135</v>
      </c>
      <c r="AV155" s="14" t="s">
        <v>142</v>
      </c>
      <c r="AW155" s="14" t="s">
        <v>24</v>
      </c>
      <c r="AX155" s="14" t="s">
        <v>78</v>
      </c>
      <c r="AY155" s="174" t="s">
        <v>134</v>
      </c>
    </row>
    <row r="156" spans="1:65" s="2" customFormat="1" ht="24.2" customHeight="1">
      <c r="A156" s="31"/>
      <c r="B156" s="148"/>
      <c r="C156" s="149" t="s">
        <v>164</v>
      </c>
      <c r="D156" s="149" t="s">
        <v>138</v>
      </c>
      <c r="E156" s="150" t="s">
        <v>165</v>
      </c>
      <c r="F156" s="151" t="s">
        <v>166</v>
      </c>
      <c r="G156" s="152" t="s">
        <v>141</v>
      </c>
      <c r="H156" s="153">
        <v>8.2089999999999996</v>
      </c>
      <c r="I156" s="153"/>
      <c r="J156" s="153">
        <f>ROUND(I156*H156,3)</f>
        <v>0</v>
      </c>
      <c r="K156" s="154"/>
      <c r="L156" s="32"/>
      <c r="M156" s="155" t="s">
        <v>1</v>
      </c>
      <c r="N156" s="156" t="s">
        <v>36</v>
      </c>
      <c r="O156" s="157">
        <v>0</v>
      </c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9" t="s">
        <v>142</v>
      </c>
      <c r="AT156" s="159" t="s">
        <v>138</v>
      </c>
      <c r="AU156" s="159" t="s">
        <v>135</v>
      </c>
      <c r="AY156" s="17" t="s">
        <v>134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7" t="s">
        <v>135</v>
      </c>
      <c r="BK156" s="161">
        <f>ROUND(I156*H156,3)</f>
        <v>0</v>
      </c>
      <c r="BL156" s="17" t="s">
        <v>142</v>
      </c>
      <c r="BM156" s="159" t="s">
        <v>137</v>
      </c>
    </row>
    <row r="157" spans="1:65" s="2" customFormat="1" ht="19.5">
      <c r="A157" s="31"/>
      <c r="B157" s="32"/>
      <c r="C157" s="31"/>
      <c r="D157" s="162" t="s">
        <v>143</v>
      </c>
      <c r="E157" s="31"/>
      <c r="F157" s="163" t="s">
        <v>166</v>
      </c>
      <c r="G157" s="31"/>
      <c r="H157" s="31"/>
      <c r="I157" s="31"/>
      <c r="J157" s="31"/>
      <c r="K157" s="31"/>
      <c r="L157" s="32"/>
      <c r="M157" s="164"/>
      <c r="N157" s="165"/>
      <c r="O157" s="57"/>
      <c r="P157" s="57"/>
      <c r="Q157" s="57"/>
      <c r="R157" s="57"/>
      <c r="S157" s="57"/>
      <c r="T157" s="58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7" t="s">
        <v>143</v>
      </c>
      <c r="AU157" s="17" t="s">
        <v>135</v>
      </c>
    </row>
    <row r="158" spans="1:65" s="2" customFormat="1" ht="24.2" customHeight="1">
      <c r="A158" s="31"/>
      <c r="B158" s="148"/>
      <c r="C158" s="149" t="s">
        <v>167</v>
      </c>
      <c r="D158" s="149" t="s">
        <v>138</v>
      </c>
      <c r="E158" s="150" t="s">
        <v>168</v>
      </c>
      <c r="F158" s="151" t="s">
        <v>169</v>
      </c>
      <c r="G158" s="152" t="s">
        <v>141</v>
      </c>
      <c r="H158" s="153">
        <v>1037.827</v>
      </c>
      <c r="I158" s="153"/>
      <c r="J158" s="153">
        <f>ROUND(I158*H158,3)</f>
        <v>0</v>
      </c>
      <c r="K158" s="154"/>
      <c r="L158" s="32"/>
      <c r="M158" s="155" t="s">
        <v>1</v>
      </c>
      <c r="N158" s="156" t="s">
        <v>36</v>
      </c>
      <c r="O158" s="157">
        <v>0</v>
      </c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9" t="s">
        <v>142</v>
      </c>
      <c r="AT158" s="159" t="s">
        <v>138</v>
      </c>
      <c r="AU158" s="159" t="s">
        <v>135</v>
      </c>
      <c r="AY158" s="17" t="s">
        <v>134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7" t="s">
        <v>135</v>
      </c>
      <c r="BK158" s="161">
        <f>ROUND(I158*H158,3)</f>
        <v>0</v>
      </c>
      <c r="BL158" s="17" t="s">
        <v>142</v>
      </c>
      <c r="BM158" s="159" t="s">
        <v>170</v>
      </c>
    </row>
    <row r="159" spans="1:65" s="2" customFormat="1">
      <c r="A159" s="31"/>
      <c r="B159" s="32"/>
      <c r="C159" s="31"/>
      <c r="D159" s="162" t="s">
        <v>143</v>
      </c>
      <c r="E159" s="31"/>
      <c r="F159" s="163" t="s">
        <v>169</v>
      </c>
      <c r="G159" s="31"/>
      <c r="H159" s="31"/>
      <c r="I159" s="31"/>
      <c r="J159" s="31"/>
      <c r="K159" s="31"/>
      <c r="L159" s="32"/>
      <c r="M159" s="164"/>
      <c r="N159" s="165"/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7" t="s">
        <v>143</v>
      </c>
      <c r="AU159" s="17" t="s">
        <v>135</v>
      </c>
    </row>
    <row r="160" spans="1:65" s="13" customFormat="1">
      <c r="B160" s="166"/>
      <c r="D160" s="162" t="s">
        <v>144</v>
      </c>
      <c r="E160" s="167" t="s">
        <v>1</v>
      </c>
      <c r="F160" s="168" t="s">
        <v>171</v>
      </c>
      <c r="H160" s="169">
        <v>1037.827</v>
      </c>
      <c r="L160" s="166"/>
      <c r="M160" s="170"/>
      <c r="N160" s="171"/>
      <c r="O160" s="171"/>
      <c r="P160" s="171"/>
      <c r="Q160" s="171"/>
      <c r="R160" s="171"/>
      <c r="S160" s="171"/>
      <c r="T160" s="172"/>
      <c r="AT160" s="167" t="s">
        <v>144</v>
      </c>
      <c r="AU160" s="167" t="s">
        <v>135</v>
      </c>
      <c r="AV160" s="13" t="s">
        <v>135</v>
      </c>
      <c r="AW160" s="13" t="s">
        <v>24</v>
      </c>
      <c r="AX160" s="13" t="s">
        <v>70</v>
      </c>
      <c r="AY160" s="167" t="s">
        <v>134</v>
      </c>
    </row>
    <row r="161" spans="1:65" s="14" customFormat="1">
      <c r="B161" s="173"/>
      <c r="D161" s="162" t="s">
        <v>144</v>
      </c>
      <c r="E161" s="174" t="s">
        <v>1</v>
      </c>
      <c r="F161" s="175" t="s">
        <v>146</v>
      </c>
      <c r="H161" s="176">
        <v>1037.827</v>
      </c>
      <c r="L161" s="173"/>
      <c r="M161" s="177"/>
      <c r="N161" s="178"/>
      <c r="O161" s="178"/>
      <c r="P161" s="178"/>
      <c r="Q161" s="178"/>
      <c r="R161" s="178"/>
      <c r="S161" s="178"/>
      <c r="T161" s="179"/>
      <c r="AT161" s="174" t="s">
        <v>144</v>
      </c>
      <c r="AU161" s="174" t="s">
        <v>135</v>
      </c>
      <c r="AV161" s="14" t="s">
        <v>142</v>
      </c>
      <c r="AW161" s="14" t="s">
        <v>24</v>
      </c>
      <c r="AX161" s="14" t="s">
        <v>78</v>
      </c>
      <c r="AY161" s="174" t="s">
        <v>134</v>
      </c>
    </row>
    <row r="162" spans="1:65" s="2" customFormat="1" ht="24.2" customHeight="1">
      <c r="A162" s="31"/>
      <c r="B162" s="148"/>
      <c r="C162" s="149" t="s">
        <v>172</v>
      </c>
      <c r="D162" s="149" t="s">
        <v>138</v>
      </c>
      <c r="E162" s="150" t="s">
        <v>173</v>
      </c>
      <c r="F162" s="151" t="s">
        <v>174</v>
      </c>
      <c r="G162" s="152" t="s">
        <v>141</v>
      </c>
      <c r="H162" s="153">
        <v>953.54600000000005</v>
      </c>
      <c r="I162" s="153"/>
      <c r="J162" s="153">
        <f>ROUND(I162*H162,3)</f>
        <v>0</v>
      </c>
      <c r="K162" s="154"/>
      <c r="L162" s="32"/>
      <c r="M162" s="155" t="s">
        <v>1</v>
      </c>
      <c r="N162" s="156" t="s">
        <v>36</v>
      </c>
      <c r="O162" s="157">
        <v>0</v>
      </c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9" t="s">
        <v>142</v>
      </c>
      <c r="AT162" s="159" t="s">
        <v>138</v>
      </c>
      <c r="AU162" s="159" t="s">
        <v>135</v>
      </c>
      <c r="AY162" s="17" t="s">
        <v>134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7" t="s">
        <v>135</v>
      </c>
      <c r="BK162" s="161">
        <f>ROUND(I162*H162,3)</f>
        <v>0</v>
      </c>
      <c r="BL162" s="17" t="s">
        <v>142</v>
      </c>
      <c r="BM162" s="159" t="s">
        <v>175</v>
      </c>
    </row>
    <row r="163" spans="1:65" s="2" customFormat="1" ht="19.5">
      <c r="A163" s="31"/>
      <c r="B163" s="32"/>
      <c r="C163" s="31"/>
      <c r="D163" s="162" t="s">
        <v>143</v>
      </c>
      <c r="E163" s="31"/>
      <c r="F163" s="163" t="s">
        <v>174</v>
      </c>
      <c r="G163" s="31"/>
      <c r="H163" s="31"/>
      <c r="I163" s="31"/>
      <c r="J163" s="31"/>
      <c r="K163" s="31"/>
      <c r="L163" s="32"/>
      <c r="M163" s="164"/>
      <c r="N163" s="165"/>
      <c r="O163" s="57"/>
      <c r="P163" s="57"/>
      <c r="Q163" s="57"/>
      <c r="R163" s="57"/>
      <c r="S163" s="57"/>
      <c r="T163" s="58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7" t="s">
        <v>143</v>
      </c>
      <c r="AU163" s="17" t="s">
        <v>135</v>
      </c>
    </row>
    <row r="164" spans="1:65" s="13" customFormat="1">
      <c r="B164" s="166"/>
      <c r="D164" s="162" t="s">
        <v>144</v>
      </c>
      <c r="E164" s="167" t="s">
        <v>1</v>
      </c>
      <c r="F164" s="168" t="s">
        <v>176</v>
      </c>
      <c r="H164" s="169">
        <v>953.54600000000005</v>
      </c>
      <c r="L164" s="166"/>
      <c r="M164" s="170"/>
      <c r="N164" s="171"/>
      <c r="O164" s="171"/>
      <c r="P164" s="171"/>
      <c r="Q164" s="171"/>
      <c r="R164" s="171"/>
      <c r="S164" s="171"/>
      <c r="T164" s="172"/>
      <c r="AT164" s="167" t="s">
        <v>144</v>
      </c>
      <c r="AU164" s="167" t="s">
        <v>135</v>
      </c>
      <c r="AV164" s="13" t="s">
        <v>135</v>
      </c>
      <c r="AW164" s="13" t="s">
        <v>24</v>
      </c>
      <c r="AX164" s="13" t="s">
        <v>70</v>
      </c>
      <c r="AY164" s="167" t="s">
        <v>134</v>
      </c>
    </row>
    <row r="165" spans="1:65" s="14" customFormat="1">
      <c r="B165" s="173"/>
      <c r="D165" s="162" t="s">
        <v>144</v>
      </c>
      <c r="E165" s="174" t="s">
        <v>1</v>
      </c>
      <c r="F165" s="175" t="s">
        <v>146</v>
      </c>
      <c r="H165" s="176">
        <v>953.54600000000005</v>
      </c>
      <c r="L165" s="173"/>
      <c r="M165" s="177"/>
      <c r="N165" s="178"/>
      <c r="O165" s="178"/>
      <c r="P165" s="178"/>
      <c r="Q165" s="178"/>
      <c r="R165" s="178"/>
      <c r="S165" s="178"/>
      <c r="T165" s="179"/>
      <c r="AT165" s="174" t="s">
        <v>144</v>
      </c>
      <c r="AU165" s="174" t="s">
        <v>135</v>
      </c>
      <c r="AV165" s="14" t="s">
        <v>142</v>
      </c>
      <c r="AW165" s="14" t="s">
        <v>24</v>
      </c>
      <c r="AX165" s="14" t="s">
        <v>78</v>
      </c>
      <c r="AY165" s="174" t="s">
        <v>134</v>
      </c>
    </row>
    <row r="166" spans="1:65" s="2" customFormat="1" ht="37.9" customHeight="1">
      <c r="A166" s="31"/>
      <c r="B166" s="148"/>
      <c r="C166" s="149" t="s">
        <v>177</v>
      </c>
      <c r="D166" s="149" t="s">
        <v>138</v>
      </c>
      <c r="E166" s="150" t="s">
        <v>178</v>
      </c>
      <c r="F166" s="151" t="s">
        <v>179</v>
      </c>
      <c r="G166" s="152" t="s">
        <v>141</v>
      </c>
      <c r="H166" s="153">
        <v>8.2089999999999996</v>
      </c>
      <c r="I166" s="153"/>
      <c r="J166" s="153">
        <f>ROUND(I166*H166,3)</f>
        <v>0</v>
      </c>
      <c r="K166" s="154"/>
      <c r="L166" s="32"/>
      <c r="M166" s="155" t="s">
        <v>1</v>
      </c>
      <c r="N166" s="156" t="s">
        <v>36</v>
      </c>
      <c r="O166" s="157">
        <v>0</v>
      </c>
      <c r="P166" s="157">
        <f>O166*H166</f>
        <v>0</v>
      </c>
      <c r="Q166" s="157">
        <v>0</v>
      </c>
      <c r="R166" s="157">
        <f>Q166*H166</f>
        <v>0</v>
      </c>
      <c r="S166" s="157">
        <v>0</v>
      </c>
      <c r="T166" s="158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9" t="s">
        <v>142</v>
      </c>
      <c r="AT166" s="159" t="s">
        <v>138</v>
      </c>
      <c r="AU166" s="159" t="s">
        <v>135</v>
      </c>
      <c r="AY166" s="17" t="s">
        <v>134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7" t="s">
        <v>135</v>
      </c>
      <c r="BK166" s="161">
        <f>ROUND(I166*H166,3)</f>
        <v>0</v>
      </c>
      <c r="BL166" s="17" t="s">
        <v>142</v>
      </c>
      <c r="BM166" s="159" t="s">
        <v>180</v>
      </c>
    </row>
    <row r="167" spans="1:65" s="2" customFormat="1" ht="19.5">
      <c r="A167" s="31"/>
      <c r="B167" s="32"/>
      <c r="C167" s="31"/>
      <c r="D167" s="162" t="s">
        <v>143</v>
      </c>
      <c r="E167" s="31"/>
      <c r="F167" s="163" t="s">
        <v>179</v>
      </c>
      <c r="G167" s="31"/>
      <c r="H167" s="31"/>
      <c r="I167" s="31"/>
      <c r="J167" s="31"/>
      <c r="K167" s="31"/>
      <c r="L167" s="32"/>
      <c r="M167" s="164"/>
      <c r="N167" s="165"/>
      <c r="O167" s="57"/>
      <c r="P167" s="57"/>
      <c r="Q167" s="57"/>
      <c r="R167" s="57"/>
      <c r="S167" s="57"/>
      <c r="T167" s="58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7" t="s">
        <v>143</v>
      </c>
      <c r="AU167" s="17" t="s">
        <v>135</v>
      </c>
    </row>
    <row r="168" spans="1:65" s="2" customFormat="1" ht="24.2" customHeight="1">
      <c r="A168" s="31"/>
      <c r="B168" s="148"/>
      <c r="C168" s="149" t="s">
        <v>181</v>
      </c>
      <c r="D168" s="149" t="s">
        <v>138</v>
      </c>
      <c r="E168" s="150" t="s">
        <v>182</v>
      </c>
      <c r="F168" s="151" t="s">
        <v>183</v>
      </c>
      <c r="G168" s="152" t="s">
        <v>141</v>
      </c>
      <c r="H168" s="153">
        <v>84.286000000000001</v>
      </c>
      <c r="I168" s="153"/>
      <c r="J168" s="153">
        <f>ROUND(I168*H168,3)</f>
        <v>0</v>
      </c>
      <c r="K168" s="154"/>
      <c r="L168" s="32"/>
      <c r="M168" s="155" t="s">
        <v>1</v>
      </c>
      <c r="N168" s="156" t="s">
        <v>36</v>
      </c>
      <c r="O168" s="157">
        <v>0</v>
      </c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9" t="s">
        <v>142</v>
      </c>
      <c r="AT168" s="159" t="s">
        <v>138</v>
      </c>
      <c r="AU168" s="159" t="s">
        <v>135</v>
      </c>
      <c r="AY168" s="17" t="s">
        <v>134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7" t="s">
        <v>135</v>
      </c>
      <c r="BK168" s="161">
        <f>ROUND(I168*H168,3)</f>
        <v>0</v>
      </c>
      <c r="BL168" s="17" t="s">
        <v>142</v>
      </c>
      <c r="BM168" s="159" t="s">
        <v>184</v>
      </c>
    </row>
    <row r="169" spans="1:65" s="2" customFormat="1">
      <c r="A169" s="31"/>
      <c r="B169" s="32"/>
      <c r="C169" s="31"/>
      <c r="D169" s="162" t="s">
        <v>143</v>
      </c>
      <c r="E169" s="31"/>
      <c r="F169" s="163" t="s">
        <v>183</v>
      </c>
      <c r="G169" s="31"/>
      <c r="H169" s="31"/>
      <c r="I169" s="31"/>
      <c r="J169" s="31"/>
      <c r="K169" s="31"/>
      <c r="L169" s="32"/>
      <c r="M169" s="164"/>
      <c r="N169" s="165"/>
      <c r="O169" s="57"/>
      <c r="P169" s="57"/>
      <c r="Q169" s="57"/>
      <c r="R169" s="57"/>
      <c r="S169" s="57"/>
      <c r="T169" s="58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7" t="s">
        <v>143</v>
      </c>
      <c r="AU169" s="17" t="s">
        <v>135</v>
      </c>
    </row>
    <row r="170" spans="1:65" s="2" customFormat="1" ht="24.2" customHeight="1">
      <c r="A170" s="31"/>
      <c r="B170" s="148"/>
      <c r="C170" s="149" t="s">
        <v>185</v>
      </c>
      <c r="D170" s="149" t="s">
        <v>138</v>
      </c>
      <c r="E170" s="150" t="s">
        <v>186</v>
      </c>
      <c r="F170" s="151" t="s">
        <v>187</v>
      </c>
      <c r="G170" s="152" t="s">
        <v>141</v>
      </c>
      <c r="H170" s="153">
        <v>8.2089999999999996</v>
      </c>
      <c r="I170" s="153"/>
      <c r="J170" s="153">
        <f>ROUND(I170*H170,3)</f>
        <v>0</v>
      </c>
      <c r="K170" s="154"/>
      <c r="L170" s="32"/>
      <c r="M170" s="155" t="s">
        <v>1</v>
      </c>
      <c r="N170" s="156" t="s">
        <v>36</v>
      </c>
      <c r="O170" s="157">
        <v>0</v>
      </c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9" t="s">
        <v>142</v>
      </c>
      <c r="AT170" s="159" t="s">
        <v>138</v>
      </c>
      <c r="AU170" s="159" t="s">
        <v>135</v>
      </c>
      <c r="AY170" s="17" t="s">
        <v>134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7" t="s">
        <v>135</v>
      </c>
      <c r="BK170" s="161">
        <f>ROUND(I170*H170,3)</f>
        <v>0</v>
      </c>
      <c r="BL170" s="17" t="s">
        <v>142</v>
      </c>
      <c r="BM170" s="159" t="s">
        <v>7</v>
      </c>
    </row>
    <row r="171" spans="1:65" s="2" customFormat="1" ht="19.5">
      <c r="A171" s="31"/>
      <c r="B171" s="32"/>
      <c r="C171" s="31"/>
      <c r="D171" s="162" t="s">
        <v>143</v>
      </c>
      <c r="E171" s="31"/>
      <c r="F171" s="163" t="s">
        <v>187</v>
      </c>
      <c r="G171" s="31"/>
      <c r="H171" s="31"/>
      <c r="I171" s="31"/>
      <c r="J171" s="31"/>
      <c r="K171" s="31"/>
      <c r="L171" s="32"/>
      <c r="M171" s="164"/>
      <c r="N171" s="165"/>
      <c r="O171" s="57"/>
      <c r="P171" s="57"/>
      <c r="Q171" s="57"/>
      <c r="R171" s="57"/>
      <c r="S171" s="57"/>
      <c r="T171" s="58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7" t="s">
        <v>143</v>
      </c>
      <c r="AU171" s="17" t="s">
        <v>135</v>
      </c>
    </row>
    <row r="172" spans="1:65" s="2" customFormat="1" ht="24.2" customHeight="1">
      <c r="A172" s="31"/>
      <c r="B172" s="148"/>
      <c r="C172" s="149" t="s">
        <v>188</v>
      </c>
      <c r="D172" s="149" t="s">
        <v>138</v>
      </c>
      <c r="E172" s="150" t="s">
        <v>189</v>
      </c>
      <c r="F172" s="151" t="s">
        <v>190</v>
      </c>
      <c r="G172" s="152" t="s">
        <v>191</v>
      </c>
      <c r="H172" s="153">
        <v>422.18400000000003</v>
      </c>
      <c r="I172" s="153"/>
      <c r="J172" s="153">
        <f>ROUND(I172*H172,3)</f>
        <v>0</v>
      </c>
      <c r="K172" s="154"/>
      <c r="L172" s="32"/>
      <c r="M172" s="155" t="s">
        <v>1</v>
      </c>
      <c r="N172" s="156" t="s">
        <v>36</v>
      </c>
      <c r="O172" s="157">
        <v>0</v>
      </c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9" t="s">
        <v>142</v>
      </c>
      <c r="AT172" s="159" t="s">
        <v>138</v>
      </c>
      <c r="AU172" s="159" t="s">
        <v>135</v>
      </c>
      <c r="AY172" s="17" t="s">
        <v>134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7" t="s">
        <v>135</v>
      </c>
      <c r="BK172" s="161">
        <f>ROUND(I172*H172,3)</f>
        <v>0</v>
      </c>
      <c r="BL172" s="17" t="s">
        <v>142</v>
      </c>
      <c r="BM172" s="159" t="s">
        <v>167</v>
      </c>
    </row>
    <row r="173" spans="1:65" s="2" customFormat="1">
      <c r="A173" s="31"/>
      <c r="B173" s="32"/>
      <c r="C173" s="31"/>
      <c r="D173" s="162" t="s">
        <v>143</v>
      </c>
      <c r="E173" s="31"/>
      <c r="F173" s="163" t="s">
        <v>190</v>
      </c>
      <c r="G173" s="31"/>
      <c r="H173" s="31"/>
      <c r="I173" s="31"/>
      <c r="J173" s="31"/>
      <c r="K173" s="31"/>
      <c r="L173" s="32"/>
      <c r="M173" s="164"/>
      <c r="N173" s="165"/>
      <c r="O173" s="57"/>
      <c r="P173" s="57"/>
      <c r="Q173" s="57"/>
      <c r="R173" s="57"/>
      <c r="S173" s="57"/>
      <c r="T173" s="58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7" t="s">
        <v>143</v>
      </c>
      <c r="AU173" s="17" t="s">
        <v>135</v>
      </c>
    </row>
    <row r="174" spans="1:65" s="13" customFormat="1">
      <c r="B174" s="166"/>
      <c r="D174" s="162" t="s">
        <v>144</v>
      </c>
      <c r="E174" s="167" t="s">
        <v>1</v>
      </c>
      <c r="F174" s="168" t="s">
        <v>192</v>
      </c>
      <c r="H174" s="169">
        <v>7.3</v>
      </c>
      <c r="L174" s="166"/>
      <c r="M174" s="170"/>
      <c r="N174" s="171"/>
      <c r="O174" s="171"/>
      <c r="P174" s="171"/>
      <c r="Q174" s="171"/>
      <c r="R174" s="171"/>
      <c r="S174" s="171"/>
      <c r="T174" s="172"/>
      <c r="AT174" s="167" t="s">
        <v>144</v>
      </c>
      <c r="AU174" s="167" t="s">
        <v>135</v>
      </c>
      <c r="AV174" s="13" t="s">
        <v>135</v>
      </c>
      <c r="AW174" s="13" t="s">
        <v>24</v>
      </c>
      <c r="AX174" s="13" t="s">
        <v>70</v>
      </c>
      <c r="AY174" s="167" t="s">
        <v>134</v>
      </c>
    </row>
    <row r="175" spans="1:65" s="13" customFormat="1">
      <c r="B175" s="166"/>
      <c r="D175" s="162" t="s">
        <v>144</v>
      </c>
      <c r="E175" s="167" t="s">
        <v>1</v>
      </c>
      <c r="F175" s="168" t="s">
        <v>193</v>
      </c>
      <c r="H175" s="169">
        <v>6.9</v>
      </c>
      <c r="L175" s="166"/>
      <c r="M175" s="170"/>
      <c r="N175" s="171"/>
      <c r="O175" s="171"/>
      <c r="P175" s="171"/>
      <c r="Q175" s="171"/>
      <c r="R175" s="171"/>
      <c r="S175" s="171"/>
      <c r="T175" s="172"/>
      <c r="AT175" s="167" t="s">
        <v>144</v>
      </c>
      <c r="AU175" s="167" t="s">
        <v>135</v>
      </c>
      <c r="AV175" s="13" t="s">
        <v>135</v>
      </c>
      <c r="AW175" s="13" t="s">
        <v>24</v>
      </c>
      <c r="AX175" s="13" t="s">
        <v>70</v>
      </c>
      <c r="AY175" s="167" t="s">
        <v>134</v>
      </c>
    </row>
    <row r="176" spans="1:65" s="13" customFormat="1">
      <c r="B176" s="166"/>
      <c r="D176" s="162" t="s">
        <v>144</v>
      </c>
      <c r="E176" s="167" t="s">
        <v>1</v>
      </c>
      <c r="F176" s="168" t="s">
        <v>194</v>
      </c>
      <c r="H176" s="169">
        <v>7.25</v>
      </c>
      <c r="L176" s="166"/>
      <c r="M176" s="170"/>
      <c r="N176" s="171"/>
      <c r="O176" s="171"/>
      <c r="P176" s="171"/>
      <c r="Q176" s="171"/>
      <c r="R176" s="171"/>
      <c r="S176" s="171"/>
      <c r="T176" s="172"/>
      <c r="AT176" s="167" t="s">
        <v>144</v>
      </c>
      <c r="AU176" s="167" t="s">
        <v>135</v>
      </c>
      <c r="AV176" s="13" t="s">
        <v>135</v>
      </c>
      <c r="AW176" s="13" t="s">
        <v>24</v>
      </c>
      <c r="AX176" s="13" t="s">
        <v>70</v>
      </c>
      <c r="AY176" s="167" t="s">
        <v>134</v>
      </c>
    </row>
    <row r="177" spans="2:51" s="13" customFormat="1">
      <c r="B177" s="166"/>
      <c r="D177" s="162" t="s">
        <v>144</v>
      </c>
      <c r="E177" s="167" t="s">
        <v>1</v>
      </c>
      <c r="F177" s="168" t="s">
        <v>195</v>
      </c>
      <c r="H177" s="169">
        <v>7.23</v>
      </c>
      <c r="L177" s="166"/>
      <c r="M177" s="170"/>
      <c r="N177" s="171"/>
      <c r="O177" s="171"/>
      <c r="P177" s="171"/>
      <c r="Q177" s="171"/>
      <c r="R177" s="171"/>
      <c r="S177" s="171"/>
      <c r="T177" s="172"/>
      <c r="AT177" s="167" t="s">
        <v>144</v>
      </c>
      <c r="AU177" s="167" t="s">
        <v>135</v>
      </c>
      <c r="AV177" s="13" t="s">
        <v>135</v>
      </c>
      <c r="AW177" s="13" t="s">
        <v>24</v>
      </c>
      <c r="AX177" s="13" t="s">
        <v>70</v>
      </c>
      <c r="AY177" s="167" t="s">
        <v>134</v>
      </c>
    </row>
    <row r="178" spans="2:51" s="13" customFormat="1">
      <c r="B178" s="166"/>
      <c r="D178" s="162" t="s">
        <v>144</v>
      </c>
      <c r="E178" s="167" t="s">
        <v>1</v>
      </c>
      <c r="F178" s="168" t="s">
        <v>196</v>
      </c>
      <c r="H178" s="169">
        <v>28.24</v>
      </c>
      <c r="L178" s="166"/>
      <c r="M178" s="170"/>
      <c r="N178" s="171"/>
      <c r="O178" s="171"/>
      <c r="P178" s="171"/>
      <c r="Q178" s="171"/>
      <c r="R178" s="171"/>
      <c r="S178" s="171"/>
      <c r="T178" s="172"/>
      <c r="AT178" s="167" t="s">
        <v>144</v>
      </c>
      <c r="AU178" s="167" t="s">
        <v>135</v>
      </c>
      <c r="AV178" s="13" t="s">
        <v>135</v>
      </c>
      <c r="AW178" s="13" t="s">
        <v>24</v>
      </c>
      <c r="AX178" s="13" t="s">
        <v>70</v>
      </c>
      <c r="AY178" s="167" t="s">
        <v>134</v>
      </c>
    </row>
    <row r="179" spans="2:51" s="13" customFormat="1">
      <c r="B179" s="166"/>
      <c r="D179" s="162" t="s">
        <v>144</v>
      </c>
      <c r="E179" s="167" t="s">
        <v>1</v>
      </c>
      <c r="F179" s="168" t="s">
        <v>197</v>
      </c>
      <c r="H179" s="169">
        <v>5.41</v>
      </c>
      <c r="L179" s="166"/>
      <c r="M179" s="170"/>
      <c r="N179" s="171"/>
      <c r="O179" s="171"/>
      <c r="P179" s="171"/>
      <c r="Q179" s="171"/>
      <c r="R179" s="171"/>
      <c r="S179" s="171"/>
      <c r="T179" s="172"/>
      <c r="AT179" s="167" t="s">
        <v>144</v>
      </c>
      <c r="AU179" s="167" t="s">
        <v>135</v>
      </c>
      <c r="AV179" s="13" t="s">
        <v>135</v>
      </c>
      <c r="AW179" s="13" t="s">
        <v>24</v>
      </c>
      <c r="AX179" s="13" t="s">
        <v>70</v>
      </c>
      <c r="AY179" s="167" t="s">
        <v>134</v>
      </c>
    </row>
    <row r="180" spans="2:51" s="13" customFormat="1">
      <c r="B180" s="166"/>
      <c r="D180" s="162" t="s">
        <v>144</v>
      </c>
      <c r="E180" s="167" t="s">
        <v>1</v>
      </c>
      <c r="F180" s="168" t="s">
        <v>198</v>
      </c>
      <c r="H180" s="169">
        <v>12</v>
      </c>
      <c r="L180" s="166"/>
      <c r="M180" s="170"/>
      <c r="N180" s="171"/>
      <c r="O180" s="171"/>
      <c r="P180" s="171"/>
      <c r="Q180" s="171"/>
      <c r="R180" s="171"/>
      <c r="S180" s="171"/>
      <c r="T180" s="172"/>
      <c r="AT180" s="167" t="s">
        <v>144</v>
      </c>
      <c r="AU180" s="167" t="s">
        <v>135</v>
      </c>
      <c r="AV180" s="13" t="s">
        <v>135</v>
      </c>
      <c r="AW180" s="13" t="s">
        <v>24</v>
      </c>
      <c r="AX180" s="13" t="s">
        <v>70</v>
      </c>
      <c r="AY180" s="167" t="s">
        <v>134</v>
      </c>
    </row>
    <row r="181" spans="2:51" s="13" customFormat="1">
      <c r="B181" s="166"/>
      <c r="D181" s="162" t="s">
        <v>144</v>
      </c>
      <c r="E181" s="167" t="s">
        <v>1</v>
      </c>
      <c r="F181" s="168" t="s">
        <v>199</v>
      </c>
      <c r="H181" s="169">
        <v>26</v>
      </c>
      <c r="L181" s="166"/>
      <c r="M181" s="170"/>
      <c r="N181" s="171"/>
      <c r="O181" s="171"/>
      <c r="P181" s="171"/>
      <c r="Q181" s="171"/>
      <c r="R181" s="171"/>
      <c r="S181" s="171"/>
      <c r="T181" s="172"/>
      <c r="AT181" s="167" t="s">
        <v>144</v>
      </c>
      <c r="AU181" s="167" t="s">
        <v>135</v>
      </c>
      <c r="AV181" s="13" t="s">
        <v>135</v>
      </c>
      <c r="AW181" s="13" t="s">
        <v>24</v>
      </c>
      <c r="AX181" s="13" t="s">
        <v>70</v>
      </c>
      <c r="AY181" s="167" t="s">
        <v>134</v>
      </c>
    </row>
    <row r="182" spans="2:51" s="13" customFormat="1">
      <c r="B182" s="166"/>
      <c r="D182" s="162" t="s">
        <v>144</v>
      </c>
      <c r="E182" s="167" t="s">
        <v>1</v>
      </c>
      <c r="F182" s="168" t="s">
        <v>200</v>
      </c>
      <c r="H182" s="169">
        <v>4.2</v>
      </c>
      <c r="L182" s="166"/>
      <c r="M182" s="170"/>
      <c r="N182" s="171"/>
      <c r="O182" s="171"/>
      <c r="P182" s="171"/>
      <c r="Q182" s="171"/>
      <c r="R182" s="171"/>
      <c r="S182" s="171"/>
      <c r="T182" s="172"/>
      <c r="AT182" s="167" t="s">
        <v>144</v>
      </c>
      <c r="AU182" s="167" t="s">
        <v>135</v>
      </c>
      <c r="AV182" s="13" t="s">
        <v>135</v>
      </c>
      <c r="AW182" s="13" t="s">
        <v>24</v>
      </c>
      <c r="AX182" s="13" t="s">
        <v>70</v>
      </c>
      <c r="AY182" s="167" t="s">
        <v>134</v>
      </c>
    </row>
    <row r="183" spans="2:51" s="13" customFormat="1">
      <c r="B183" s="166"/>
      <c r="D183" s="162" t="s">
        <v>144</v>
      </c>
      <c r="E183" s="167" t="s">
        <v>1</v>
      </c>
      <c r="F183" s="168" t="s">
        <v>201</v>
      </c>
      <c r="H183" s="169">
        <v>1.8</v>
      </c>
      <c r="L183" s="166"/>
      <c r="M183" s="170"/>
      <c r="N183" s="171"/>
      <c r="O183" s="171"/>
      <c r="P183" s="171"/>
      <c r="Q183" s="171"/>
      <c r="R183" s="171"/>
      <c r="S183" s="171"/>
      <c r="T183" s="172"/>
      <c r="AT183" s="167" t="s">
        <v>144</v>
      </c>
      <c r="AU183" s="167" t="s">
        <v>135</v>
      </c>
      <c r="AV183" s="13" t="s">
        <v>135</v>
      </c>
      <c r="AW183" s="13" t="s">
        <v>24</v>
      </c>
      <c r="AX183" s="13" t="s">
        <v>70</v>
      </c>
      <c r="AY183" s="167" t="s">
        <v>134</v>
      </c>
    </row>
    <row r="184" spans="2:51" s="13" customFormat="1">
      <c r="B184" s="166"/>
      <c r="D184" s="162" t="s">
        <v>144</v>
      </c>
      <c r="E184" s="167" t="s">
        <v>1</v>
      </c>
      <c r="F184" s="168" t="s">
        <v>202</v>
      </c>
      <c r="H184" s="169">
        <v>4.0519999999999996</v>
      </c>
      <c r="L184" s="166"/>
      <c r="M184" s="170"/>
      <c r="N184" s="171"/>
      <c r="O184" s="171"/>
      <c r="P184" s="171"/>
      <c r="Q184" s="171"/>
      <c r="R184" s="171"/>
      <c r="S184" s="171"/>
      <c r="T184" s="172"/>
      <c r="AT184" s="167" t="s">
        <v>144</v>
      </c>
      <c r="AU184" s="167" t="s">
        <v>135</v>
      </c>
      <c r="AV184" s="13" t="s">
        <v>135</v>
      </c>
      <c r="AW184" s="13" t="s">
        <v>24</v>
      </c>
      <c r="AX184" s="13" t="s">
        <v>70</v>
      </c>
      <c r="AY184" s="167" t="s">
        <v>134</v>
      </c>
    </row>
    <row r="185" spans="2:51" s="13" customFormat="1">
      <c r="B185" s="166"/>
      <c r="D185" s="162" t="s">
        <v>144</v>
      </c>
      <c r="E185" s="167" t="s">
        <v>1</v>
      </c>
      <c r="F185" s="168" t="s">
        <v>203</v>
      </c>
      <c r="H185" s="169">
        <v>4.8</v>
      </c>
      <c r="L185" s="166"/>
      <c r="M185" s="170"/>
      <c r="N185" s="171"/>
      <c r="O185" s="171"/>
      <c r="P185" s="171"/>
      <c r="Q185" s="171"/>
      <c r="R185" s="171"/>
      <c r="S185" s="171"/>
      <c r="T185" s="172"/>
      <c r="AT185" s="167" t="s">
        <v>144</v>
      </c>
      <c r="AU185" s="167" t="s">
        <v>135</v>
      </c>
      <c r="AV185" s="13" t="s">
        <v>135</v>
      </c>
      <c r="AW185" s="13" t="s">
        <v>24</v>
      </c>
      <c r="AX185" s="13" t="s">
        <v>70</v>
      </c>
      <c r="AY185" s="167" t="s">
        <v>134</v>
      </c>
    </row>
    <row r="186" spans="2:51" s="13" customFormat="1">
      <c r="B186" s="166"/>
      <c r="D186" s="162" t="s">
        <v>144</v>
      </c>
      <c r="E186" s="167" t="s">
        <v>1</v>
      </c>
      <c r="F186" s="168" t="s">
        <v>204</v>
      </c>
      <c r="H186" s="169">
        <v>4.5780000000000003</v>
      </c>
      <c r="L186" s="166"/>
      <c r="M186" s="170"/>
      <c r="N186" s="171"/>
      <c r="O186" s="171"/>
      <c r="P186" s="171"/>
      <c r="Q186" s="171"/>
      <c r="R186" s="171"/>
      <c r="S186" s="171"/>
      <c r="T186" s="172"/>
      <c r="AT186" s="167" t="s">
        <v>144</v>
      </c>
      <c r="AU186" s="167" t="s">
        <v>135</v>
      </c>
      <c r="AV186" s="13" t="s">
        <v>135</v>
      </c>
      <c r="AW186" s="13" t="s">
        <v>24</v>
      </c>
      <c r="AX186" s="13" t="s">
        <v>70</v>
      </c>
      <c r="AY186" s="167" t="s">
        <v>134</v>
      </c>
    </row>
    <row r="187" spans="2:51" s="13" customFormat="1">
      <c r="B187" s="166"/>
      <c r="D187" s="162" t="s">
        <v>144</v>
      </c>
      <c r="E187" s="167" t="s">
        <v>1</v>
      </c>
      <c r="F187" s="168" t="s">
        <v>205</v>
      </c>
      <c r="H187" s="169">
        <v>6.3</v>
      </c>
      <c r="L187" s="166"/>
      <c r="M187" s="170"/>
      <c r="N187" s="171"/>
      <c r="O187" s="171"/>
      <c r="P187" s="171"/>
      <c r="Q187" s="171"/>
      <c r="R187" s="171"/>
      <c r="S187" s="171"/>
      <c r="T187" s="172"/>
      <c r="AT187" s="167" t="s">
        <v>144</v>
      </c>
      <c r="AU187" s="167" t="s">
        <v>135</v>
      </c>
      <c r="AV187" s="13" t="s">
        <v>135</v>
      </c>
      <c r="AW187" s="13" t="s">
        <v>24</v>
      </c>
      <c r="AX187" s="13" t="s">
        <v>70</v>
      </c>
      <c r="AY187" s="167" t="s">
        <v>134</v>
      </c>
    </row>
    <row r="188" spans="2:51" s="13" customFormat="1">
      <c r="B188" s="166"/>
      <c r="D188" s="162" t="s">
        <v>144</v>
      </c>
      <c r="E188" s="167" t="s">
        <v>1</v>
      </c>
      <c r="F188" s="168" t="s">
        <v>204</v>
      </c>
      <c r="H188" s="169">
        <v>4.5780000000000003</v>
      </c>
      <c r="L188" s="166"/>
      <c r="M188" s="170"/>
      <c r="N188" s="171"/>
      <c r="O188" s="171"/>
      <c r="P188" s="171"/>
      <c r="Q188" s="171"/>
      <c r="R188" s="171"/>
      <c r="S188" s="171"/>
      <c r="T188" s="172"/>
      <c r="AT188" s="167" t="s">
        <v>144</v>
      </c>
      <c r="AU188" s="167" t="s">
        <v>135</v>
      </c>
      <c r="AV188" s="13" t="s">
        <v>135</v>
      </c>
      <c r="AW188" s="13" t="s">
        <v>24</v>
      </c>
      <c r="AX188" s="13" t="s">
        <v>70</v>
      </c>
      <c r="AY188" s="167" t="s">
        <v>134</v>
      </c>
    </row>
    <row r="189" spans="2:51" s="13" customFormat="1">
      <c r="B189" s="166"/>
      <c r="D189" s="162" t="s">
        <v>144</v>
      </c>
      <c r="E189" s="167" t="s">
        <v>1</v>
      </c>
      <c r="F189" s="168" t="s">
        <v>205</v>
      </c>
      <c r="H189" s="169">
        <v>6.3</v>
      </c>
      <c r="L189" s="166"/>
      <c r="M189" s="170"/>
      <c r="N189" s="171"/>
      <c r="O189" s="171"/>
      <c r="P189" s="171"/>
      <c r="Q189" s="171"/>
      <c r="R189" s="171"/>
      <c r="S189" s="171"/>
      <c r="T189" s="172"/>
      <c r="AT189" s="167" t="s">
        <v>144</v>
      </c>
      <c r="AU189" s="167" t="s">
        <v>135</v>
      </c>
      <c r="AV189" s="13" t="s">
        <v>135</v>
      </c>
      <c r="AW189" s="13" t="s">
        <v>24</v>
      </c>
      <c r="AX189" s="13" t="s">
        <v>70</v>
      </c>
      <c r="AY189" s="167" t="s">
        <v>134</v>
      </c>
    </row>
    <row r="190" spans="2:51" s="13" customFormat="1">
      <c r="B190" s="166"/>
      <c r="D190" s="162" t="s">
        <v>144</v>
      </c>
      <c r="E190" s="167" t="s">
        <v>1</v>
      </c>
      <c r="F190" s="168" t="s">
        <v>206</v>
      </c>
      <c r="H190" s="169">
        <v>3.64</v>
      </c>
      <c r="L190" s="166"/>
      <c r="M190" s="170"/>
      <c r="N190" s="171"/>
      <c r="O190" s="171"/>
      <c r="P190" s="171"/>
      <c r="Q190" s="171"/>
      <c r="R190" s="171"/>
      <c r="S190" s="171"/>
      <c r="T190" s="172"/>
      <c r="AT190" s="167" t="s">
        <v>144</v>
      </c>
      <c r="AU190" s="167" t="s">
        <v>135</v>
      </c>
      <c r="AV190" s="13" t="s">
        <v>135</v>
      </c>
      <c r="AW190" s="13" t="s">
        <v>24</v>
      </c>
      <c r="AX190" s="13" t="s">
        <v>70</v>
      </c>
      <c r="AY190" s="167" t="s">
        <v>134</v>
      </c>
    </row>
    <row r="191" spans="2:51" s="13" customFormat="1">
      <c r="B191" s="166"/>
      <c r="D191" s="162" t="s">
        <v>144</v>
      </c>
      <c r="E191" s="167" t="s">
        <v>1</v>
      </c>
      <c r="F191" s="168" t="s">
        <v>207</v>
      </c>
      <c r="H191" s="169">
        <v>5.0179999999999998</v>
      </c>
      <c r="L191" s="166"/>
      <c r="M191" s="170"/>
      <c r="N191" s="171"/>
      <c r="O191" s="171"/>
      <c r="P191" s="171"/>
      <c r="Q191" s="171"/>
      <c r="R191" s="171"/>
      <c r="S191" s="171"/>
      <c r="T191" s="172"/>
      <c r="AT191" s="167" t="s">
        <v>144</v>
      </c>
      <c r="AU191" s="167" t="s">
        <v>135</v>
      </c>
      <c r="AV191" s="13" t="s">
        <v>135</v>
      </c>
      <c r="AW191" s="13" t="s">
        <v>24</v>
      </c>
      <c r="AX191" s="13" t="s">
        <v>70</v>
      </c>
      <c r="AY191" s="167" t="s">
        <v>134</v>
      </c>
    </row>
    <row r="192" spans="2:51" s="13" customFormat="1">
      <c r="B192" s="166"/>
      <c r="D192" s="162" t="s">
        <v>144</v>
      </c>
      <c r="E192" s="167" t="s">
        <v>1</v>
      </c>
      <c r="F192" s="168" t="s">
        <v>208</v>
      </c>
      <c r="H192" s="169">
        <v>5.92</v>
      </c>
      <c r="L192" s="166"/>
      <c r="M192" s="170"/>
      <c r="N192" s="171"/>
      <c r="O192" s="171"/>
      <c r="P192" s="171"/>
      <c r="Q192" s="171"/>
      <c r="R192" s="171"/>
      <c r="S192" s="171"/>
      <c r="T192" s="172"/>
      <c r="AT192" s="167" t="s">
        <v>144</v>
      </c>
      <c r="AU192" s="167" t="s">
        <v>135</v>
      </c>
      <c r="AV192" s="13" t="s">
        <v>135</v>
      </c>
      <c r="AW192" s="13" t="s">
        <v>24</v>
      </c>
      <c r="AX192" s="13" t="s">
        <v>70</v>
      </c>
      <c r="AY192" s="167" t="s">
        <v>134</v>
      </c>
    </row>
    <row r="193" spans="2:51" s="13" customFormat="1">
      <c r="B193" s="166"/>
      <c r="D193" s="162" t="s">
        <v>144</v>
      </c>
      <c r="E193" s="167" t="s">
        <v>1</v>
      </c>
      <c r="F193" s="168" t="s">
        <v>209</v>
      </c>
      <c r="H193" s="169">
        <v>5.95</v>
      </c>
      <c r="L193" s="166"/>
      <c r="M193" s="170"/>
      <c r="N193" s="171"/>
      <c r="O193" s="171"/>
      <c r="P193" s="171"/>
      <c r="Q193" s="171"/>
      <c r="R193" s="171"/>
      <c r="S193" s="171"/>
      <c r="T193" s="172"/>
      <c r="AT193" s="167" t="s">
        <v>144</v>
      </c>
      <c r="AU193" s="167" t="s">
        <v>135</v>
      </c>
      <c r="AV193" s="13" t="s">
        <v>135</v>
      </c>
      <c r="AW193" s="13" t="s">
        <v>24</v>
      </c>
      <c r="AX193" s="13" t="s">
        <v>70</v>
      </c>
      <c r="AY193" s="167" t="s">
        <v>134</v>
      </c>
    </row>
    <row r="194" spans="2:51" s="13" customFormat="1">
      <c r="B194" s="166"/>
      <c r="D194" s="162" t="s">
        <v>144</v>
      </c>
      <c r="E194" s="167" t="s">
        <v>1</v>
      </c>
      <c r="F194" s="168" t="s">
        <v>210</v>
      </c>
      <c r="H194" s="169">
        <v>5.0999999999999996</v>
      </c>
      <c r="L194" s="166"/>
      <c r="M194" s="170"/>
      <c r="N194" s="171"/>
      <c r="O194" s="171"/>
      <c r="P194" s="171"/>
      <c r="Q194" s="171"/>
      <c r="R194" s="171"/>
      <c r="S194" s="171"/>
      <c r="T194" s="172"/>
      <c r="AT194" s="167" t="s">
        <v>144</v>
      </c>
      <c r="AU194" s="167" t="s">
        <v>135</v>
      </c>
      <c r="AV194" s="13" t="s">
        <v>135</v>
      </c>
      <c r="AW194" s="13" t="s">
        <v>24</v>
      </c>
      <c r="AX194" s="13" t="s">
        <v>70</v>
      </c>
      <c r="AY194" s="167" t="s">
        <v>134</v>
      </c>
    </row>
    <row r="195" spans="2:51" s="13" customFormat="1">
      <c r="B195" s="166"/>
      <c r="D195" s="162" t="s">
        <v>144</v>
      </c>
      <c r="E195" s="167" t="s">
        <v>1</v>
      </c>
      <c r="F195" s="168" t="s">
        <v>211</v>
      </c>
      <c r="H195" s="169">
        <v>9.4</v>
      </c>
      <c r="L195" s="166"/>
      <c r="M195" s="170"/>
      <c r="N195" s="171"/>
      <c r="O195" s="171"/>
      <c r="P195" s="171"/>
      <c r="Q195" s="171"/>
      <c r="R195" s="171"/>
      <c r="S195" s="171"/>
      <c r="T195" s="172"/>
      <c r="AT195" s="167" t="s">
        <v>144</v>
      </c>
      <c r="AU195" s="167" t="s">
        <v>135</v>
      </c>
      <c r="AV195" s="13" t="s">
        <v>135</v>
      </c>
      <c r="AW195" s="13" t="s">
        <v>24</v>
      </c>
      <c r="AX195" s="13" t="s">
        <v>70</v>
      </c>
      <c r="AY195" s="167" t="s">
        <v>134</v>
      </c>
    </row>
    <row r="196" spans="2:51" s="13" customFormat="1">
      <c r="B196" s="166"/>
      <c r="D196" s="162" t="s">
        <v>144</v>
      </c>
      <c r="E196" s="167" t="s">
        <v>1</v>
      </c>
      <c r="F196" s="168" t="s">
        <v>212</v>
      </c>
      <c r="H196" s="169">
        <v>5.0999999999999996</v>
      </c>
      <c r="L196" s="166"/>
      <c r="M196" s="170"/>
      <c r="N196" s="171"/>
      <c r="O196" s="171"/>
      <c r="P196" s="171"/>
      <c r="Q196" s="171"/>
      <c r="R196" s="171"/>
      <c r="S196" s="171"/>
      <c r="T196" s="172"/>
      <c r="AT196" s="167" t="s">
        <v>144</v>
      </c>
      <c r="AU196" s="167" t="s">
        <v>135</v>
      </c>
      <c r="AV196" s="13" t="s">
        <v>135</v>
      </c>
      <c r="AW196" s="13" t="s">
        <v>24</v>
      </c>
      <c r="AX196" s="13" t="s">
        <v>70</v>
      </c>
      <c r="AY196" s="167" t="s">
        <v>134</v>
      </c>
    </row>
    <row r="197" spans="2:51" s="13" customFormat="1">
      <c r="B197" s="166"/>
      <c r="D197" s="162" t="s">
        <v>144</v>
      </c>
      <c r="E197" s="167" t="s">
        <v>1</v>
      </c>
      <c r="F197" s="168" t="s">
        <v>213</v>
      </c>
      <c r="H197" s="169">
        <v>5.7</v>
      </c>
      <c r="L197" s="166"/>
      <c r="M197" s="170"/>
      <c r="N197" s="171"/>
      <c r="O197" s="171"/>
      <c r="P197" s="171"/>
      <c r="Q197" s="171"/>
      <c r="R197" s="171"/>
      <c r="S197" s="171"/>
      <c r="T197" s="172"/>
      <c r="AT197" s="167" t="s">
        <v>144</v>
      </c>
      <c r="AU197" s="167" t="s">
        <v>135</v>
      </c>
      <c r="AV197" s="13" t="s">
        <v>135</v>
      </c>
      <c r="AW197" s="13" t="s">
        <v>24</v>
      </c>
      <c r="AX197" s="13" t="s">
        <v>70</v>
      </c>
      <c r="AY197" s="167" t="s">
        <v>134</v>
      </c>
    </row>
    <row r="198" spans="2:51" s="13" customFormat="1">
      <c r="B198" s="166"/>
      <c r="D198" s="162" t="s">
        <v>144</v>
      </c>
      <c r="E198" s="167" t="s">
        <v>1</v>
      </c>
      <c r="F198" s="168" t="s">
        <v>214</v>
      </c>
      <c r="H198" s="169">
        <v>5.25</v>
      </c>
      <c r="L198" s="166"/>
      <c r="M198" s="170"/>
      <c r="N198" s="171"/>
      <c r="O198" s="171"/>
      <c r="P198" s="171"/>
      <c r="Q198" s="171"/>
      <c r="R198" s="171"/>
      <c r="S198" s="171"/>
      <c r="T198" s="172"/>
      <c r="AT198" s="167" t="s">
        <v>144</v>
      </c>
      <c r="AU198" s="167" t="s">
        <v>135</v>
      </c>
      <c r="AV198" s="13" t="s">
        <v>135</v>
      </c>
      <c r="AW198" s="13" t="s">
        <v>24</v>
      </c>
      <c r="AX198" s="13" t="s">
        <v>70</v>
      </c>
      <c r="AY198" s="167" t="s">
        <v>134</v>
      </c>
    </row>
    <row r="199" spans="2:51" s="13" customFormat="1">
      <c r="B199" s="166"/>
      <c r="D199" s="162" t="s">
        <v>144</v>
      </c>
      <c r="E199" s="167" t="s">
        <v>1</v>
      </c>
      <c r="F199" s="168" t="s">
        <v>215</v>
      </c>
      <c r="H199" s="169">
        <v>13.4</v>
      </c>
      <c r="L199" s="166"/>
      <c r="M199" s="170"/>
      <c r="N199" s="171"/>
      <c r="O199" s="171"/>
      <c r="P199" s="171"/>
      <c r="Q199" s="171"/>
      <c r="R199" s="171"/>
      <c r="S199" s="171"/>
      <c r="T199" s="172"/>
      <c r="AT199" s="167" t="s">
        <v>144</v>
      </c>
      <c r="AU199" s="167" t="s">
        <v>135</v>
      </c>
      <c r="AV199" s="13" t="s">
        <v>135</v>
      </c>
      <c r="AW199" s="13" t="s">
        <v>24</v>
      </c>
      <c r="AX199" s="13" t="s">
        <v>70</v>
      </c>
      <c r="AY199" s="167" t="s">
        <v>134</v>
      </c>
    </row>
    <row r="200" spans="2:51" s="13" customFormat="1">
      <c r="B200" s="166"/>
      <c r="D200" s="162" t="s">
        <v>144</v>
      </c>
      <c r="E200" s="167" t="s">
        <v>1</v>
      </c>
      <c r="F200" s="168" t="s">
        <v>212</v>
      </c>
      <c r="H200" s="169">
        <v>5.0999999999999996</v>
      </c>
      <c r="L200" s="166"/>
      <c r="M200" s="170"/>
      <c r="N200" s="171"/>
      <c r="O200" s="171"/>
      <c r="P200" s="171"/>
      <c r="Q200" s="171"/>
      <c r="R200" s="171"/>
      <c r="S200" s="171"/>
      <c r="T200" s="172"/>
      <c r="AT200" s="167" t="s">
        <v>144</v>
      </c>
      <c r="AU200" s="167" t="s">
        <v>135</v>
      </c>
      <c r="AV200" s="13" t="s">
        <v>135</v>
      </c>
      <c r="AW200" s="13" t="s">
        <v>24</v>
      </c>
      <c r="AX200" s="13" t="s">
        <v>70</v>
      </c>
      <c r="AY200" s="167" t="s">
        <v>134</v>
      </c>
    </row>
    <row r="201" spans="2:51" s="13" customFormat="1">
      <c r="B201" s="166"/>
      <c r="D201" s="162" t="s">
        <v>144</v>
      </c>
      <c r="E201" s="167" t="s">
        <v>1</v>
      </c>
      <c r="F201" s="168" t="s">
        <v>216</v>
      </c>
      <c r="H201" s="169">
        <v>7.04</v>
      </c>
      <c r="L201" s="166"/>
      <c r="M201" s="170"/>
      <c r="N201" s="171"/>
      <c r="O201" s="171"/>
      <c r="P201" s="171"/>
      <c r="Q201" s="171"/>
      <c r="R201" s="171"/>
      <c r="S201" s="171"/>
      <c r="T201" s="172"/>
      <c r="AT201" s="167" t="s">
        <v>144</v>
      </c>
      <c r="AU201" s="167" t="s">
        <v>135</v>
      </c>
      <c r="AV201" s="13" t="s">
        <v>135</v>
      </c>
      <c r="AW201" s="13" t="s">
        <v>24</v>
      </c>
      <c r="AX201" s="13" t="s">
        <v>70</v>
      </c>
      <c r="AY201" s="167" t="s">
        <v>134</v>
      </c>
    </row>
    <row r="202" spans="2:51" s="13" customFormat="1">
      <c r="B202" s="166"/>
      <c r="D202" s="162" t="s">
        <v>144</v>
      </c>
      <c r="E202" s="167" t="s">
        <v>1</v>
      </c>
      <c r="F202" s="168" t="s">
        <v>217</v>
      </c>
      <c r="H202" s="169">
        <v>11.18</v>
      </c>
      <c r="L202" s="166"/>
      <c r="M202" s="170"/>
      <c r="N202" s="171"/>
      <c r="O202" s="171"/>
      <c r="P202" s="171"/>
      <c r="Q202" s="171"/>
      <c r="R202" s="171"/>
      <c r="S202" s="171"/>
      <c r="T202" s="172"/>
      <c r="AT202" s="167" t="s">
        <v>144</v>
      </c>
      <c r="AU202" s="167" t="s">
        <v>135</v>
      </c>
      <c r="AV202" s="13" t="s">
        <v>135</v>
      </c>
      <c r="AW202" s="13" t="s">
        <v>24</v>
      </c>
      <c r="AX202" s="13" t="s">
        <v>70</v>
      </c>
      <c r="AY202" s="167" t="s">
        <v>134</v>
      </c>
    </row>
    <row r="203" spans="2:51" s="13" customFormat="1">
      <c r="B203" s="166"/>
      <c r="D203" s="162" t="s">
        <v>144</v>
      </c>
      <c r="E203" s="167" t="s">
        <v>1</v>
      </c>
      <c r="F203" s="168" t="s">
        <v>218</v>
      </c>
      <c r="H203" s="169">
        <v>15.3</v>
      </c>
      <c r="L203" s="166"/>
      <c r="M203" s="170"/>
      <c r="N203" s="171"/>
      <c r="O203" s="171"/>
      <c r="P203" s="171"/>
      <c r="Q203" s="171"/>
      <c r="R203" s="171"/>
      <c r="S203" s="171"/>
      <c r="T203" s="172"/>
      <c r="AT203" s="167" t="s">
        <v>144</v>
      </c>
      <c r="AU203" s="167" t="s">
        <v>135</v>
      </c>
      <c r="AV203" s="13" t="s">
        <v>135</v>
      </c>
      <c r="AW203" s="13" t="s">
        <v>24</v>
      </c>
      <c r="AX203" s="13" t="s">
        <v>70</v>
      </c>
      <c r="AY203" s="167" t="s">
        <v>134</v>
      </c>
    </row>
    <row r="204" spans="2:51" s="13" customFormat="1">
      <c r="B204" s="166"/>
      <c r="D204" s="162" t="s">
        <v>144</v>
      </c>
      <c r="E204" s="167" t="s">
        <v>1</v>
      </c>
      <c r="F204" s="168" t="s">
        <v>219</v>
      </c>
      <c r="H204" s="169">
        <v>9.1999999999999993</v>
      </c>
      <c r="L204" s="166"/>
      <c r="M204" s="170"/>
      <c r="N204" s="171"/>
      <c r="O204" s="171"/>
      <c r="P204" s="171"/>
      <c r="Q204" s="171"/>
      <c r="R204" s="171"/>
      <c r="S204" s="171"/>
      <c r="T204" s="172"/>
      <c r="AT204" s="167" t="s">
        <v>144</v>
      </c>
      <c r="AU204" s="167" t="s">
        <v>135</v>
      </c>
      <c r="AV204" s="13" t="s">
        <v>135</v>
      </c>
      <c r="AW204" s="13" t="s">
        <v>24</v>
      </c>
      <c r="AX204" s="13" t="s">
        <v>70</v>
      </c>
      <c r="AY204" s="167" t="s">
        <v>134</v>
      </c>
    </row>
    <row r="205" spans="2:51" s="13" customFormat="1">
      <c r="B205" s="166"/>
      <c r="D205" s="162" t="s">
        <v>144</v>
      </c>
      <c r="E205" s="167" t="s">
        <v>1</v>
      </c>
      <c r="F205" s="168" t="s">
        <v>220</v>
      </c>
      <c r="H205" s="169">
        <v>46</v>
      </c>
      <c r="L205" s="166"/>
      <c r="M205" s="170"/>
      <c r="N205" s="171"/>
      <c r="O205" s="171"/>
      <c r="P205" s="171"/>
      <c r="Q205" s="171"/>
      <c r="R205" s="171"/>
      <c r="S205" s="171"/>
      <c r="T205" s="172"/>
      <c r="AT205" s="167" t="s">
        <v>144</v>
      </c>
      <c r="AU205" s="167" t="s">
        <v>135</v>
      </c>
      <c r="AV205" s="13" t="s">
        <v>135</v>
      </c>
      <c r="AW205" s="13" t="s">
        <v>24</v>
      </c>
      <c r="AX205" s="13" t="s">
        <v>70</v>
      </c>
      <c r="AY205" s="167" t="s">
        <v>134</v>
      </c>
    </row>
    <row r="206" spans="2:51" s="13" customFormat="1">
      <c r="B206" s="166"/>
      <c r="D206" s="162" t="s">
        <v>144</v>
      </c>
      <c r="E206" s="167" t="s">
        <v>1</v>
      </c>
      <c r="F206" s="168" t="s">
        <v>221</v>
      </c>
      <c r="H206" s="169">
        <v>3.6</v>
      </c>
      <c r="L206" s="166"/>
      <c r="M206" s="170"/>
      <c r="N206" s="171"/>
      <c r="O206" s="171"/>
      <c r="P206" s="171"/>
      <c r="Q206" s="171"/>
      <c r="R206" s="171"/>
      <c r="S206" s="171"/>
      <c r="T206" s="172"/>
      <c r="AT206" s="167" t="s">
        <v>144</v>
      </c>
      <c r="AU206" s="167" t="s">
        <v>135</v>
      </c>
      <c r="AV206" s="13" t="s">
        <v>135</v>
      </c>
      <c r="AW206" s="13" t="s">
        <v>24</v>
      </c>
      <c r="AX206" s="13" t="s">
        <v>70</v>
      </c>
      <c r="AY206" s="167" t="s">
        <v>134</v>
      </c>
    </row>
    <row r="207" spans="2:51" s="13" customFormat="1">
      <c r="B207" s="166"/>
      <c r="D207" s="162" t="s">
        <v>144</v>
      </c>
      <c r="E207" s="167" t="s">
        <v>1</v>
      </c>
      <c r="F207" s="168" t="s">
        <v>222</v>
      </c>
      <c r="H207" s="169">
        <v>36.799999999999997</v>
      </c>
      <c r="L207" s="166"/>
      <c r="M207" s="170"/>
      <c r="N207" s="171"/>
      <c r="O207" s="171"/>
      <c r="P207" s="171"/>
      <c r="Q207" s="171"/>
      <c r="R207" s="171"/>
      <c r="S207" s="171"/>
      <c r="T207" s="172"/>
      <c r="AT207" s="167" t="s">
        <v>144</v>
      </c>
      <c r="AU207" s="167" t="s">
        <v>135</v>
      </c>
      <c r="AV207" s="13" t="s">
        <v>135</v>
      </c>
      <c r="AW207" s="13" t="s">
        <v>24</v>
      </c>
      <c r="AX207" s="13" t="s">
        <v>70</v>
      </c>
      <c r="AY207" s="167" t="s">
        <v>134</v>
      </c>
    </row>
    <row r="208" spans="2:51" s="13" customFormat="1">
      <c r="B208" s="166"/>
      <c r="D208" s="162" t="s">
        <v>144</v>
      </c>
      <c r="E208" s="167" t="s">
        <v>1</v>
      </c>
      <c r="F208" s="168" t="s">
        <v>223</v>
      </c>
      <c r="H208" s="169">
        <v>36.799999999999997</v>
      </c>
      <c r="L208" s="166"/>
      <c r="M208" s="170"/>
      <c r="N208" s="171"/>
      <c r="O208" s="171"/>
      <c r="P208" s="171"/>
      <c r="Q208" s="171"/>
      <c r="R208" s="171"/>
      <c r="S208" s="171"/>
      <c r="T208" s="172"/>
      <c r="AT208" s="167" t="s">
        <v>144</v>
      </c>
      <c r="AU208" s="167" t="s">
        <v>135</v>
      </c>
      <c r="AV208" s="13" t="s">
        <v>135</v>
      </c>
      <c r="AW208" s="13" t="s">
        <v>24</v>
      </c>
      <c r="AX208" s="13" t="s">
        <v>70</v>
      </c>
      <c r="AY208" s="167" t="s">
        <v>134</v>
      </c>
    </row>
    <row r="209" spans="1:65" s="13" customFormat="1">
      <c r="B209" s="166"/>
      <c r="D209" s="162" t="s">
        <v>144</v>
      </c>
      <c r="E209" s="167" t="s">
        <v>1</v>
      </c>
      <c r="F209" s="168" t="s">
        <v>224</v>
      </c>
      <c r="H209" s="169">
        <v>5.53</v>
      </c>
      <c r="L209" s="166"/>
      <c r="M209" s="170"/>
      <c r="N209" s="171"/>
      <c r="O209" s="171"/>
      <c r="P209" s="171"/>
      <c r="Q209" s="171"/>
      <c r="R209" s="171"/>
      <c r="S209" s="171"/>
      <c r="T209" s="172"/>
      <c r="AT209" s="167" t="s">
        <v>144</v>
      </c>
      <c r="AU209" s="167" t="s">
        <v>135</v>
      </c>
      <c r="AV209" s="13" t="s">
        <v>135</v>
      </c>
      <c r="AW209" s="13" t="s">
        <v>24</v>
      </c>
      <c r="AX209" s="13" t="s">
        <v>70</v>
      </c>
      <c r="AY209" s="167" t="s">
        <v>134</v>
      </c>
    </row>
    <row r="210" spans="1:65" s="13" customFormat="1">
      <c r="B210" s="166"/>
      <c r="D210" s="162" t="s">
        <v>144</v>
      </c>
      <c r="E210" s="167" t="s">
        <v>1</v>
      </c>
      <c r="F210" s="168" t="s">
        <v>207</v>
      </c>
      <c r="H210" s="169">
        <v>5.0179999999999998</v>
      </c>
      <c r="L210" s="166"/>
      <c r="M210" s="170"/>
      <c r="N210" s="171"/>
      <c r="O210" s="171"/>
      <c r="P210" s="171"/>
      <c r="Q210" s="171"/>
      <c r="R210" s="171"/>
      <c r="S210" s="171"/>
      <c r="T210" s="172"/>
      <c r="AT210" s="167" t="s">
        <v>144</v>
      </c>
      <c r="AU210" s="167" t="s">
        <v>135</v>
      </c>
      <c r="AV210" s="13" t="s">
        <v>135</v>
      </c>
      <c r="AW210" s="13" t="s">
        <v>24</v>
      </c>
      <c r="AX210" s="13" t="s">
        <v>70</v>
      </c>
      <c r="AY210" s="167" t="s">
        <v>134</v>
      </c>
    </row>
    <row r="211" spans="1:65" s="13" customFormat="1">
      <c r="B211" s="166"/>
      <c r="D211" s="162" t="s">
        <v>144</v>
      </c>
      <c r="E211" s="167" t="s">
        <v>1</v>
      </c>
      <c r="F211" s="168" t="s">
        <v>225</v>
      </c>
      <c r="H211" s="169">
        <v>2.4</v>
      </c>
      <c r="L211" s="166"/>
      <c r="M211" s="170"/>
      <c r="N211" s="171"/>
      <c r="O211" s="171"/>
      <c r="P211" s="171"/>
      <c r="Q211" s="171"/>
      <c r="R211" s="171"/>
      <c r="S211" s="171"/>
      <c r="T211" s="172"/>
      <c r="AT211" s="167" t="s">
        <v>144</v>
      </c>
      <c r="AU211" s="167" t="s">
        <v>135</v>
      </c>
      <c r="AV211" s="13" t="s">
        <v>135</v>
      </c>
      <c r="AW211" s="13" t="s">
        <v>24</v>
      </c>
      <c r="AX211" s="13" t="s">
        <v>70</v>
      </c>
      <c r="AY211" s="167" t="s">
        <v>134</v>
      </c>
    </row>
    <row r="212" spans="1:65" s="13" customFormat="1">
      <c r="B212" s="166"/>
      <c r="D212" s="162" t="s">
        <v>144</v>
      </c>
      <c r="E212" s="167" t="s">
        <v>1</v>
      </c>
      <c r="F212" s="168" t="s">
        <v>223</v>
      </c>
      <c r="H212" s="169">
        <v>36.799999999999997</v>
      </c>
      <c r="L212" s="166"/>
      <c r="M212" s="170"/>
      <c r="N212" s="171"/>
      <c r="O212" s="171"/>
      <c r="P212" s="171"/>
      <c r="Q212" s="171"/>
      <c r="R212" s="171"/>
      <c r="S212" s="171"/>
      <c r="T212" s="172"/>
      <c r="AT212" s="167" t="s">
        <v>144</v>
      </c>
      <c r="AU212" s="167" t="s">
        <v>135</v>
      </c>
      <c r="AV212" s="13" t="s">
        <v>135</v>
      </c>
      <c r="AW212" s="13" t="s">
        <v>24</v>
      </c>
      <c r="AX212" s="13" t="s">
        <v>70</v>
      </c>
      <c r="AY212" s="167" t="s">
        <v>134</v>
      </c>
    </row>
    <row r="213" spans="1:65" s="14" customFormat="1">
      <c r="B213" s="173"/>
      <c r="D213" s="162" t="s">
        <v>144</v>
      </c>
      <c r="E213" s="174" t="s">
        <v>1</v>
      </c>
      <c r="F213" s="175" t="s">
        <v>146</v>
      </c>
      <c r="H213" s="176">
        <v>422.18399999999997</v>
      </c>
      <c r="L213" s="173"/>
      <c r="M213" s="177"/>
      <c r="N213" s="178"/>
      <c r="O213" s="178"/>
      <c r="P213" s="178"/>
      <c r="Q213" s="178"/>
      <c r="R213" s="178"/>
      <c r="S213" s="178"/>
      <c r="T213" s="179"/>
      <c r="AT213" s="174" t="s">
        <v>144</v>
      </c>
      <c r="AU213" s="174" t="s">
        <v>135</v>
      </c>
      <c r="AV213" s="14" t="s">
        <v>142</v>
      </c>
      <c r="AW213" s="14" t="s">
        <v>24</v>
      </c>
      <c r="AX213" s="14" t="s">
        <v>78</v>
      </c>
      <c r="AY213" s="174" t="s">
        <v>134</v>
      </c>
    </row>
    <row r="214" spans="1:65" s="2" customFormat="1" ht="24.2" customHeight="1">
      <c r="A214" s="31"/>
      <c r="B214" s="148"/>
      <c r="C214" s="149" t="s">
        <v>7</v>
      </c>
      <c r="D214" s="149" t="s">
        <v>138</v>
      </c>
      <c r="E214" s="150" t="s">
        <v>226</v>
      </c>
      <c r="F214" s="151" t="s">
        <v>227</v>
      </c>
      <c r="G214" s="152" t="s">
        <v>191</v>
      </c>
      <c r="H214" s="153">
        <v>83.784999999999997</v>
      </c>
      <c r="I214" s="153"/>
      <c r="J214" s="153">
        <f>ROUND(I214*H214,3)</f>
        <v>0</v>
      </c>
      <c r="K214" s="154"/>
      <c r="L214" s="32"/>
      <c r="M214" s="155" t="s">
        <v>1</v>
      </c>
      <c r="N214" s="156" t="s">
        <v>36</v>
      </c>
      <c r="O214" s="157">
        <v>0</v>
      </c>
      <c r="P214" s="157">
        <f>O214*H214</f>
        <v>0</v>
      </c>
      <c r="Q214" s="157">
        <v>0</v>
      </c>
      <c r="R214" s="157">
        <f>Q214*H214</f>
        <v>0</v>
      </c>
      <c r="S214" s="157">
        <v>0</v>
      </c>
      <c r="T214" s="158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9" t="s">
        <v>142</v>
      </c>
      <c r="AT214" s="159" t="s">
        <v>138</v>
      </c>
      <c r="AU214" s="159" t="s">
        <v>135</v>
      </c>
      <c r="AY214" s="17" t="s">
        <v>134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7" t="s">
        <v>135</v>
      </c>
      <c r="BK214" s="161">
        <f>ROUND(I214*H214,3)</f>
        <v>0</v>
      </c>
      <c r="BL214" s="17" t="s">
        <v>142</v>
      </c>
      <c r="BM214" s="159" t="s">
        <v>181</v>
      </c>
    </row>
    <row r="215" spans="1:65" s="2" customFormat="1" ht="19.5">
      <c r="A215" s="31"/>
      <c r="B215" s="32"/>
      <c r="C215" s="31"/>
      <c r="D215" s="162" t="s">
        <v>143</v>
      </c>
      <c r="E215" s="31"/>
      <c r="F215" s="163" t="s">
        <v>227</v>
      </c>
      <c r="G215" s="31"/>
      <c r="H215" s="31"/>
      <c r="I215" s="31"/>
      <c r="J215" s="31"/>
      <c r="K215" s="31"/>
      <c r="L215" s="32"/>
      <c r="M215" s="164"/>
      <c r="N215" s="165"/>
      <c r="O215" s="57"/>
      <c r="P215" s="57"/>
      <c r="Q215" s="57"/>
      <c r="R215" s="57"/>
      <c r="S215" s="57"/>
      <c r="T215" s="58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T215" s="17" t="s">
        <v>143</v>
      </c>
      <c r="AU215" s="17" t="s">
        <v>135</v>
      </c>
    </row>
    <row r="216" spans="1:65" s="2" customFormat="1" ht="24.2" customHeight="1">
      <c r="A216" s="31"/>
      <c r="B216" s="148"/>
      <c r="C216" s="149" t="s">
        <v>228</v>
      </c>
      <c r="D216" s="149" t="s">
        <v>138</v>
      </c>
      <c r="E216" s="150" t="s">
        <v>229</v>
      </c>
      <c r="F216" s="151" t="s">
        <v>230</v>
      </c>
      <c r="G216" s="152" t="s">
        <v>141</v>
      </c>
      <c r="H216" s="153">
        <v>122.437</v>
      </c>
      <c r="I216" s="153"/>
      <c r="J216" s="153">
        <f>ROUND(I216*H216,3)</f>
        <v>0</v>
      </c>
      <c r="K216" s="154"/>
      <c r="L216" s="32"/>
      <c r="M216" s="155" t="s">
        <v>1</v>
      </c>
      <c r="N216" s="156" t="s">
        <v>36</v>
      </c>
      <c r="O216" s="157">
        <v>0</v>
      </c>
      <c r="P216" s="157">
        <f>O216*H216</f>
        <v>0</v>
      </c>
      <c r="Q216" s="157">
        <v>0</v>
      </c>
      <c r="R216" s="157">
        <f>Q216*H216</f>
        <v>0</v>
      </c>
      <c r="S216" s="157">
        <v>0</v>
      </c>
      <c r="T216" s="158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9" t="s">
        <v>142</v>
      </c>
      <c r="AT216" s="159" t="s">
        <v>138</v>
      </c>
      <c r="AU216" s="159" t="s">
        <v>135</v>
      </c>
      <c r="AY216" s="17" t="s">
        <v>134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7" t="s">
        <v>135</v>
      </c>
      <c r="BK216" s="161">
        <f>ROUND(I216*H216,3)</f>
        <v>0</v>
      </c>
      <c r="BL216" s="17" t="s">
        <v>142</v>
      </c>
      <c r="BM216" s="159" t="s">
        <v>231</v>
      </c>
    </row>
    <row r="217" spans="1:65" s="2" customFormat="1" ht="19.5">
      <c r="A217" s="31"/>
      <c r="B217" s="32"/>
      <c r="C217" s="31"/>
      <c r="D217" s="162" t="s">
        <v>143</v>
      </c>
      <c r="E217" s="31"/>
      <c r="F217" s="163" t="s">
        <v>230</v>
      </c>
      <c r="G217" s="31"/>
      <c r="H217" s="31"/>
      <c r="I217" s="31"/>
      <c r="J217" s="31"/>
      <c r="K217" s="31"/>
      <c r="L217" s="32"/>
      <c r="M217" s="164"/>
      <c r="N217" s="165"/>
      <c r="O217" s="57"/>
      <c r="P217" s="57"/>
      <c r="Q217" s="57"/>
      <c r="R217" s="57"/>
      <c r="S217" s="57"/>
      <c r="T217" s="58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T217" s="17" t="s">
        <v>143</v>
      </c>
      <c r="AU217" s="17" t="s">
        <v>135</v>
      </c>
    </row>
    <row r="218" spans="1:65" s="13" customFormat="1">
      <c r="B218" s="166"/>
      <c r="D218" s="162" t="s">
        <v>144</v>
      </c>
      <c r="E218" s="167" t="s">
        <v>1</v>
      </c>
      <c r="F218" s="168" t="s">
        <v>232</v>
      </c>
      <c r="H218" s="169">
        <v>2.117</v>
      </c>
      <c r="L218" s="166"/>
      <c r="M218" s="170"/>
      <c r="N218" s="171"/>
      <c r="O218" s="171"/>
      <c r="P218" s="171"/>
      <c r="Q218" s="171"/>
      <c r="R218" s="171"/>
      <c r="S218" s="171"/>
      <c r="T218" s="172"/>
      <c r="AT218" s="167" t="s">
        <v>144</v>
      </c>
      <c r="AU218" s="167" t="s">
        <v>135</v>
      </c>
      <c r="AV218" s="13" t="s">
        <v>135</v>
      </c>
      <c r="AW218" s="13" t="s">
        <v>24</v>
      </c>
      <c r="AX218" s="13" t="s">
        <v>70</v>
      </c>
      <c r="AY218" s="167" t="s">
        <v>134</v>
      </c>
    </row>
    <row r="219" spans="1:65" s="13" customFormat="1">
      <c r="B219" s="166"/>
      <c r="D219" s="162" t="s">
        <v>144</v>
      </c>
      <c r="E219" s="167" t="s">
        <v>1</v>
      </c>
      <c r="F219" s="168" t="s">
        <v>233</v>
      </c>
      <c r="H219" s="169">
        <v>2.0009999999999999</v>
      </c>
      <c r="L219" s="166"/>
      <c r="M219" s="170"/>
      <c r="N219" s="171"/>
      <c r="O219" s="171"/>
      <c r="P219" s="171"/>
      <c r="Q219" s="171"/>
      <c r="R219" s="171"/>
      <c r="S219" s="171"/>
      <c r="T219" s="172"/>
      <c r="AT219" s="167" t="s">
        <v>144</v>
      </c>
      <c r="AU219" s="167" t="s">
        <v>135</v>
      </c>
      <c r="AV219" s="13" t="s">
        <v>135</v>
      </c>
      <c r="AW219" s="13" t="s">
        <v>24</v>
      </c>
      <c r="AX219" s="13" t="s">
        <v>70</v>
      </c>
      <c r="AY219" s="167" t="s">
        <v>134</v>
      </c>
    </row>
    <row r="220" spans="1:65" s="13" customFormat="1">
      <c r="B220" s="166"/>
      <c r="D220" s="162" t="s">
        <v>144</v>
      </c>
      <c r="E220" s="167" t="s">
        <v>1</v>
      </c>
      <c r="F220" s="168" t="s">
        <v>234</v>
      </c>
      <c r="H220" s="169">
        <v>2.1030000000000002</v>
      </c>
      <c r="L220" s="166"/>
      <c r="M220" s="170"/>
      <c r="N220" s="171"/>
      <c r="O220" s="171"/>
      <c r="P220" s="171"/>
      <c r="Q220" s="171"/>
      <c r="R220" s="171"/>
      <c r="S220" s="171"/>
      <c r="T220" s="172"/>
      <c r="AT220" s="167" t="s">
        <v>144</v>
      </c>
      <c r="AU220" s="167" t="s">
        <v>135</v>
      </c>
      <c r="AV220" s="13" t="s">
        <v>135</v>
      </c>
      <c r="AW220" s="13" t="s">
        <v>24</v>
      </c>
      <c r="AX220" s="13" t="s">
        <v>70</v>
      </c>
      <c r="AY220" s="167" t="s">
        <v>134</v>
      </c>
    </row>
    <row r="221" spans="1:65" s="13" customFormat="1">
      <c r="B221" s="166"/>
      <c r="D221" s="162" t="s">
        <v>144</v>
      </c>
      <c r="E221" s="167" t="s">
        <v>1</v>
      </c>
      <c r="F221" s="168" t="s">
        <v>235</v>
      </c>
      <c r="H221" s="169">
        <v>2.097</v>
      </c>
      <c r="L221" s="166"/>
      <c r="M221" s="170"/>
      <c r="N221" s="171"/>
      <c r="O221" s="171"/>
      <c r="P221" s="171"/>
      <c r="Q221" s="171"/>
      <c r="R221" s="171"/>
      <c r="S221" s="171"/>
      <c r="T221" s="172"/>
      <c r="AT221" s="167" t="s">
        <v>144</v>
      </c>
      <c r="AU221" s="167" t="s">
        <v>135</v>
      </c>
      <c r="AV221" s="13" t="s">
        <v>135</v>
      </c>
      <c r="AW221" s="13" t="s">
        <v>24</v>
      </c>
      <c r="AX221" s="13" t="s">
        <v>70</v>
      </c>
      <c r="AY221" s="167" t="s">
        <v>134</v>
      </c>
    </row>
    <row r="222" spans="1:65" s="13" customFormat="1">
      <c r="B222" s="166"/>
      <c r="D222" s="162" t="s">
        <v>144</v>
      </c>
      <c r="E222" s="167" t="s">
        <v>1</v>
      </c>
      <c r="F222" s="168" t="s">
        <v>236</v>
      </c>
      <c r="H222" s="169">
        <v>8.19</v>
      </c>
      <c r="L222" s="166"/>
      <c r="M222" s="170"/>
      <c r="N222" s="171"/>
      <c r="O222" s="171"/>
      <c r="P222" s="171"/>
      <c r="Q222" s="171"/>
      <c r="R222" s="171"/>
      <c r="S222" s="171"/>
      <c r="T222" s="172"/>
      <c r="AT222" s="167" t="s">
        <v>144</v>
      </c>
      <c r="AU222" s="167" t="s">
        <v>135</v>
      </c>
      <c r="AV222" s="13" t="s">
        <v>135</v>
      </c>
      <c r="AW222" s="13" t="s">
        <v>24</v>
      </c>
      <c r="AX222" s="13" t="s">
        <v>70</v>
      </c>
      <c r="AY222" s="167" t="s">
        <v>134</v>
      </c>
    </row>
    <row r="223" spans="1:65" s="13" customFormat="1">
      <c r="B223" s="166"/>
      <c r="D223" s="162" t="s">
        <v>144</v>
      </c>
      <c r="E223" s="167" t="s">
        <v>1</v>
      </c>
      <c r="F223" s="168" t="s">
        <v>237</v>
      </c>
      <c r="H223" s="169">
        <v>1.569</v>
      </c>
      <c r="L223" s="166"/>
      <c r="M223" s="170"/>
      <c r="N223" s="171"/>
      <c r="O223" s="171"/>
      <c r="P223" s="171"/>
      <c r="Q223" s="171"/>
      <c r="R223" s="171"/>
      <c r="S223" s="171"/>
      <c r="T223" s="172"/>
      <c r="AT223" s="167" t="s">
        <v>144</v>
      </c>
      <c r="AU223" s="167" t="s">
        <v>135</v>
      </c>
      <c r="AV223" s="13" t="s">
        <v>135</v>
      </c>
      <c r="AW223" s="13" t="s">
        <v>24</v>
      </c>
      <c r="AX223" s="13" t="s">
        <v>70</v>
      </c>
      <c r="AY223" s="167" t="s">
        <v>134</v>
      </c>
    </row>
    <row r="224" spans="1:65" s="13" customFormat="1">
      <c r="B224" s="166"/>
      <c r="D224" s="162" t="s">
        <v>144</v>
      </c>
      <c r="E224" s="167" t="s">
        <v>1</v>
      </c>
      <c r="F224" s="168" t="s">
        <v>238</v>
      </c>
      <c r="H224" s="169">
        <v>3.48</v>
      </c>
      <c r="L224" s="166"/>
      <c r="M224" s="170"/>
      <c r="N224" s="171"/>
      <c r="O224" s="171"/>
      <c r="P224" s="171"/>
      <c r="Q224" s="171"/>
      <c r="R224" s="171"/>
      <c r="S224" s="171"/>
      <c r="T224" s="172"/>
      <c r="AT224" s="167" t="s">
        <v>144</v>
      </c>
      <c r="AU224" s="167" t="s">
        <v>135</v>
      </c>
      <c r="AV224" s="13" t="s">
        <v>135</v>
      </c>
      <c r="AW224" s="13" t="s">
        <v>24</v>
      </c>
      <c r="AX224" s="13" t="s">
        <v>70</v>
      </c>
      <c r="AY224" s="167" t="s">
        <v>134</v>
      </c>
    </row>
    <row r="225" spans="2:51" s="13" customFormat="1">
      <c r="B225" s="166"/>
      <c r="D225" s="162" t="s">
        <v>144</v>
      </c>
      <c r="E225" s="167" t="s">
        <v>1</v>
      </c>
      <c r="F225" s="168" t="s">
        <v>239</v>
      </c>
      <c r="H225" s="169">
        <v>7.54</v>
      </c>
      <c r="L225" s="166"/>
      <c r="M225" s="170"/>
      <c r="N225" s="171"/>
      <c r="O225" s="171"/>
      <c r="P225" s="171"/>
      <c r="Q225" s="171"/>
      <c r="R225" s="171"/>
      <c r="S225" s="171"/>
      <c r="T225" s="172"/>
      <c r="AT225" s="167" t="s">
        <v>144</v>
      </c>
      <c r="AU225" s="167" t="s">
        <v>135</v>
      </c>
      <c r="AV225" s="13" t="s">
        <v>135</v>
      </c>
      <c r="AW225" s="13" t="s">
        <v>24</v>
      </c>
      <c r="AX225" s="13" t="s">
        <v>70</v>
      </c>
      <c r="AY225" s="167" t="s">
        <v>134</v>
      </c>
    </row>
    <row r="226" spans="2:51" s="13" customFormat="1">
      <c r="B226" s="166"/>
      <c r="D226" s="162" t="s">
        <v>144</v>
      </c>
      <c r="E226" s="167" t="s">
        <v>1</v>
      </c>
      <c r="F226" s="168" t="s">
        <v>240</v>
      </c>
      <c r="H226" s="169">
        <v>1.218</v>
      </c>
      <c r="L226" s="166"/>
      <c r="M226" s="170"/>
      <c r="N226" s="171"/>
      <c r="O226" s="171"/>
      <c r="P226" s="171"/>
      <c r="Q226" s="171"/>
      <c r="R226" s="171"/>
      <c r="S226" s="171"/>
      <c r="T226" s="172"/>
      <c r="AT226" s="167" t="s">
        <v>144</v>
      </c>
      <c r="AU226" s="167" t="s">
        <v>135</v>
      </c>
      <c r="AV226" s="13" t="s">
        <v>135</v>
      </c>
      <c r="AW226" s="13" t="s">
        <v>24</v>
      </c>
      <c r="AX226" s="13" t="s">
        <v>70</v>
      </c>
      <c r="AY226" s="167" t="s">
        <v>134</v>
      </c>
    </row>
    <row r="227" spans="2:51" s="13" customFormat="1">
      <c r="B227" s="166"/>
      <c r="D227" s="162" t="s">
        <v>144</v>
      </c>
      <c r="E227" s="167" t="s">
        <v>1</v>
      </c>
      <c r="F227" s="168" t="s">
        <v>241</v>
      </c>
      <c r="H227" s="169">
        <v>0.52200000000000002</v>
      </c>
      <c r="L227" s="166"/>
      <c r="M227" s="170"/>
      <c r="N227" s="171"/>
      <c r="O227" s="171"/>
      <c r="P227" s="171"/>
      <c r="Q227" s="171"/>
      <c r="R227" s="171"/>
      <c r="S227" s="171"/>
      <c r="T227" s="172"/>
      <c r="AT227" s="167" t="s">
        <v>144</v>
      </c>
      <c r="AU227" s="167" t="s">
        <v>135</v>
      </c>
      <c r="AV227" s="13" t="s">
        <v>135</v>
      </c>
      <c r="AW227" s="13" t="s">
        <v>24</v>
      </c>
      <c r="AX227" s="13" t="s">
        <v>70</v>
      </c>
      <c r="AY227" s="167" t="s">
        <v>134</v>
      </c>
    </row>
    <row r="228" spans="2:51" s="13" customFormat="1">
      <c r="B228" s="166"/>
      <c r="D228" s="162" t="s">
        <v>144</v>
      </c>
      <c r="E228" s="167" t="s">
        <v>1</v>
      </c>
      <c r="F228" s="168" t="s">
        <v>242</v>
      </c>
      <c r="H228" s="169">
        <v>1.175</v>
      </c>
      <c r="L228" s="166"/>
      <c r="M228" s="170"/>
      <c r="N228" s="171"/>
      <c r="O228" s="171"/>
      <c r="P228" s="171"/>
      <c r="Q228" s="171"/>
      <c r="R228" s="171"/>
      <c r="S228" s="171"/>
      <c r="T228" s="172"/>
      <c r="AT228" s="167" t="s">
        <v>144</v>
      </c>
      <c r="AU228" s="167" t="s">
        <v>135</v>
      </c>
      <c r="AV228" s="13" t="s">
        <v>135</v>
      </c>
      <c r="AW228" s="13" t="s">
        <v>24</v>
      </c>
      <c r="AX228" s="13" t="s">
        <v>70</v>
      </c>
      <c r="AY228" s="167" t="s">
        <v>134</v>
      </c>
    </row>
    <row r="229" spans="2:51" s="13" customFormat="1">
      <c r="B229" s="166"/>
      <c r="D229" s="162" t="s">
        <v>144</v>
      </c>
      <c r="E229" s="167" t="s">
        <v>1</v>
      </c>
      <c r="F229" s="168" t="s">
        <v>243</v>
      </c>
      <c r="H229" s="169">
        <v>1.3919999999999999</v>
      </c>
      <c r="L229" s="166"/>
      <c r="M229" s="170"/>
      <c r="N229" s="171"/>
      <c r="O229" s="171"/>
      <c r="P229" s="171"/>
      <c r="Q229" s="171"/>
      <c r="R229" s="171"/>
      <c r="S229" s="171"/>
      <c r="T229" s="172"/>
      <c r="AT229" s="167" t="s">
        <v>144</v>
      </c>
      <c r="AU229" s="167" t="s">
        <v>135</v>
      </c>
      <c r="AV229" s="13" t="s">
        <v>135</v>
      </c>
      <c r="AW229" s="13" t="s">
        <v>24</v>
      </c>
      <c r="AX229" s="13" t="s">
        <v>70</v>
      </c>
      <c r="AY229" s="167" t="s">
        <v>134</v>
      </c>
    </row>
    <row r="230" spans="2:51" s="13" customFormat="1">
      <c r="B230" s="166"/>
      <c r="D230" s="162" t="s">
        <v>144</v>
      </c>
      <c r="E230" s="167" t="s">
        <v>1</v>
      </c>
      <c r="F230" s="168" t="s">
        <v>244</v>
      </c>
      <c r="H230" s="169">
        <v>1.3280000000000001</v>
      </c>
      <c r="L230" s="166"/>
      <c r="M230" s="170"/>
      <c r="N230" s="171"/>
      <c r="O230" s="171"/>
      <c r="P230" s="171"/>
      <c r="Q230" s="171"/>
      <c r="R230" s="171"/>
      <c r="S230" s="171"/>
      <c r="T230" s="172"/>
      <c r="AT230" s="167" t="s">
        <v>144</v>
      </c>
      <c r="AU230" s="167" t="s">
        <v>135</v>
      </c>
      <c r="AV230" s="13" t="s">
        <v>135</v>
      </c>
      <c r="AW230" s="13" t="s">
        <v>24</v>
      </c>
      <c r="AX230" s="13" t="s">
        <v>70</v>
      </c>
      <c r="AY230" s="167" t="s">
        <v>134</v>
      </c>
    </row>
    <row r="231" spans="2:51" s="13" customFormat="1">
      <c r="B231" s="166"/>
      <c r="D231" s="162" t="s">
        <v>144</v>
      </c>
      <c r="E231" s="167" t="s">
        <v>1</v>
      </c>
      <c r="F231" s="168" t="s">
        <v>245</v>
      </c>
      <c r="H231" s="169">
        <v>1.827</v>
      </c>
      <c r="L231" s="166"/>
      <c r="M231" s="170"/>
      <c r="N231" s="171"/>
      <c r="O231" s="171"/>
      <c r="P231" s="171"/>
      <c r="Q231" s="171"/>
      <c r="R231" s="171"/>
      <c r="S231" s="171"/>
      <c r="T231" s="172"/>
      <c r="AT231" s="167" t="s">
        <v>144</v>
      </c>
      <c r="AU231" s="167" t="s">
        <v>135</v>
      </c>
      <c r="AV231" s="13" t="s">
        <v>135</v>
      </c>
      <c r="AW231" s="13" t="s">
        <v>24</v>
      </c>
      <c r="AX231" s="13" t="s">
        <v>70</v>
      </c>
      <c r="AY231" s="167" t="s">
        <v>134</v>
      </c>
    </row>
    <row r="232" spans="2:51" s="13" customFormat="1">
      <c r="B232" s="166"/>
      <c r="D232" s="162" t="s">
        <v>144</v>
      </c>
      <c r="E232" s="167" t="s">
        <v>1</v>
      </c>
      <c r="F232" s="168" t="s">
        <v>244</v>
      </c>
      <c r="H232" s="169">
        <v>1.3280000000000001</v>
      </c>
      <c r="L232" s="166"/>
      <c r="M232" s="170"/>
      <c r="N232" s="171"/>
      <c r="O232" s="171"/>
      <c r="P232" s="171"/>
      <c r="Q232" s="171"/>
      <c r="R232" s="171"/>
      <c r="S232" s="171"/>
      <c r="T232" s="172"/>
      <c r="AT232" s="167" t="s">
        <v>144</v>
      </c>
      <c r="AU232" s="167" t="s">
        <v>135</v>
      </c>
      <c r="AV232" s="13" t="s">
        <v>135</v>
      </c>
      <c r="AW232" s="13" t="s">
        <v>24</v>
      </c>
      <c r="AX232" s="13" t="s">
        <v>70</v>
      </c>
      <c r="AY232" s="167" t="s">
        <v>134</v>
      </c>
    </row>
    <row r="233" spans="2:51" s="13" customFormat="1">
      <c r="B233" s="166"/>
      <c r="D233" s="162" t="s">
        <v>144</v>
      </c>
      <c r="E233" s="167" t="s">
        <v>1</v>
      </c>
      <c r="F233" s="168" t="s">
        <v>245</v>
      </c>
      <c r="H233" s="169">
        <v>1.827</v>
      </c>
      <c r="L233" s="166"/>
      <c r="M233" s="170"/>
      <c r="N233" s="171"/>
      <c r="O233" s="171"/>
      <c r="P233" s="171"/>
      <c r="Q233" s="171"/>
      <c r="R233" s="171"/>
      <c r="S233" s="171"/>
      <c r="T233" s="172"/>
      <c r="AT233" s="167" t="s">
        <v>144</v>
      </c>
      <c r="AU233" s="167" t="s">
        <v>135</v>
      </c>
      <c r="AV233" s="13" t="s">
        <v>135</v>
      </c>
      <c r="AW233" s="13" t="s">
        <v>24</v>
      </c>
      <c r="AX233" s="13" t="s">
        <v>70</v>
      </c>
      <c r="AY233" s="167" t="s">
        <v>134</v>
      </c>
    </row>
    <row r="234" spans="2:51" s="13" customFormat="1">
      <c r="B234" s="166"/>
      <c r="D234" s="162" t="s">
        <v>144</v>
      </c>
      <c r="E234" s="167" t="s">
        <v>1</v>
      </c>
      <c r="F234" s="168" t="s">
        <v>246</v>
      </c>
      <c r="H234" s="169">
        <v>1.056</v>
      </c>
      <c r="L234" s="166"/>
      <c r="M234" s="170"/>
      <c r="N234" s="171"/>
      <c r="O234" s="171"/>
      <c r="P234" s="171"/>
      <c r="Q234" s="171"/>
      <c r="R234" s="171"/>
      <c r="S234" s="171"/>
      <c r="T234" s="172"/>
      <c r="AT234" s="167" t="s">
        <v>144</v>
      </c>
      <c r="AU234" s="167" t="s">
        <v>135</v>
      </c>
      <c r="AV234" s="13" t="s">
        <v>135</v>
      </c>
      <c r="AW234" s="13" t="s">
        <v>24</v>
      </c>
      <c r="AX234" s="13" t="s">
        <v>70</v>
      </c>
      <c r="AY234" s="167" t="s">
        <v>134</v>
      </c>
    </row>
    <row r="235" spans="2:51" s="13" customFormat="1">
      <c r="B235" s="166"/>
      <c r="D235" s="162" t="s">
        <v>144</v>
      </c>
      <c r="E235" s="167" t="s">
        <v>1</v>
      </c>
      <c r="F235" s="168" t="s">
        <v>247</v>
      </c>
      <c r="H235" s="169">
        <v>1.4550000000000001</v>
      </c>
      <c r="L235" s="166"/>
      <c r="M235" s="170"/>
      <c r="N235" s="171"/>
      <c r="O235" s="171"/>
      <c r="P235" s="171"/>
      <c r="Q235" s="171"/>
      <c r="R235" s="171"/>
      <c r="S235" s="171"/>
      <c r="T235" s="172"/>
      <c r="AT235" s="167" t="s">
        <v>144</v>
      </c>
      <c r="AU235" s="167" t="s">
        <v>135</v>
      </c>
      <c r="AV235" s="13" t="s">
        <v>135</v>
      </c>
      <c r="AW235" s="13" t="s">
        <v>24</v>
      </c>
      <c r="AX235" s="13" t="s">
        <v>70</v>
      </c>
      <c r="AY235" s="167" t="s">
        <v>134</v>
      </c>
    </row>
    <row r="236" spans="2:51" s="13" customFormat="1">
      <c r="B236" s="166"/>
      <c r="D236" s="162" t="s">
        <v>144</v>
      </c>
      <c r="E236" s="167" t="s">
        <v>1</v>
      </c>
      <c r="F236" s="168" t="s">
        <v>248</v>
      </c>
      <c r="H236" s="169">
        <v>1.7170000000000001</v>
      </c>
      <c r="L236" s="166"/>
      <c r="M236" s="170"/>
      <c r="N236" s="171"/>
      <c r="O236" s="171"/>
      <c r="P236" s="171"/>
      <c r="Q236" s="171"/>
      <c r="R236" s="171"/>
      <c r="S236" s="171"/>
      <c r="T236" s="172"/>
      <c r="AT236" s="167" t="s">
        <v>144</v>
      </c>
      <c r="AU236" s="167" t="s">
        <v>135</v>
      </c>
      <c r="AV236" s="13" t="s">
        <v>135</v>
      </c>
      <c r="AW236" s="13" t="s">
        <v>24</v>
      </c>
      <c r="AX236" s="13" t="s">
        <v>70</v>
      </c>
      <c r="AY236" s="167" t="s">
        <v>134</v>
      </c>
    </row>
    <row r="237" spans="2:51" s="13" customFormat="1">
      <c r="B237" s="166"/>
      <c r="D237" s="162" t="s">
        <v>144</v>
      </c>
      <c r="E237" s="167" t="s">
        <v>1</v>
      </c>
      <c r="F237" s="168" t="s">
        <v>249</v>
      </c>
      <c r="H237" s="169">
        <v>1.726</v>
      </c>
      <c r="L237" s="166"/>
      <c r="M237" s="170"/>
      <c r="N237" s="171"/>
      <c r="O237" s="171"/>
      <c r="P237" s="171"/>
      <c r="Q237" s="171"/>
      <c r="R237" s="171"/>
      <c r="S237" s="171"/>
      <c r="T237" s="172"/>
      <c r="AT237" s="167" t="s">
        <v>144</v>
      </c>
      <c r="AU237" s="167" t="s">
        <v>135</v>
      </c>
      <c r="AV237" s="13" t="s">
        <v>135</v>
      </c>
      <c r="AW237" s="13" t="s">
        <v>24</v>
      </c>
      <c r="AX237" s="13" t="s">
        <v>70</v>
      </c>
      <c r="AY237" s="167" t="s">
        <v>134</v>
      </c>
    </row>
    <row r="238" spans="2:51" s="13" customFormat="1">
      <c r="B238" s="166"/>
      <c r="D238" s="162" t="s">
        <v>144</v>
      </c>
      <c r="E238" s="167" t="s">
        <v>1</v>
      </c>
      <c r="F238" s="168" t="s">
        <v>250</v>
      </c>
      <c r="H238" s="169">
        <v>1.4790000000000001</v>
      </c>
      <c r="L238" s="166"/>
      <c r="M238" s="170"/>
      <c r="N238" s="171"/>
      <c r="O238" s="171"/>
      <c r="P238" s="171"/>
      <c r="Q238" s="171"/>
      <c r="R238" s="171"/>
      <c r="S238" s="171"/>
      <c r="T238" s="172"/>
      <c r="AT238" s="167" t="s">
        <v>144</v>
      </c>
      <c r="AU238" s="167" t="s">
        <v>135</v>
      </c>
      <c r="AV238" s="13" t="s">
        <v>135</v>
      </c>
      <c r="AW238" s="13" t="s">
        <v>24</v>
      </c>
      <c r="AX238" s="13" t="s">
        <v>70</v>
      </c>
      <c r="AY238" s="167" t="s">
        <v>134</v>
      </c>
    </row>
    <row r="239" spans="2:51" s="13" customFormat="1">
      <c r="B239" s="166"/>
      <c r="D239" s="162" t="s">
        <v>144</v>
      </c>
      <c r="E239" s="167" t="s">
        <v>1</v>
      </c>
      <c r="F239" s="168" t="s">
        <v>251</v>
      </c>
      <c r="H239" s="169">
        <v>2.726</v>
      </c>
      <c r="L239" s="166"/>
      <c r="M239" s="170"/>
      <c r="N239" s="171"/>
      <c r="O239" s="171"/>
      <c r="P239" s="171"/>
      <c r="Q239" s="171"/>
      <c r="R239" s="171"/>
      <c r="S239" s="171"/>
      <c r="T239" s="172"/>
      <c r="AT239" s="167" t="s">
        <v>144</v>
      </c>
      <c r="AU239" s="167" t="s">
        <v>135</v>
      </c>
      <c r="AV239" s="13" t="s">
        <v>135</v>
      </c>
      <c r="AW239" s="13" t="s">
        <v>24</v>
      </c>
      <c r="AX239" s="13" t="s">
        <v>70</v>
      </c>
      <c r="AY239" s="167" t="s">
        <v>134</v>
      </c>
    </row>
    <row r="240" spans="2:51" s="13" customFormat="1">
      <c r="B240" s="166"/>
      <c r="D240" s="162" t="s">
        <v>144</v>
      </c>
      <c r="E240" s="167" t="s">
        <v>1</v>
      </c>
      <c r="F240" s="168" t="s">
        <v>252</v>
      </c>
      <c r="H240" s="169">
        <v>1.4790000000000001</v>
      </c>
      <c r="L240" s="166"/>
      <c r="M240" s="170"/>
      <c r="N240" s="171"/>
      <c r="O240" s="171"/>
      <c r="P240" s="171"/>
      <c r="Q240" s="171"/>
      <c r="R240" s="171"/>
      <c r="S240" s="171"/>
      <c r="T240" s="172"/>
      <c r="AT240" s="167" t="s">
        <v>144</v>
      </c>
      <c r="AU240" s="167" t="s">
        <v>135</v>
      </c>
      <c r="AV240" s="13" t="s">
        <v>135</v>
      </c>
      <c r="AW240" s="13" t="s">
        <v>24</v>
      </c>
      <c r="AX240" s="13" t="s">
        <v>70</v>
      </c>
      <c r="AY240" s="167" t="s">
        <v>134</v>
      </c>
    </row>
    <row r="241" spans="2:51" s="13" customFormat="1">
      <c r="B241" s="166"/>
      <c r="D241" s="162" t="s">
        <v>144</v>
      </c>
      <c r="E241" s="167" t="s">
        <v>1</v>
      </c>
      <c r="F241" s="168" t="s">
        <v>253</v>
      </c>
      <c r="H241" s="169">
        <v>1.653</v>
      </c>
      <c r="L241" s="166"/>
      <c r="M241" s="170"/>
      <c r="N241" s="171"/>
      <c r="O241" s="171"/>
      <c r="P241" s="171"/>
      <c r="Q241" s="171"/>
      <c r="R241" s="171"/>
      <c r="S241" s="171"/>
      <c r="T241" s="172"/>
      <c r="AT241" s="167" t="s">
        <v>144</v>
      </c>
      <c r="AU241" s="167" t="s">
        <v>135</v>
      </c>
      <c r="AV241" s="13" t="s">
        <v>135</v>
      </c>
      <c r="AW241" s="13" t="s">
        <v>24</v>
      </c>
      <c r="AX241" s="13" t="s">
        <v>70</v>
      </c>
      <c r="AY241" s="167" t="s">
        <v>134</v>
      </c>
    </row>
    <row r="242" spans="2:51" s="13" customFormat="1">
      <c r="B242" s="166"/>
      <c r="D242" s="162" t="s">
        <v>144</v>
      </c>
      <c r="E242" s="167" t="s">
        <v>1</v>
      </c>
      <c r="F242" s="168" t="s">
        <v>254</v>
      </c>
      <c r="H242" s="169">
        <v>1.5229999999999999</v>
      </c>
      <c r="L242" s="166"/>
      <c r="M242" s="170"/>
      <c r="N242" s="171"/>
      <c r="O242" s="171"/>
      <c r="P242" s="171"/>
      <c r="Q242" s="171"/>
      <c r="R242" s="171"/>
      <c r="S242" s="171"/>
      <c r="T242" s="172"/>
      <c r="AT242" s="167" t="s">
        <v>144</v>
      </c>
      <c r="AU242" s="167" t="s">
        <v>135</v>
      </c>
      <c r="AV242" s="13" t="s">
        <v>135</v>
      </c>
      <c r="AW242" s="13" t="s">
        <v>24</v>
      </c>
      <c r="AX242" s="13" t="s">
        <v>70</v>
      </c>
      <c r="AY242" s="167" t="s">
        <v>134</v>
      </c>
    </row>
    <row r="243" spans="2:51" s="13" customFormat="1">
      <c r="B243" s="166"/>
      <c r="D243" s="162" t="s">
        <v>144</v>
      </c>
      <c r="E243" s="167" t="s">
        <v>1</v>
      </c>
      <c r="F243" s="168" t="s">
        <v>255</v>
      </c>
      <c r="H243" s="169">
        <v>3.8860000000000001</v>
      </c>
      <c r="L243" s="166"/>
      <c r="M243" s="170"/>
      <c r="N243" s="171"/>
      <c r="O243" s="171"/>
      <c r="P243" s="171"/>
      <c r="Q243" s="171"/>
      <c r="R243" s="171"/>
      <c r="S243" s="171"/>
      <c r="T243" s="172"/>
      <c r="AT243" s="167" t="s">
        <v>144</v>
      </c>
      <c r="AU243" s="167" t="s">
        <v>135</v>
      </c>
      <c r="AV243" s="13" t="s">
        <v>135</v>
      </c>
      <c r="AW243" s="13" t="s">
        <v>24</v>
      </c>
      <c r="AX243" s="13" t="s">
        <v>70</v>
      </c>
      <c r="AY243" s="167" t="s">
        <v>134</v>
      </c>
    </row>
    <row r="244" spans="2:51" s="13" customFormat="1">
      <c r="B244" s="166"/>
      <c r="D244" s="162" t="s">
        <v>144</v>
      </c>
      <c r="E244" s="167" t="s">
        <v>1</v>
      </c>
      <c r="F244" s="168" t="s">
        <v>252</v>
      </c>
      <c r="H244" s="169">
        <v>1.4790000000000001</v>
      </c>
      <c r="L244" s="166"/>
      <c r="M244" s="170"/>
      <c r="N244" s="171"/>
      <c r="O244" s="171"/>
      <c r="P244" s="171"/>
      <c r="Q244" s="171"/>
      <c r="R244" s="171"/>
      <c r="S244" s="171"/>
      <c r="T244" s="172"/>
      <c r="AT244" s="167" t="s">
        <v>144</v>
      </c>
      <c r="AU244" s="167" t="s">
        <v>135</v>
      </c>
      <c r="AV244" s="13" t="s">
        <v>135</v>
      </c>
      <c r="AW244" s="13" t="s">
        <v>24</v>
      </c>
      <c r="AX244" s="13" t="s">
        <v>70</v>
      </c>
      <c r="AY244" s="167" t="s">
        <v>134</v>
      </c>
    </row>
    <row r="245" spans="2:51" s="13" customFormat="1">
      <c r="B245" s="166"/>
      <c r="D245" s="162" t="s">
        <v>144</v>
      </c>
      <c r="E245" s="167" t="s">
        <v>1</v>
      </c>
      <c r="F245" s="168" t="s">
        <v>256</v>
      </c>
      <c r="H245" s="169">
        <v>2.0419999999999998</v>
      </c>
      <c r="L245" s="166"/>
      <c r="M245" s="170"/>
      <c r="N245" s="171"/>
      <c r="O245" s="171"/>
      <c r="P245" s="171"/>
      <c r="Q245" s="171"/>
      <c r="R245" s="171"/>
      <c r="S245" s="171"/>
      <c r="T245" s="172"/>
      <c r="AT245" s="167" t="s">
        <v>144</v>
      </c>
      <c r="AU245" s="167" t="s">
        <v>135</v>
      </c>
      <c r="AV245" s="13" t="s">
        <v>135</v>
      </c>
      <c r="AW245" s="13" t="s">
        <v>24</v>
      </c>
      <c r="AX245" s="13" t="s">
        <v>70</v>
      </c>
      <c r="AY245" s="167" t="s">
        <v>134</v>
      </c>
    </row>
    <row r="246" spans="2:51" s="13" customFormat="1">
      <c r="B246" s="166"/>
      <c r="D246" s="162" t="s">
        <v>144</v>
      </c>
      <c r="E246" s="167" t="s">
        <v>1</v>
      </c>
      <c r="F246" s="168" t="s">
        <v>257</v>
      </c>
      <c r="H246" s="169">
        <v>3.242</v>
      </c>
      <c r="L246" s="166"/>
      <c r="M246" s="170"/>
      <c r="N246" s="171"/>
      <c r="O246" s="171"/>
      <c r="P246" s="171"/>
      <c r="Q246" s="171"/>
      <c r="R246" s="171"/>
      <c r="S246" s="171"/>
      <c r="T246" s="172"/>
      <c r="AT246" s="167" t="s">
        <v>144</v>
      </c>
      <c r="AU246" s="167" t="s">
        <v>135</v>
      </c>
      <c r="AV246" s="13" t="s">
        <v>135</v>
      </c>
      <c r="AW246" s="13" t="s">
        <v>24</v>
      </c>
      <c r="AX246" s="13" t="s">
        <v>70</v>
      </c>
      <c r="AY246" s="167" t="s">
        <v>134</v>
      </c>
    </row>
    <row r="247" spans="2:51" s="13" customFormat="1">
      <c r="B247" s="166"/>
      <c r="D247" s="162" t="s">
        <v>144</v>
      </c>
      <c r="E247" s="167" t="s">
        <v>1</v>
      </c>
      <c r="F247" s="168" t="s">
        <v>258</v>
      </c>
      <c r="H247" s="169">
        <v>4.4370000000000003</v>
      </c>
      <c r="L247" s="166"/>
      <c r="M247" s="170"/>
      <c r="N247" s="171"/>
      <c r="O247" s="171"/>
      <c r="P247" s="171"/>
      <c r="Q247" s="171"/>
      <c r="R247" s="171"/>
      <c r="S247" s="171"/>
      <c r="T247" s="172"/>
      <c r="AT247" s="167" t="s">
        <v>144</v>
      </c>
      <c r="AU247" s="167" t="s">
        <v>135</v>
      </c>
      <c r="AV247" s="13" t="s">
        <v>135</v>
      </c>
      <c r="AW247" s="13" t="s">
        <v>24</v>
      </c>
      <c r="AX247" s="13" t="s">
        <v>70</v>
      </c>
      <c r="AY247" s="167" t="s">
        <v>134</v>
      </c>
    </row>
    <row r="248" spans="2:51" s="13" customFormat="1">
      <c r="B248" s="166"/>
      <c r="D248" s="162" t="s">
        <v>144</v>
      </c>
      <c r="E248" s="167" t="s">
        <v>1</v>
      </c>
      <c r="F248" s="168" t="s">
        <v>259</v>
      </c>
      <c r="H248" s="169">
        <v>2.6680000000000001</v>
      </c>
      <c r="L248" s="166"/>
      <c r="M248" s="170"/>
      <c r="N248" s="171"/>
      <c r="O248" s="171"/>
      <c r="P248" s="171"/>
      <c r="Q248" s="171"/>
      <c r="R248" s="171"/>
      <c r="S248" s="171"/>
      <c r="T248" s="172"/>
      <c r="AT248" s="167" t="s">
        <v>144</v>
      </c>
      <c r="AU248" s="167" t="s">
        <v>135</v>
      </c>
      <c r="AV248" s="13" t="s">
        <v>135</v>
      </c>
      <c r="AW248" s="13" t="s">
        <v>24</v>
      </c>
      <c r="AX248" s="13" t="s">
        <v>70</v>
      </c>
      <c r="AY248" s="167" t="s">
        <v>134</v>
      </c>
    </row>
    <row r="249" spans="2:51" s="13" customFormat="1">
      <c r="B249" s="166"/>
      <c r="D249" s="162" t="s">
        <v>144</v>
      </c>
      <c r="E249" s="167" t="s">
        <v>1</v>
      </c>
      <c r="F249" s="168" t="s">
        <v>260</v>
      </c>
      <c r="H249" s="169">
        <v>13.34</v>
      </c>
      <c r="L249" s="166"/>
      <c r="M249" s="170"/>
      <c r="N249" s="171"/>
      <c r="O249" s="171"/>
      <c r="P249" s="171"/>
      <c r="Q249" s="171"/>
      <c r="R249" s="171"/>
      <c r="S249" s="171"/>
      <c r="T249" s="172"/>
      <c r="AT249" s="167" t="s">
        <v>144</v>
      </c>
      <c r="AU249" s="167" t="s">
        <v>135</v>
      </c>
      <c r="AV249" s="13" t="s">
        <v>135</v>
      </c>
      <c r="AW249" s="13" t="s">
        <v>24</v>
      </c>
      <c r="AX249" s="13" t="s">
        <v>70</v>
      </c>
      <c r="AY249" s="167" t="s">
        <v>134</v>
      </c>
    </row>
    <row r="250" spans="2:51" s="13" customFormat="1">
      <c r="B250" s="166"/>
      <c r="D250" s="162" t="s">
        <v>144</v>
      </c>
      <c r="E250" s="167" t="s">
        <v>1</v>
      </c>
      <c r="F250" s="168" t="s">
        <v>261</v>
      </c>
      <c r="H250" s="169">
        <v>1.044</v>
      </c>
      <c r="L250" s="166"/>
      <c r="M250" s="170"/>
      <c r="N250" s="171"/>
      <c r="O250" s="171"/>
      <c r="P250" s="171"/>
      <c r="Q250" s="171"/>
      <c r="R250" s="171"/>
      <c r="S250" s="171"/>
      <c r="T250" s="172"/>
      <c r="AT250" s="167" t="s">
        <v>144</v>
      </c>
      <c r="AU250" s="167" t="s">
        <v>135</v>
      </c>
      <c r="AV250" s="13" t="s">
        <v>135</v>
      </c>
      <c r="AW250" s="13" t="s">
        <v>24</v>
      </c>
      <c r="AX250" s="13" t="s">
        <v>70</v>
      </c>
      <c r="AY250" s="167" t="s">
        <v>134</v>
      </c>
    </row>
    <row r="251" spans="2:51" s="13" customFormat="1">
      <c r="B251" s="166"/>
      <c r="D251" s="162" t="s">
        <v>144</v>
      </c>
      <c r="E251" s="167" t="s">
        <v>1</v>
      </c>
      <c r="F251" s="168" t="s">
        <v>262</v>
      </c>
      <c r="H251" s="169">
        <v>10.672000000000001</v>
      </c>
      <c r="L251" s="166"/>
      <c r="M251" s="170"/>
      <c r="N251" s="171"/>
      <c r="O251" s="171"/>
      <c r="P251" s="171"/>
      <c r="Q251" s="171"/>
      <c r="R251" s="171"/>
      <c r="S251" s="171"/>
      <c r="T251" s="172"/>
      <c r="AT251" s="167" t="s">
        <v>144</v>
      </c>
      <c r="AU251" s="167" t="s">
        <v>135</v>
      </c>
      <c r="AV251" s="13" t="s">
        <v>135</v>
      </c>
      <c r="AW251" s="13" t="s">
        <v>24</v>
      </c>
      <c r="AX251" s="13" t="s">
        <v>70</v>
      </c>
      <c r="AY251" s="167" t="s">
        <v>134</v>
      </c>
    </row>
    <row r="252" spans="2:51" s="13" customFormat="1">
      <c r="B252" s="166"/>
      <c r="D252" s="162" t="s">
        <v>144</v>
      </c>
      <c r="E252" s="167" t="s">
        <v>1</v>
      </c>
      <c r="F252" s="168" t="s">
        <v>263</v>
      </c>
      <c r="H252" s="169">
        <v>10.672000000000001</v>
      </c>
      <c r="L252" s="166"/>
      <c r="M252" s="170"/>
      <c r="N252" s="171"/>
      <c r="O252" s="171"/>
      <c r="P252" s="171"/>
      <c r="Q252" s="171"/>
      <c r="R252" s="171"/>
      <c r="S252" s="171"/>
      <c r="T252" s="172"/>
      <c r="AT252" s="167" t="s">
        <v>144</v>
      </c>
      <c r="AU252" s="167" t="s">
        <v>135</v>
      </c>
      <c r="AV252" s="13" t="s">
        <v>135</v>
      </c>
      <c r="AW252" s="13" t="s">
        <v>24</v>
      </c>
      <c r="AX252" s="13" t="s">
        <v>70</v>
      </c>
      <c r="AY252" s="167" t="s">
        <v>134</v>
      </c>
    </row>
    <row r="253" spans="2:51" s="13" customFormat="1">
      <c r="B253" s="166"/>
      <c r="D253" s="162" t="s">
        <v>144</v>
      </c>
      <c r="E253" s="167" t="s">
        <v>1</v>
      </c>
      <c r="F253" s="168" t="s">
        <v>264</v>
      </c>
      <c r="H253" s="169">
        <v>1.6040000000000001</v>
      </c>
      <c r="L253" s="166"/>
      <c r="M253" s="170"/>
      <c r="N253" s="171"/>
      <c r="O253" s="171"/>
      <c r="P253" s="171"/>
      <c r="Q253" s="171"/>
      <c r="R253" s="171"/>
      <c r="S253" s="171"/>
      <c r="T253" s="172"/>
      <c r="AT253" s="167" t="s">
        <v>144</v>
      </c>
      <c r="AU253" s="167" t="s">
        <v>135</v>
      </c>
      <c r="AV253" s="13" t="s">
        <v>135</v>
      </c>
      <c r="AW253" s="13" t="s">
        <v>24</v>
      </c>
      <c r="AX253" s="13" t="s">
        <v>70</v>
      </c>
      <c r="AY253" s="167" t="s">
        <v>134</v>
      </c>
    </row>
    <row r="254" spans="2:51" s="13" customFormat="1">
      <c r="B254" s="166"/>
      <c r="D254" s="162" t="s">
        <v>144</v>
      </c>
      <c r="E254" s="167" t="s">
        <v>1</v>
      </c>
      <c r="F254" s="168" t="s">
        <v>247</v>
      </c>
      <c r="H254" s="169">
        <v>1.4550000000000001</v>
      </c>
      <c r="L254" s="166"/>
      <c r="M254" s="170"/>
      <c r="N254" s="171"/>
      <c r="O254" s="171"/>
      <c r="P254" s="171"/>
      <c r="Q254" s="171"/>
      <c r="R254" s="171"/>
      <c r="S254" s="171"/>
      <c r="T254" s="172"/>
      <c r="AT254" s="167" t="s">
        <v>144</v>
      </c>
      <c r="AU254" s="167" t="s">
        <v>135</v>
      </c>
      <c r="AV254" s="13" t="s">
        <v>135</v>
      </c>
      <c r="AW254" s="13" t="s">
        <v>24</v>
      </c>
      <c r="AX254" s="13" t="s">
        <v>70</v>
      </c>
      <c r="AY254" s="167" t="s">
        <v>134</v>
      </c>
    </row>
    <row r="255" spans="2:51" s="13" customFormat="1">
      <c r="B255" s="166"/>
      <c r="D255" s="162" t="s">
        <v>144</v>
      </c>
      <c r="E255" s="167" t="s">
        <v>1</v>
      </c>
      <c r="F255" s="168" t="s">
        <v>265</v>
      </c>
      <c r="H255" s="169">
        <v>0.69599999999999995</v>
      </c>
      <c r="L255" s="166"/>
      <c r="M255" s="170"/>
      <c r="N255" s="171"/>
      <c r="O255" s="171"/>
      <c r="P255" s="171"/>
      <c r="Q255" s="171"/>
      <c r="R255" s="171"/>
      <c r="S255" s="171"/>
      <c r="T255" s="172"/>
      <c r="AT255" s="167" t="s">
        <v>144</v>
      </c>
      <c r="AU255" s="167" t="s">
        <v>135</v>
      </c>
      <c r="AV255" s="13" t="s">
        <v>135</v>
      </c>
      <c r="AW255" s="13" t="s">
        <v>24</v>
      </c>
      <c r="AX255" s="13" t="s">
        <v>70</v>
      </c>
      <c r="AY255" s="167" t="s">
        <v>134</v>
      </c>
    </row>
    <row r="256" spans="2:51" s="13" customFormat="1">
      <c r="B256" s="166"/>
      <c r="D256" s="162" t="s">
        <v>144</v>
      </c>
      <c r="E256" s="167" t="s">
        <v>1</v>
      </c>
      <c r="F256" s="168" t="s">
        <v>263</v>
      </c>
      <c r="H256" s="169">
        <v>10.672000000000001</v>
      </c>
      <c r="L256" s="166"/>
      <c r="M256" s="170"/>
      <c r="N256" s="171"/>
      <c r="O256" s="171"/>
      <c r="P256" s="171"/>
      <c r="Q256" s="171"/>
      <c r="R256" s="171"/>
      <c r="S256" s="171"/>
      <c r="T256" s="172"/>
      <c r="AT256" s="167" t="s">
        <v>144</v>
      </c>
      <c r="AU256" s="167" t="s">
        <v>135</v>
      </c>
      <c r="AV256" s="13" t="s">
        <v>135</v>
      </c>
      <c r="AW256" s="13" t="s">
        <v>24</v>
      </c>
      <c r="AX256" s="13" t="s">
        <v>70</v>
      </c>
      <c r="AY256" s="167" t="s">
        <v>134</v>
      </c>
    </row>
    <row r="257" spans="1:65" s="14" customFormat="1">
      <c r="B257" s="173"/>
      <c r="D257" s="162" t="s">
        <v>144</v>
      </c>
      <c r="E257" s="174" t="s">
        <v>1</v>
      </c>
      <c r="F257" s="175" t="s">
        <v>146</v>
      </c>
      <c r="H257" s="176">
        <v>122.43699999999998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144</v>
      </c>
      <c r="AU257" s="174" t="s">
        <v>135</v>
      </c>
      <c r="AV257" s="14" t="s">
        <v>142</v>
      </c>
      <c r="AW257" s="14" t="s">
        <v>24</v>
      </c>
      <c r="AX257" s="14" t="s">
        <v>78</v>
      </c>
      <c r="AY257" s="174" t="s">
        <v>134</v>
      </c>
    </row>
    <row r="258" spans="1:65" s="2" customFormat="1" ht="37.9" customHeight="1">
      <c r="A258" s="31"/>
      <c r="B258" s="148"/>
      <c r="C258" s="149" t="s">
        <v>266</v>
      </c>
      <c r="D258" s="149" t="s">
        <v>138</v>
      </c>
      <c r="E258" s="150" t="s">
        <v>267</v>
      </c>
      <c r="F258" s="151" t="s">
        <v>268</v>
      </c>
      <c r="G258" s="152" t="s">
        <v>141</v>
      </c>
      <c r="H258" s="153">
        <v>84.281000000000006</v>
      </c>
      <c r="I258" s="153"/>
      <c r="J258" s="153">
        <f>ROUND(I258*H258,3)</f>
        <v>0</v>
      </c>
      <c r="K258" s="154"/>
      <c r="L258" s="32"/>
      <c r="M258" s="155" t="s">
        <v>1</v>
      </c>
      <c r="N258" s="156" t="s">
        <v>36</v>
      </c>
      <c r="O258" s="157">
        <v>0</v>
      </c>
      <c r="P258" s="157">
        <f>O258*H258</f>
        <v>0</v>
      </c>
      <c r="Q258" s="157">
        <v>0</v>
      </c>
      <c r="R258" s="157">
        <f>Q258*H258</f>
        <v>0</v>
      </c>
      <c r="S258" s="157">
        <v>0</v>
      </c>
      <c r="T258" s="158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59" t="s">
        <v>142</v>
      </c>
      <c r="AT258" s="159" t="s">
        <v>138</v>
      </c>
      <c r="AU258" s="159" t="s">
        <v>135</v>
      </c>
      <c r="AY258" s="17" t="s">
        <v>134</v>
      </c>
      <c r="BE258" s="160">
        <f>IF(N258="základná",J258,0)</f>
        <v>0</v>
      </c>
      <c r="BF258" s="160">
        <f>IF(N258="znížená",J258,0)</f>
        <v>0</v>
      </c>
      <c r="BG258" s="160">
        <f>IF(N258="zákl. prenesená",J258,0)</f>
        <v>0</v>
      </c>
      <c r="BH258" s="160">
        <f>IF(N258="zníž. prenesená",J258,0)</f>
        <v>0</v>
      </c>
      <c r="BI258" s="160">
        <f>IF(N258="nulová",J258,0)</f>
        <v>0</v>
      </c>
      <c r="BJ258" s="17" t="s">
        <v>135</v>
      </c>
      <c r="BK258" s="161">
        <f>ROUND(I258*H258,3)</f>
        <v>0</v>
      </c>
      <c r="BL258" s="17" t="s">
        <v>142</v>
      </c>
      <c r="BM258" s="159" t="s">
        <v>269</v>
      </c>
    </row>
    <row r="259" spans="1:65" s="2" customFormat="1" ht="19.5">
      <c r="A259" s="31"/>
      <c r="B259" s="32"/>
      <c r="C259" s="31"/>
      <c r="D259" s="162" t="s">
        <v>143</v>
      </c>
      <c r="E259" s="31"/>
      <c r="F259" s="163" t="s">
        <v>268</v>
      </c>
      <c r="G259" s="31"/>
      <c r="H259" s="31"/>
      <c r="I259" s="31"/>
      <c r="J259" s="31"/>
      <c r="K259" s="31"/>
      <c r="L259" s="32"/>
      <c r="M259" s="164"/>
      <c r="N259" s="165"/>
      <c r="O259" s="57"/>
      <c r="P259" s="57"/>
      <c r="Q259" s="57"/>
      <c r="R259" s="57"/>
      <c r="S259" s="57"/>
      <c r="T259" s="58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T259" s="17" t="s">
        <v>143</v>
      </c>
      <c r="AU259" s="17" t="s">
        <v>135</v>
      </c>
    </row>
    <row r="260" spans="1:65" s="13" customFormat="1">
      <c r="B260" s="166"/>
      <c r="D260" s="162" t="s">
        <v>144</v>
      </c>
      <c r="E260" s="167" t="s">
        <v>1</v>
      </c>
      <c r="F260" s="168" t="s">
        <v>270</v>
      </c>
      <c r="H260" s="169">
        <v>21.771999999999998</v>
      </c>
      <c r="L260" s="166"/>
      <c r="M260" s="170"/>
      <c r="N260" s="171"/>
      <c r="O260" s="171"/>
      <c r="P260" s="171"/>
      <c r="Q260" s="171"/>
      <c r="R260" s="171"/>
      <c r="S260" s="171"/>
      <c r="T260" s="172"/>
      <c r="AT260" s="167" t="s">
        <v>144</v>
      </c>
      <c r="AU260" s="167" t="s">
        <v>135</v>
      </c>
      <c r="AV260" s="13" t="s">
        <v>135</v>
      </c>
      <c r="AW260" s="13" t="s">
        <v>24</v>
      </c>
      <c r="AX260" s="13" t="s">
        <v>70</v>
      </c>
      <c r="AY260" s="167" t="s">
        <v>134</v>
      </c>
    </row>
    <row r="261" spans="1:65" s="13" customFormat="1">
      <c r="B261" s="166"/>
      <c r="D261" s="162" t="s">
        <v>144</v>
      </c>
      <c r="E261" s="167" t="s">
        <v>1</v>
      </c>
      <c r="F261" s="168" t="s">
        <v>271</v>
      </c>
      <c r="H261" s="169">
        <v>8.8800000000000008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7" t="s">
        <v>144</v>
      </c>
      <c r="AU261" s="167" t="s">
        <v>135</v>
      </c>
      <c r="AV261" s="13" t="s">
        <v>135</v>
      </c>
      <c r="AW261" s="13" t="s">
        <v>24</v>
      </c>
      <c r="AX261" s="13" t="s">
        <v>70</v>
      </c>
      <c r="AY261" s="167" t="s">
        <v>134</v>
      </c>
    </row>
    <row r="262" spans="1:65" s="13" customFormat="1">
      <c r="B262" s="166"/>
      <c r="D262" s="162" t="s">
        <v>144</v>
      </c>
      <c r="E262" s="167" t="s">
        <v>1</v>
      </c>
      <c r="F262" s="168" t="s">
        <v>272</v>
      </c>
      <c r="H262" s="169">
        <v>21.687999999999999</v>
      </c>
      <c r="L262" s="166"/>
      <c r="M262" s="170"/>
      <c r="N262" s="171"/>
      <c r="O262" s="171"/>
      <c r="P262" s="171"/>
      <c r="Q262" s="171"/>
      <c r="R262" s="171"/>
      <c r="S262" s="171"/>
      <c r="T262" s="172"/>
      <c r="AT262" s="167" t="s">
        <v>144</v>
      </c>
      <c r="AU262" s="167" t="s">
        <v>135</v>
      </c>
      <c r="AV262" s="13" t="s">
        <v>135</v>
      </c>
      <c r="AW262" s="13" t="s">
        <v>24</v>
      </c>
      <c r="AX262" s="13" t="s">
        <v>70</v>
      </c>
      <c r="AY262" s="167" t="s">
        <v>134</v>
      </c>
    </row>
    <row r="263" spans="1:65" s="13" customFormat="1">
      <c r="B263" s="166"/>
      <c r="D263" s="162" t="s">
        <v>144</v>
      </c>
      <c r="E263" s="167" t="s">
        <v>1</v>
      </c>
      <c r="F263" s="168" t="s">
        <v>273</v>
      </c>
      <c r="H263" s="169">
        <v>1.458</v>
      </c>
      <c r="L263" s="166"/>
      <c r="M263" s="170"/>
      <c r="N263" s="171"/>
      <c r="O263" s="171"/>
      <c r="P263" s="171"/>
      <c r="Q263" s="171"/>
      <c r="R263" s="171"/>
      <c r="S263" s="171"/>
      <c r="T263" s="172"/>
      <c r="AT263" s="167" t="s">
        <v>144</v>
      </c>
      <c r="AU263" s="167" t="s">
        <v>135</v>
      </c>
      <c r="AV263" s="13" t="s">
        <v>135</v>
      </c>
      <c r="AW263" s="13" t="s">
        <v>24</v>
      </c>
      <c r="AX263" s="13" t="s">
        <v>70</v>
      </c>
      <c r="AY263" s="167" t="s">
        <v>134</v>
      </c>
    </row>
    <row r="264" spans="1:65" s="13" customFormat="1">
      <c r="B264" s="166"/>
      <c r="D264" s="162" t="s">
        <v>144</v>
      </c>
      <c r="E264" s="167" t="s">
        <v>1</v>
      </c>
      <c r="F264" s="168" t="s">
        <v>274</v>
      </c>
      <c r="H264" s="169">
        <v>7.53</v>
      </c>
      <c r="L264" s="166"/>
      <c r="M264" s="170"/>
      <c r="N264" s="171"/>
      <c r="O264" s="171"/>
      <c r="P264" s="171"/>
      <c r="Q264" s="171"/>
      <c r="R264" s="171"/>
      <c r="S264" s="171"/>
      <c r="T264" s="172"/>
      <c r="AT264" s="167" t="s">
        <v>144</v>
      </c>
      <c r="AU264" s="167" t="s">
        <v>135</v>
      </c>
      <c r="AV264" s="13" t="s">
        <v>135</v>
      </c>
      <c r="AW264" s="13" t="s">
        <v>24</v>
      </c>
      <c r="AX264" s="13" t="s">
        <v>70</v>
      </c>
      <c r="AY264" s="167" t="s">
        <v>134</v>
      </c>
    </row>
    <row r="265" spans="1:65" s="13" customFormat="1">
      <c r="B265" s="166"/>
      <c r="D265" s="162" t="s">
        <v>144</v>
      </c>
      <c r="E265" s="167" t="s">
        <v>1</v>
      </c>
      <c r="F265" s="168" t="s">
        <v>275</v>
      </c>
      <c r="H265" s="169">
        <v>6.5430000000000001</v>
      </c>
      <c r="L265" s="166"/>
      <c r="M265" s="170"/>
      <c r="N265" s="171"/>
      <c r="O265" s="171"/>
      <c r="P265" s="171"/>
      <c r="Q265" s="171"/>
      <c r="R265" s="171"/>
      <c r="S265" s="171"/>
      <c r="T265" s="172"/>
      <c r="AT265" s="167" t="s">
        <v>144</v>
      </c>
      <c r="AU265" s="167" t="s">
        <v>135</v>
      </c>
      <c r="AV265" s="13" t="s">
        <v>135</v>
      </c>
      <c r="AW265" s="13" t="s">
        <v>24</v>
      </c>
      <c r="AX265" s="13" t="s">
        <v>70</v>
      </c>
      <c r="AY265" s="167" t="s">
        <v>134</v>
      </c>
    </row>
    <row r="266" spans="1:65" s="13" customFormat="1">
      <c r="B266" s="166"/>
      <c r="D266" s="162" t="s">
        <v>144</v>
      </c>
      <c r="E266" s="167" t="s">
        <v>1</v>
      </c>
      <c r="F266" s="168" t="s">
        <v>276</v>
      </c>
      <c r="H266" s="169">
        <v>16.41</v>
      </c>
      <c r="L266" s="166"/>
      <c r="M266" s="170"/>
      <c r="N266" s="171"/>
      <c r="O266" s="171"/>
      <c r="P266" s="171"/>
      <c r="Q266" s="171"/>
      <c r="R266" s="171"/>
      <c r="S266" s="171"/>
      <c r="T266" s="172"/>
      <c r="AT266" s="167" t="s">
        <v>144</v>
      </c>
      <c r="AU266" s="167" t="s">
        <v>135</v>
      </c>
      <c r="AV266" s="13" t="s">
        <v>135</v>
      </c>
      <c r="AW266" s="13" t="s">
        <v>24</v>
      </c>
      <c r="AX266" s="13" t="s">
        <v>70</v>
      </c>
      <c r="AY266" s="167" t="s">
        <v>134</v>
      </c>
    </row>
    <row r="267" spans="1:65" s="14" customFormat="1">
      <c r="B267" s="173"/>
      <c r="D267" s="162" t="s">
        <v>144</v>
      </c>
      <c r="E267" s="174" t="s">
        <v>1</v>
      </c>
      <c r="F267" s="175" t="s">
        <v>146</v>
      </c>
      <c r="H267" s="176">
        <v>84.281000000000006</v>
      </c>
      <c r="L267" s="173"/>
      <c r="M267" s="177"/>
      <c r="N267" s="178"/>
      <c r="O267" s="178"/>
      <c r="P267" s="178"/>
      <c r="Q267" s="178"/>
      <c r="R267" s="178"/>
      <c r="S267" s="178"/>
      <c r="T267" s="179"/>
      <c r="AT267" s="174" t="s">
        <v>144</v>
      </c>
      <c r="AU267" s="174" t="s">
        <v>135</v>
      </c>
      <c r="AV267" s="14" t="s">
        <v>142</v>
      </c>
      <c r="AW267" s="14" t="s">
        <v>24</v>
      </c>
      <c r="AX267" s="14" t="s">
        <v>78</v>
      </c>
      <c r="AY267" s="174" t="s">
        <v>134</v>
      </c>
    </row>
    <row r="268" spans="1:65" s="2" customFormat="1" ht="24.2" customHeight="1">
      <c r="A268" s="31"/>
      <c r="B268" s="148"/>
      <c r="C268" s="149" t="s">
        <v>269</v>
      </c>
      <c r="D268" s="149" t="s">
        <v>138</v>
      </c>
      <c r="E268" s="150" t="s">
        <v>277</v>
      </c>
      <c r="F268" s="151" t="s">
        <v>278</v>
      </c>
      <c r="G268" s="152" t="s">
        <v>141</v>
      </c>
      <c r="H268" s="153">
        <v>90.328999999999994</v>
      </c>
      <c r="I268" s="153"/>
      <c r="J268" s="153">
        <f>ROUND(I268*H268,3)</f>
        <v>0</v>
      </c>
      <c r="K268" s="154"/>
      <c r="L268" s="32"/>
      <c r="M268" s="155" t="s">
        <v>1</v>
      </c>
      <c r="N268" s="156" t="s">
        <v>36</v>
      </c>
      <c r="O268" s="157">
        <v>0</v>
      </c>
      <c r="P268" s="157">
        <f>O268*H268</f>
        <v>0</v>
      </c>
      <c r="Q268" s="157">
        <v>0</v>
      </c>
      <c r="R268" s="157">
        <f>Q268*H268</f>
        <v>0</v>
      </c>
      <c r="S268" s="157">
        <v>0</v>
      </c>
      <c r="T268" s="158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59" t="s">
        <v>142</v>
      </c>
      <c r="AT268" s="159" t="s">
        <v>138</v>
      </c>
      <c r="AU268" s="159" t="s">
        <v>135</v>
      </c>
      <c r="AY268" s="17" t="s">
        <v>134</v>
      </c>
      <c r="BE268" s="160">
        <f>IF(N268="základná",J268,0)</f>
        <v>0</v>
      </c>
      <c r="BF268" s="160">
        <f>IF(N268="znížená",J268,0)</f>
        <v>0</v>
      </c>
      <c r="BG268" s="160">
        <f>IF(N268="zákl. prenesená",J268,0)</f>
        <v>0</v>
      </c>
      <c r="BH268" s="160">
        <f>IF(N268="zníž. prenesená",J268,0)</f>
        <v>0</v>
      </c>
      <c r="BI268" s="160">
        <f>IF(N268="nulová",J268,0)</f>
        <v>0</v>
      </c>
      <c r="BJ268" s="17" t="s">
        <v>135</v>
      </c>
      <c r="BK268" s="161">
        <f>ROUND(I268*H268,3)</f>
        <v>0</v>
      </c>
      <c r="BL268" s="17" t="s">
        <v>142</v>
      </c>
      <c r="BM268" s="159" t="s">
        <v>164</v>
      </c>
    </row>
    <row r="269" spans="1:65" s="2" customFormat="1" ht="19.5">
      <c r="A269" s="31"/>
      <c r="B269" s="32"/>
      <c r="C269" s="31"/>
      <c r="D269" s="162" t="s">
        <v>143</v>
      </c>
      <c r="E269" s="31"/>
      <c r="F269" s="163" t="s">
        <v>278</v>
      </c>
      <c r="G269" s="31"/>
      <c r="H269" s="31"/>
      <c r="I269" s="31"/>
      <c r="J269" s="31"/>
      <c r="K269" s="31"/>
      <c r="L269" s="32"/>
      <c r="M269" s="164"/>
      <c r="N269" s="165"/>
      <c r="O269" s="57"/>
      <c r="P269" s="57"/>
      <c r="Q269" s="57"/>
      <c r="R269" s="57"/>
      <c r="S269" s="57"/>
      <c r="T269" s="58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T269" s="17" t="s">
        <v>143</v>
      </c>
      <c r="AU269" s="17" t="s">
        <v>135</v>
      </c>
    </row>
    <row r="270" spans="1:65" s="13" customFormat="1">
      <c r="B270" s="166"/>
      <c r="D270" s="162" t="s">
        <v>144</v>
      </c>
      <c r="E270" s="167" t="s">
        <v>1</v>
      </c>
      <c r="F270" s="168" t="s">
        <v>279</v>
      </c>
      <c r="H270" s="169">
        <v>16.45</v>
      </c>
      <c r="L270" s="166"/>
      <c r="M270" s="170"/>
      <c r="N270" s="171"/>
      <c r="O270" s="171"/>
      <c r="P270" s="171"/>
      <c r="Q270" s="171"/>
      <c r="R270" s="171"/>
      <c r="S270" s="171"/>
      <c r="T270" s="172"/>
      <c r="AT270" s="167" t="s">
        <v>144</v>
      </c>
      <c r="AU270" s="167" t="s">
        <v>135</v>
      </c>
      <c r="AV270" s="13" t="s">
        <v>135</v>
      </c>
      <c r="AW270" s="13" t="s">
        <v>24</v>
      </c>
      <c r="AX270" s="13" t="s">
        <v>70</v>
      </c>
      <c r="AY270" s="167" t="s">
        <v>134</v>
      </c>
    </row>
    <row r="271" spans="1:65" s="13" customFormat="1">
      <c r="B271" s="166"/>
      <c r="D271" s="162" t="s">
        <v>144</v>
      </c>
      <c r="E271" s="167" t="s">
        <v>1</v>
      </c>
      <c r="F271" s="168" t="s">
        <v>280</v>
      </c>
      <c r="H271" s="169">
        <v>51.234000000000002</v>
      </c>
      <c r="L271" s="166"/>
      <c r="M271" s="170"/>
      <c r="N271" s="171"/>
      <c r="O271" s="171"/>
      <c r="P271" s="171"/>
      <c r="Q271" s="171"/>
      <c r="R271" s="171"/>
      <c r="S271" s="171"/>
      <c r="T271" s="172"/>
      <c r="AT271" s="167" t="s">
        <v>144</v>
      </c>
      <c r="AU271" s="167" t="s">
        <v>135</v>
      </c>
      <c r="AV271" s="13" t="s">
        <v>135</v>
      </c>
      <c r="AW271" s="13" t="s">
        <v>24</v>
      </c>
      <c r="AX271" s="13" t="s">
        <v>70</v>
      </c>
      <c r="AY271" s="167" t="s">
        <v>134</v>
      </c>
    </row>
    <row r="272" spans="1:65" s="13" customFormat="1">
      <c r="B272" s="166"/>
      <c r="D272" s="162" t="s">
        <v>144</v>
      </c>
      <c r="E272" s="167" t="s">
        <v>1</v>
      </c>
      <c r="F272" s="168" t="s">
        <v>281</v>
      </c>
      <c r="H272" s="169">
        <v>19.145</v>
      </c>
      <c r="L272" s="166"/>
      <c r="M272" s="170"/>
      <c r="N272" s="171"/>
      <c r="O272" s="171"/>
      <c r="P272" s="171"/>
      <c r="Q272" s="171"/>
      <c r="R272" s="171"/>
      <c r="S272" s="171"/>
      <c r="T272" s="172"/>
      <c r="AT272" s="167" t="s">
        <v>144</v>
      </c>
      <c r="AU272" s="167" t="s">
        <v>135</v>
      </c>
      <c r="AV272" s="13" t="s">
        <v>135</v>
      </c>
      <c r="AW272" s="13" t="s">
        <v>24</v>
      </c>
      <c r="AX272" s="13" t="s">
        <v>70</v>
      </c>
      <c r="AY272" s="167" t="s">
        <v>134</v>
      </c>
    </row>
    <row r="273" spans="1:65" s="15" customFormat="1">
      <c r="B273" s="180"/>
      <c r="D273" s="162" t="s">
        <v>144</v>
      </c>
      <c r="E273" s="181" t="s">
        <v>1</v>
      </c>
      <c r="F273" s="182" t="s">
        <v>282</v>
      </c>
      <c r="H273" s="183">
        <v>86.828999999999994</v>
      </c>
      <c r="L273" s="180"/>
      <c r="M273" s="184"/>
      <c r="N273" s="185"/>
      <c r="O273" s="185"/>
      <c r="P273" s="185"/>
      <c r="Q273" s="185"/>
      <c r="R273" s="185"/>
      <c r="S273" s="185"/>
      <c r="T273" s="186"/>
      <c r="AT273" s="181" t="s">
        <v>144</v>
      </c>
      <c r="AU273" s="181" t="s">
        <v>135</v>
      </c>
      <c r="AV273" s="15" t="s">
        <v>283</v>
      </c>
      <c r="AW273" s="15" t="s">
        <v>24</v>
      </c>
      <c r="AX273" s="15" t="s">
        <v>70</v>
      </c>
      <c r="AY273" s="181" t="s">
        <v>134</v>
      </c>
    </row>
    <row r="274" spans="1:65" s="13" customFormat="1">
      <c r="B274" s="166"/>
      <c r="D274" s="162" t="s">
        <v>144</v>
      </c>
      <c r="E274" s="167" t="s">
        <v>1</v>
      </c>
      <c r="F274" s="168" t="s">
        <v>284</v>
      </c>
      <c r="H274" s="169">
        <v>2.52</v>
      </c>
      <c r="L274" s="166"/>
      <c r="M274" s="170"/>
      <c r="N274" s="171"/>
      <c r="O274" s="171"/>
      <c r="P274" s="171"/>
      <c r="Q274" s="171"/>
      <c r="R274" s="171"/>
      <c r="S274" s="171"/>
      <c r="T274" s="172"/>
      <c r="AT274" s="167" t="s">
        <v>144</v>
      </c>
      <c r="AU274" s="167" t="s">
        <v>135</v>
      </c>
      <c r="AV274" s="13" t="s">
        <v>135</v>
      </c>
      <c r="AW274" s="13" t="s">
        <v>24</v>
      </c>
      <c r="AX274" s="13" t="s">
        <v>70</v>
      </c>
      <c r="AY274" s="167" t="s">
        <v>134</v>
      </c>
    </row>
    <row r="275" spans="1:65" s="13" customFormat="1">
      <c r="B275" s="166"/>
      <c r="D275" s="162" t="s">
        <v>144</v>
      </c>
      <c r="E275" s="167" t="s">
        <v>1</v>
      </c>
      <c r="F275" s="168" t="s">
        <v>285</v>
      </c>
      <c r="H275" s="169">
        <v>0.98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7" t="s">
        <v>144</v>
      </c>
      <c r="AU275" s="167" t="s">
        <v>135</v>
      </c>
      <c r="AV275" s="13" t="s">
        <v>135</v>
      </c>
      <c r="AW275" s="13" t="s">
        <v>24</v>
      </c>
      <c r="AX275" s="13" t="s">
        <v>70</v>
      </c>
      <c r="AY275" s="167" t="s">
        <v>134</v>
      </c>
    </row>
    <row r="276" spans="1:65" s="14" customFormat="1">
      <c r="B276" s="173"/>
      <c r="D276" s="162" t="s">
        <v>144</v>
      </c>
      <c r="E276" s="174" t="s">
        <v>1</v>
      </c>
      <c r="F276" s="175" t="s">
        <v>146</v>
      </c>
      <c r="H276" s="176">
        <v>90.328999999999994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144</v>
      </c>
      <c r="AU276" s="174" t="s">
        <v>135</v>
      </c>
      <c r="AV276" s="14" t="s">
        <v>142</v>
      </c>
      <c r="AW276" s="14" t="s">
        <v>24</v>
      </c>
      <c r="AX276" s="14" t="s">
        <v>78</v>
      </c>
      <c r="AY276" s="174" t="s">
        <v>134</v>
      </c>
    </row>
    <row r="277" spans="1:65" s="2" customFormat="1" ht="24.2" customHeight="1">
      <c r="A277" s="31"/>
      <c r="B277" s="148"/>
      <c r="C277" s="149" t="s">
        <v>286</v>
      </c>
      <c r="D277" s="149" t="s">
        <v>138</v>
      </c>
      <c r="E277" s="150" t="s">
        <v>287</v>
      </c>
      <c r="F277" s="151" t="s">
        <v>288</v>
      </c>
      <c r="G277" s="152" t="s">
        <v>141</v>
      </c>
      <c r="H277" s="153">
        <v>831.10900000000004</v>
      </c>
      <c r="I277" s="153"/>
      <c r="J277" s="153">
        <f>ROUND(I277*H277,3)</f>
        <v>0</v>
      </c>
      <c r="K277" s="154"/>
      <c r="L277" s="32"/>
      <c r="M277" s="155" t="s">
        <v>1</v>
      </c>
      <c r="N277" s="156" t="s">
        <v>36</v>
      </c>
      <c r="O277" s="157">
        <v>0</v>
      </c>
      <c r="P277" s="157">
        <f>O277*H277</f>
        <v>0</v>
      </c>
      <c r="Q277" s="157">
        <v>0</v>
      </c>
      <c r="R277" s="157">
        <f>Q277*H277</f>
        <v>0</v>
      </c>
      <c r="S277" s="157">
        <v>0</v>
      </c>
      <c r="T277" s="158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9" t="s">
        <v>142</v>
      </c>
      <c r="AT277" s="159" t="s">
        <v>138</v>
      </c>
      <c r="AU277" s="159" t="s">
        <v>135</v>
      </c>
      <c r="AY277" s="17" t="s">
        <v>134</v>
      </c>
      <c r="BE277" s="160">
        <f>IF(N277="základná",J277,0)</f>
        <v>0</v>
      </c>
      <c r="BF277" s="160">
        <f>IF(N277="znížená",J277,0)</f>
        <v>0</v>
      </c>
      <c r="BG277" s="160">
        <f>IF(N277="zákl. prenesená",J277,0)</f>
        <v>0</v>
      </c>
      <c r="BH277" s="160">
        <f>IF(N277="zníž. prenesená",J277,0)</f>
        <v>0</v>
      </c>
      <c r="BI277" s="160">
        <f>IF(N277="nulová",J277,0)</f>
        <v>0</v>
      </c>
      <c r="BJ277" s="17" t="s">
        <v>135</v>
      </c>
      <c r="BK277" s="161">
        <f>ROUND(I277*H277,3)</f>
        <v>0</v>
      </c>
      <c r="BL277" s="17" t="s">
        <v>142</v>
      </c>
      <c r="BM277" s="159" t="s">
        <v>185</v>
      </c>
    </row>
    <row r="278" spans="1:65" s="2" customFormat="1" ht="19.5">
      <c r="A278" s="31"/>
      <c r="B278" s="32"/>
      <c r="C278" s="31"/>
      <c r="D278" s="162" t="s">
        <v>143</v>
      </c>
      <c r="E278" s="31"/>
      <c r="F278" s="163" t="s">
        <v>288</v>
      </c>
      <c r="G278" s="31"/>
      <c r="H278" s="31"/>
      <c r="I278" s="31"/>
      <c r="J278" s="31"/>
      <c r="K278" s="31"/>
      <c r="L278" s="32"/>
      <c r="M278" s="164"/>
      <c r="N278" s="165"/>
      <c r="O278" s="57"/>
      <c r="P278" s="57"/>
      <c r="Q278" s="57"/>
      <c r="R278" s="57"/>
      <c r="S278" s="57"/>
      <c r="T278" s="58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T278" s="17" t="s">
        <v>143</v>
      </c>
      <c r="AU278" s="17" t="s">
        <v>135</v>
      </c>
    </row>
    <row r="279" spans="1:65" s="13" customFormat="1">
      <c r="B279" s="166"/>
      <c r="D279" s="162" t="s">
        <v>144</v>
      </c>
      <c r="E279" s="167" t="s">
        <v>1</v>
      </c>
      <c r="F279" s="168" t="s">
        <v>289</v>
      </c>
      <c r="H279" s="169">
        <v>153.85300000000001</v>
      </c>
      <c r="L279" s="166"/>
      <c r="M279" s="170"/>
      <c r="N279" s="171"/>
      <c r="O279" s="171"/>
      <c r="P279" s="171"/>
      <c r="Q279" s="171"/>
      <c r="R279" s="171"/>
      <c r="S279" s="171"/>
      <c r="T279" s="172"/>
      <c r="AT279" s="167" t="s">
        <v>144</v>
      </c>
      <c r="AU279" s="167" t="s">
        <v>135</v>
      </c>
      <c r="AV279" s="13" t="s">
        <v>135</v>
      </c>
      <c r="AW279" s="13" t="s">
        <v>24</v>
      </c>
      <c r="AX279" s="13" t="s">
        <v>70</v>
      </c>
      <c r="AY279" s="167" t="s">
        <v>134</v>
      </c>
    </row>
    <row r="280" spans="1:65" s="13" customFormat="1">
      <c r="B280" s="166"/>
      <c r="D280" s="162" t="s">
        <v>144</v>
      </c>
      <c r="E280" s="167" t="s">
        <v>1</v>
      </c>
      <c r="F280" s="168" t="s">
        <v>290</v>
      </c>
      <c r="H280" s="169">
        <v>-4.3499999999999996</v>
      </c>
      <c r="L280" s="166"/>
      <c r="M280" s="170"/>
      <c r="N280" s="171"/>
      <c r="O280" s="171"/>
      <c r="P280" s="171"/>
      <c r="Q280" s="171"/>
      <c r="R280" s="171"/>
      <c r="S280" s="171"/>
      <c r="T280" s="172"/>
      <c r="AT280" s="167" t="s">
        <v>144</v>
      </c>
      <c r="AU280" s="167" t="s">
        <v>135</v>
      </c>
      <c r="AV280" s="13" t="s">
        <v>135</v>
      </c>
      <c r="AW280" s="13" t="s">
        <v>24</v>
      </c>
      <c r="AX280" s="13" t="s">
        <v>70</v>
      </c>
      <c r="AY280" s="167" t="s">
        <v>134</v>
      </c>
    </row>
    <row r="281" spans="1:65" s="13" customFormat="1">
      <c r="B281" s="166"/>
      <c r="D281" s="162" t="s">
        <v>144</v>
      </c>
      <c r="E281" s="167" t="s">
        <v>1</v>
      </c>
      <c r="F281" s="168" t="s">
        <v>291</v>
      </c>
      <c r="H281" s="169">
        <v>-3.19</v>
      </c>
      <c r="L281" s="166"/>
      <c r="M281" s="170"/>
      <c r="N281" s="171"/>
      <c r="O281" s="171"/>
      <c r="P281" s="171"/>
      <c r="Q281" s="171"/>
      <c r="R281" s="171"/>
      <c r="S281" s="171"/>
      <c r="T281" s="172"/>
      <c r="AT281" s="167" t="s">
        <v>144</v>
      </c>
      <c r="AU281" s="167" t="s">
        <v>135</v>
      </c>
      <c r="AV281" s="13" t="s">
        <v>135</v>
      </c>
      <c r="AW281" s="13" t="s">
        <v>24</v>
      </c>
      <c r="AX281" s="13" t="s">
        <v>70</v>
      </c>
      <c r="AY281" s="167" t="s">
        <v>134</v>
      </c>
    </row>
    <row r="282" spans="1:65" s="13" customFormat="1">
      <c r="B282" s="166"/>
      <c r="D282" s="162" t="s">
        <v>144</v>
      </c>
      <c r="E282" s="167" t="s">
        <v>1</v>
      </c>
      <c r="F282" s="168" t="s">
        <v>292</v>
      </c>
      <c r="H282" s="169">
        <v>-3.2290000000000001</v>
      </c>
      <c r="L282" s="166"/>
      <c r="M282" s="170"/>
      <c r="N282" s="171"/>
      <c r="O282" s="171"/>
      <c r="P282" s="171"/>
      <c r="Q282" s="171"/>
      <c r="R282" s="171"/>
      <c r="S282" s="171"/>
      <c r="T282" s="172"/>
      <c r="AT282" s="167" t="s">
        <v>144</v>
      </c>
      <c r="AU282" s="167" t="s">
        <v>135</v>
      </c>
      <c r="AV282" s="13" t="s">
        <v>135</v>
      </c>
      <c r="AW282" s="13" t="s">
        <v>24</v>
      </c>
      <c r="AX282" s="13" t="s">
        <v>70</v>
      </c>
      <c r="AY282" s="167" t="s">
        <v>134</v>
      </c>
    </row>
    <row r="283" spans="1:65" s="13" customFormat="1">
      <c r="B283" s="166"/>
      <c r="D283" s="162" t="s">
        <v>144</v>
      </c>
      <c r="E283" s="167" t="s">
        <v>1</v>
      </c>
      <c r="F283" s="168" t="s">
        <v>293</v>
      </c>
      <c r="H283" s="169">
        <v>-4.298</v>
      </c>
      <c r="L283" s="166"/>
      <c r="M283" s="170"/>
      <c r="N283" s="171"/>
      <c r="O283" s="171"/>
      <c r="P283" s="171"/>
      <c r="Q283" s="171"/>
      <c r="R283" s="171"/>
      <c r="S283" s="171"/>
      <c r="T283" s="172"/>
      <c r="AT283" s="167" t="s">
        <v>144</v>
      </c>
      <c r="AU283" s="167" t="s">
        <v>135</v>
      </c>
      <c r="AV283" s="13" t="s">
        <v>135</v>
      </c>
      <c r="AW283" s="13" t="s">
        <v>24</v>
      </c>
      <c r="AX283" s="13" t="s">
        <v>70</v>
      </c>
      <c r="AY283" s="167" t="s">
        <v>134</v>
      </c>
    </row>
    <row r="284" spans="1:65" s="13" customFormat="1">
      <c r="B284" s="166"/>
      <c r="D284" s="162" t="s">
        <v>144</v>
      </c>
      <c r="E284" s="167" t="s">
        <v>1</v>
      </c>
      <c r="F284" s="168" t="s">
        <v>294</v>
      </c>
      <c r="H284" s="169">
        <v>-12.352</v>
      </c>
      <c r="L284" s="166"/>
      <c r="M284" s="170"/>
      <c r="N284" s="171"/>
      <c r="O284" s="171"/>
      <c r="P284" s="171"/>
      <c r="Q284" s="171"/>
      <c r="R284" s="171"/>
      <c r="S284" s="171"/>
      <c r="T284" s="172"/>
      <c r="AT284" s="167" t="s">
        <v>144</v>
      </c>
      <c r="AU284" s="167" t="s">
        <v>135</v>
      </c>
      <c r="AV284" s="13" t="s">
        <v>135</v>
      </c>
      <c r="AW284" s="13" t="s">
        <v>24</v>
      </c>
      <c r="AX284" s="13" t="s">
        <v>70</v>
      </c>
      <c r="AY284" s="167" t="s">
        <v>134</v>
      </c>
    </row>
    <row r="285" spans="1:65" s="13" customFormat="1">
      <c r="B285" s="166"/>
      <c r="D285" s="162" t="s">
        <v>144</v>
      </c>
      <c r="E285" s="167" t="s">
        <v>1</v>
      </c>
      <c r="F285" s="168" t="s">
        <v>295</v>
      </c>
      <c r="H285" s="169">
        <v>-2.778</v>
      </c>
      <c r="L285" s="166"/>
      <c r="M285" s="170"/>
      <c r="N285" s="171"/>
      <c r="O285" s="171"/>
      <c r="P285" s="171"/>
      <c r="Q285" s="171"/>
      <c r="R285" s="171"/>
      <c r="S285" s="171"/>
      <c r="T285" s="172"/>
      <c r="AT285" s="167" t="s">
        <v>144</v>
      </c>
      <c r="AU285" s="167" t="s">
        <v>135</v>
      </c>
      <c r="AV285" s="13" t="s">
        <v>135</v>
      </c>
      <c r="AW285" s="13" t="s">
        <v>24</v>
      </c>
      <c r="AX285" s="13" t="s">
        <v>70</v>
      </c>
      <c r="AY285" s="167" t="s">
        <v>134</v>
      </c>
    </row>
    <row r="286" spans="1:65" s="15" customFormat="1">
      <c r="B286" s="180"/>
      <c r="D286" s="162" t="s">
        <v>144</v>
      </c>
      <c r="E286" s="181" t="s">
        <v>1</v>
      </c>
      <c r="F286" s="182" t="s">
        <v>282</v>
      </c>
      <c r="H286" s="183">
        <v>123.65599999999999</v>
      </c>
      <c r="L286" s="180"/>
      <c r="M286" s="184"/>
      <c r="N286" s="185"/>
      <c r="O286" s="185"/>
      <c r="P286" s="185"/>
      <c r="Q286" s="185"/>
      <c r="R286" s="185"/>
      <c r="S286" s="185"/>
      <c r="T286" s="186"/>
      <c r="AT286" s="181" t="s">
        <v>144</v>
      </c>
      <c r="AU286" s="181" t="s">
        <v>135</v>
      </c>
      <c r="AV286" s="15" t="s">
        <v>283</v>
      </c>
      <c r="AW286" s="15" t="s">
        <v>24</v>
      </c>
      <c r="AX286" s="15" t="s">
        <v>70</v>
      </c>
      <c r="AY286" s="181" t="s">
        <v>134</v>
      </c>
    </row>
    <row r="287" spans="1:65" s="13" customFormat="1">
      <c r="B287" s="166"/>
      <c r="D287" s="162" t="s">
        <v>144</v>
      </c>
      <c r="E287" s="167" t="s">
        <v>1</v>
      </c>
      <c r="F287" s="168" t="s">
        <v>296</v>
      </c>
      <c r="H287" s="169">
        <v>80.408000000000001</v>
      </c>
      <c r="L287" s="166"/>
      <c r="M287" s="170"/>
      <c r="N287" s="171"/>
      <c r="O287" s="171"/>
      <c r="P287" s="171"/>
      <c r="Q287" s="171"/>
      <c r="R287" s="171"/>
      <c r="S287" s="171"/>
      <c r="T287" s="172"/>
      <c r="AT287" s="167" t="s">
        <v>144</v>
      </c>
      <c r="AU287" s="167" t="s">
        <v>135</v>
      </c>
      <c r="AV287" s="13" t="s">
        <v>135</v>
      </c>
      <c r="AW287" s="13" t="s">
        <v>24</v>
      </c>
      <c r="AX287" s="13" t="s">
        <v>70</v>
      </c>
      <c r="AY287" s="167" t="s">
        <v>134</v>
      </c>
    </row>
    <row r="288" spans="1:65" s="13" customFormat="1">
      <c r="B288" s="166"/>
      <c r="D288" s="162" t="s">
        <v>144</v>
      </c>
      <c r="E288" s="167" t="s">
        <v>1</v>
      </c>
      <c r="F288" s="168" t="s">
        <v>297</v>
      </c>
      <c r="H288" s="169">
        <v>28.79</v>
      </c>
      <c r="L288" s="166"/>
      <c r="M288" s="170"/>
      <c r="N288" s="171"/>
      <c r="O288" s="171"/>
      <c r="P288" s="171"/>
      <c r="Q288" s="171"/>
      <c r="R288" s="171"/>
      <c r="S288" s="171"/>
      <c r="T288" s="172"/>
      <c r="AT288" s="167" t="s">
        <v>144</v>
      </c>
      <c r="AU288" s="167" t="s">
        <v>135</v>
      </c>
      <c r="AV288" s="13" t="s">
        <v>135</v>
      </c>
      <c r="AW288" s="13" t="s">
        <v>24</v>
      </c>
      <c r="AX288" s="13" t="s">
        <v>70</v>
      </c>
      <c r="AY288" s="167" t="s">
        <v>134</v>
      </c>
    </row>
    <row r="289" spans="2:51" s="13" customFormat="1">
      <c r="B289" s="166"/>
      <c r="D289" s="162" t="s">
        <v>144</v>
      </c>
      <c r="E289" s="167" t="s">
        <v>1</v>
      </c>
      <c r="F289" s="168" t="s">
        <v>298</v>
      </c>
      <c r="H289" s="169">
        <v>-4.5</v>
      </c>
      <c r="L289" s="166"/>
      <c r="M289" s="170"/>
      <c r="N289" s="171"/>
      <c r="O289" s="171"/>
      <c r="P289" s="171"/>
      <c r="Q289" s="171"/>
      <c r="R289" s="171"/>
      <c r="S289" s="171"/>
      <c r="T289" s="172"/>
      <c r="AT289" s="167" t="s">
        <v>144</v>
      </c>
      <c r="AU289" s="167" t="s">
        <v>135</v>
      </c>
      <c r="AV289" s="13" t="s">
        <v>135</v>
      </c>
      <c r="AW289" s="13" t="s">
        <v>24</v>
      </c>
      <c r="AX289" s="13" t="s">
        <v>70</v>
      </c>
      <c r="AY289" s="167" t="s">
        <v>134</v>
      </c>
    </row>
    <row r="290" spans="2:51" s="13" customFormat="1">
      <c r="B290" s="166"/>
      <c r="D290" s="162" t="s">
        <v>144</v>
      </c>
      <c r="E290" s="167" t="s">
        <v>1</v>
      </c>
      <c r="F290" s="168" t="s">
        <v>299</v>
      </c>
      <c r="H290" s="169">
        <v>-10.5</v>
      </c>
      <c r="L290" s="166"/>
      <c r="M290" s="170"/>
      <c r="N290" s="171"/>
      <c r="O290" s="171"/>
      <c r="P290" s="171"/>
      <c r="Q290" s="171"/>
      <c r="R290" s="171"/>
      <c r="S290" s="171"/>
      <c r="T290" s="172"/>
      <c r="AT290" s="167" t="s">
        <v>144</v>
      </c>
      <c r="AU290" s="167" t="s">
        <v>135</v>
      </c>
      <c r="AV290" s="13" t="s">
        <v>135</v>
      </c>
      <c r="AW290" s="13" t="s">
        <v>24</v>
      </c>
      <c r="AX290" s="13" t="s">
        <v>70</v>
      </c>
      <c r="AY290" s="167" t="s">
        <v>134</v>
      </c>
    </row>
    <row r="291" spans="2:51" s="13" customFormat="1">
      <c r="B291" s="166"/>
      <c r="D291" s="162" t="s">
        <v>144</v>
      </c>
      <c r="E291" s="167" t="s">
        <v>1</v>
      </c>
      <c r="F291" s="168" t="s">
        <v>300</v>
      </c>
      <c r="H291" s="169">
        <v>1.823</v>
      </c>
      <c r="L291" s="166"/>
      <c r="M291" s="170"/>
      <c r="N291" s="171"/>
      <c r="O291" s="171"/>
      <c r="P291" s="171"/>
      <c r="Q291" s="171"/>
      <c r="R291" s="171"/>
      <c r="S291" s="171"/>
      <c r="T291" s="172"/>
      <c r="AT291" s="167" t="s">
        <v>144</v>
      </c>
      <c r="AU291" s="167" t="s">
        <v>135</v>
      </c>
      <c r="AV291" s="13" t="s">
        <v>135</v>
      </c>
      <c r="AW291" s="13" t="s">
        <v>24</v>
      </c>
      <c r="AX291" s="13" t="s">
        <v>70</v>
      </c>
      <c r="AY291" s="167" t="s">
        <v>134</v>
      </c>
    </row>
    <row r="292" spans="2:51" s="15" customFormat="1">
      <c r="B292" s="180"/>
      <c r="D292" s="162" t="s">
        <v>144</v>
      </c>
      <c r="E292" s="181" t="s">
        <v>1</v>
      </c>
      <c r="F292" s="182" t="s">
        <v>282</v>
      </c>
      <c r="H292" s="183">
        <v>96.021000000000001</v>
      </c>
      <c r="L292" s="180"/>
      <c r="M292" s="184"/>
      <c r="N292" s="185"/>
      <c r="O292" s="185"/>
      <c r="P292" s="185"/>
      <c r="Q292" s="185"/>
      <c r="R292" s="185"/>
      <c r="S292" s="185"/>
      <c r="T292" s="186"/>
      <c r="AT292" s="181" t="s">
        <v>144</v>
      </c>
      <c r="AU292" s="181" t="s">
        <v>135</v>
      </c>
      <c r="AV292" s="15" t="s">
        <v>283</v>
      </c>
      <c r="AW292" s="15" t="s">
        <v>24</v>
      </c>
      <c r="AX292" s="15" t="s">
        <v>70</v>
      </c>
      <c r="AY292" s="181" t="s">
        <v>134</v>
      </c>
    </row>
    <row r="293" spans="2:51" s="13" customFormat="1">
      <c r="B293" s="166"/>
      <c r="D293" s="162" t="s">
        <v>144</v>
      </c>
      <c r="E293" s="167" t="s">
        <v>1</v>
      </c>
      <c r="F293" s="168" t="s">
        <v>301</v>
      </c>
      <c r="H293" s="169">
        <v>91.090999999999994</v>
      </c>
      <c r="L293" s="166"/>
      <c r="M293" s="170"/>
      <c r="N293" s="171"/>
      <c r="O293" s="171"/>
      <c r="P293" s="171"/>
      <c r="Q293" s="171"/>
      <c r="R293" s="171"/>
      <c r="S293" s="171"/>
      <c r="T293" s="172"/>
      <c r="AT293" s="167" t="s">
        <v>144</v>
      </c>
      <c r="AU293" s="167" t="s">
        <v>135</v>
      </c>
      <c r="AV293" s="13" t="s">
        <v>135</v>
      </c>
      <c r="AW293" s="13" t="s">
        <v>24</v>
      </c>
      <c r="AX293" s="13" t="s">
        <v>70</v>
      </c>
      <c r="AY293" s="167" t="s">
        <v>134</v>
      </c>
    </row>
    <row r="294" spans="2:51" s="13" customFormat="1">
      <c r="B294" s="166"/>
      <c r="D294" s="162" t="s">
        <v>144</v>
      </c>
      <c r="E294" s="167" t="s">
        <v>1</v>
      </c>
      <c r="F294" s="168" t="s">
        <v>302</v>
      </c>
      <c r="H294" s="169">
        <v>95.369</v>
      </c>
      <c r="L294" s="166"/>
      <c r="M294" s="170"/>
      <c r="N294" s="171"/>
      <c r="O294" s="171"/>
      <c r="P294" s="171"/>
      <c r="Q294" s="171"/>
      <c r="R294" s="171"/>
      <c r="S294" s="171"/>
      <c r="T294" s="172"/>
      <c r="AT294" s="167" t="s">
        <v>144</v>
      </c>
      <c r="AU294" s="167" t="s">
        <v>135</v>
      </c>
      <c r="AV294" s="13" t="s">
        <v>135</v>
      </c>
      <c r="AW294" s="13" t="s">
        <v>24</v>
      </c>
      <c r="AX294" s="13" t="s">
        <v>70</v>
      </c>
      <c r="AY294" s="167" t="s">
        <v>134</v>
      </c>
    </row>
    <row r="295" spans="2:51" s="13" customFormat="1">
      <c r="B295" s="166"/>
      <c r="D295" s="162" t="s">
        <v>144</v>
      </c>
      <c r="E295" s="167" t="s">
        <v>1</v>
      </c>
      <c r="F295" s="168" t="s">
        <v>303</v>
      </c>
      <c r="H295" s="169">
        <v>-1.6</v>
      </c>
      <c r="L295" s="166"/>
      <c r="M295" s="170"/>
      <c r="N295" s="171"/>
      <c r="O295" s="171"/>
      <c r="P295" s="171"/>
      <c r="Q295" s="171"/>
      <c r="R295" s="171"/>
      <c r="S295" s="171"/>
      <c r="T295" s="172"/>
      <c r="AT295" s="167" t="s">
        <v>144</v>
      </c>
      <c r="AU295" s="167" t="s">
        <v>135</v>
      </c>
      <c r="AV295" s="13" t="s">
        <v>135</v>
      </c>
      <c r="AW295" s="13" t="s">
        <v>24</v>
      </c>
      <c r="AX295" s="13" t="s">
        <v>70</v>
      </c>
      <c r="AY295" s="167" t="s">
        <v>134</v>
      </c>
    </row>
    <row r="296" spans="2:51" s="13" customFormat="1">
      <c r="B296" s="166"/>
      <c r="D296" s="162" t="s">
        <v>144</v>
      </c>
      <c r="E296" s="167" t="s">
        <v>1</v>
      </c>
      <c r="F296" s="168" t="s">
        <v>304</v>
      </c>
      <c r="H296" s="169">
        <v>-0.2</v>
      </c>
      <c r="L296" s="166"/>
      <c r="M296" s="170"/>
      <c r="N296" s="171"/>
      <c r="O296" s="171"/>
      <c r="P296" s="171"/>
      <c r="Q296" s="171"/>
      <c r="R296" s="171"/>
      <c r="S296" s="171"/>
      <c r="T296" s="172"/>
      <c r="AT296" s="167" t="s">
        <v>144</v>
      </c>
      <c r="AU296" s="167" t="s">
        <v>135</v>
      </c>
      <c r="AV296" s="13" t="s">
        <v>135</v>
      </c>
      <c r="AW296" s="13" t="s">
        <v>24</v>
      </c>
      <c r="AX296" s="13" t="s">
        <v>70</v>
      </c>
      <c r="AY296" s="167" t="s">
        <v>134</v>
      </c>
    </row>
    <row r="297" spans="2:51" s="13" customFormat="1">
      <c r="B297" s="166"/>
      <c r="D297" s="162" t="s">
        <v>144</v>
      </c>
      <c r="E297" s="167" t="s">
        <v>1</v>
      </c>
      <c r="F297" s="168" t="s">
        <v>305</v>
      </c>
      <c r="H297" s="169">
        <v>-1.363</v>
      </c>
      <c r="L297" s="166"/>
      <c r="M297" s="170"/>
      <c r="N297" s="171"/>
      <c r="O297" s="171"/>
      <c r="P297" s="171"/>
      <c r="Q297" s="171"/>
      <c r="R297" s="171"/>
      <c r="S297" s="171"/>
      <c r="T297" s="172"/>
      <c r="AT297" s="167" t="s">
        <v>144</v>
      </c>
      <c r="AU297" s="167" t="s">
        <v>135</v>
      </c>
      <c r="AV297" s="13" t="s">
        <v>135</v>
      </c>
      <c r="AW297" s="13" t="s">
        <v>24</v>
      </c>
      <c r="AX297" s="13" t="s">
        <v>70</v>
      </c>
      <c r="AY297" s="167" t="s">
        <v>134</v>
      </c>
    </row>
    <row r="298" spans="2:51" s="13" customFormat="1">
      <c r="B298" s="166"/>
      <c r="D298" s="162" t="s">
        <v>144</v>
      </c>
      <c r="E298" s="167" t="s">
        <v>1</v>
      </c>
      <c r="F298" s="168" t="s">
        <v>306</v>
      </c>
      <c r="H298" s="169">
        <v>-0.64</v>
      </c>
      <c r="L298" s="166"/>
      <c r="M298" s="170"/>
      <c r="N298" s="171"/>
      <c r="O298" s="171"/>
      <c r="P298" s="171"/>
      <c r="Q298" s="171"/>
      <c r="R298" s="171"/>
      <c r="S298" s="171"/>
      <c r="T298" s="172"/>
      <c r="AT298" s="167" t="s">
        <v>144</v>
      </c>
      <c r="AU298" s="167" t="s">
        <v>135</v>
      </c>
      <c r="AV298" s="13" t="s">
        <v>135</v>
      </c>
      <c r="AW298" s="13" t="s">
        <v>24</v>
      </c>
      <c r="AX298" s="13" t="s">
        <v>70</v>
      </c>
      <c r="AY298" s="167" t="s">
        <v>134</v>
      </c>
    </row>
    <row r="299" spans="2:51" s="13" customFormat="1">
      <c r="B299" s="166"/>
      <c r="D299" s="162" t="s">
        <v>144</v>
      </c>
      <c r="E299" s="167" t="s">
        <v>1</v>
      </c>
      <c r="F299" s="168" t="s">
        <v>307</v>
      </c>
      <c r="H299" s="169">
        <v>-1.76</v>
      </c>
      <c r="L299" s="166"/>
      <c r="M299" s="170"/>
      <c r="N299" s="171"/>
      <c r="O299" s="171"/>
      <c r="P299" s="171"/>
      <c r="Q299" s="171"/>
      <c r="R299" s="171"/>
      <c r="S299" s="171"/>
      <c r="T299" s="172"/>
      <c r="AT299" s="167" t="s">
        <v>144</v>
      </c>
      <c r="AU299" s="167" t="s">
        <v>135</v>
      </c>
      <c r="AV299" s="13" t="s">
        <v>135</v>
      </c>
      <c r="AW299" s="13" t="s">
        <v>24</v>
      </c>
      <c r="AX299" s="13" t="s">
        <v>70</v>
      </c>
      <c r="AY299" s="167" t="s">
        <v>134</v>
      </c>
    </row>
    <row r="300" spans="2:51" s="13" customFormat="1">
      <c r="B300" s="166"/>
      <c r="D300" s="162" t="s">
        <v>144</v>
      </c>
      <c r="E300" s="167" t="s">
        <v>1</v>
      </c>
      <c r="F300" s="168" t="s">
        <v>308</v>
      </c>
      <c r="H300" s="169">
        <v>-2.375</v>
      </c>
      <c r="L300" s="166"/>
      <c r="M300" s="170"/>
      <c r="N300" s="171"/>
      <c r="O300" s="171"/>
      <c r="P300" s="171"/>
      <c r="Q300" s="171"/>
      <c r="R300" s="171"/>
      <c r="S300" s="171"/>
      <c r="T300" s="172"/>
      <c r="AT300" s="167" t="s">
        <v>144</v>
      </c>
      <c r="AU300" s="167" t="s">
        <v>135</v>
      </c>
      <c r="AV300" s="13" t="s">
        <v>135</v>
      </c>
      <c r="AW300" s="13" t="s">
        <v>24</v>
      </c>
      <c r="AX300" s="13" t="s">
        <v>70</v>
      </c>
      <c r="AY300" s="167" t="s">
        <v>134</v>
      </c>
    </row>
    <row r="301" spans="2:51" s="13" customFormat="1">
      <c r="B301" s="166"/>
      <c r="D301" s="162" t="s">
        <v>144</v>
      </c>
      <c r="E301" s="167" t="s">
        <v>1</v>
      </c>
      <c r="F301" s="168" t="s">
        <v>307</v>
      </c>
      <c r="H301" s="169">
        <v>-1.76</v>
      </c>
      <c r="L301" s="166"/>
      <c r="M301" s="170"/>
      <c r="N301" s="171"/>
      <c r="O301" s="171"/>
      <c r="P301" s="171"/>
      <c r="Q301" s="171"/>
      <c r="R301" s="171"/>
      <c r="S301" s="171"/>
      <c r="T301" s="172"/>
      <c r="AT301" s="167" t="s">
        <v>144</v>
      </c>
      <c r="AU301" s="167" t="s">
        <v>135</v>
      </c>
      <c r="AV301" s="13" t="s">
        <v>135</v>
      </c>
      <c r="AW301" s="13" t="s">
        <v>24</v>
      </c>
      <c r="AX301" s="13" t="s">
        <v>70</v>
      </c>
      <c r="AY301" s="167" t="s">
        <v>134</v>
      </c>
    </row>
    <row r="302" spans="2:51" s="13" customFormat="1">
      <c r="B302" s="166"/>
      <c r="D302" s="162" t="s">
        <v>144</v>
      </c>
      <c r="E302" s="167" t="s">
        <v>1</v>
      </c>
      <c r="F302" s="168" t="s">
        <v>308</v>
      </c>
      <c r="H302" s="169">
        <v>-2.375</v>
      </c>
      <c r="L302" s="166"/>
      <c r="M302" s="170"/>
      <c r="N302" s="171"/>
      <c r="O302" s="171"/>
      <c r="P302" s="171"/>
      <c r="Q302" s="171"/>
      <c r="R302" s="171"/>
      <c r="S302" s="171"/>
      <c r="T302" s="172"/>
      <c r="AT302" s="167" t="s">
        <v>144</v>
      </c>
      <c r="AU302" s="167" t="s">
        <v>135</v>
      </c>
      <c r="AV302" s="13" t="s">
        <v>135</v>
      </c>
      <c r="AW302" s="13" t="s">
        <v>24</v>
      </c>
      <c r="AX302" s="13" t="s">
        <v>70</v>
      </c>
      <c r="AY302" s="167" t="s">
        <v>134</v>
      </c>
    </row>
    <row r="303" spans="2:51" s="13" customFormat="1">
      <c r="B303" s="166"/>
      <c r="D303" s="162" t="s">
        <v>144</v>
      </c>
      <c r="E303" s="167" t="s">
        <v>1</v>
      </c>
      <c r="F303" s="168" t="s">
        <v>309</v>
      </c>
      <c r="H303" s="169">
        <v>-0.82699999999999996</v>
      </c>
      <c r="L303" s="166"/>
      <c r="M303" s="170"/>
      <c r="N303" s="171"/>
      <c r="O303" s="171"/>
      <c r="P303" s="171"/>
      <c r="Q303" s="171"/>
      <c r="R303" s="171"/>
      <c r="S303" s="171"/>
      <c r="T303" s="172"/>
      <c r="AT303" s="167" t="s">
        <v>144</v>
      </c>
      <c r="AU303" s="167" t="s">
        <v>135</v>
      </c>
      <c r="AV303" s="13" t="s">
        <v>135</v>
      </c>
      <c r="AW303" s="13" t="s">
        <v>24</v>
      </c>
      <c r="AX303" s="13" t="s">
        <v>70</v>
      </c>
      <c r="AY303" s="167" t="s">
        <v>134</v>
      </c>
    </row>
    <row r="304" spans="2:51" s="13" customFormat="1">
      <c r="B304" s="166"/>
      <c r="D304" s="162" t="s">
        <v>144</v>
      </c>
      <c r="E304" s="167" t="s">
        <v>1</v>
      </c>
      <c r="F304" s="168" t="s">
        <v>310</v>
      </c>
      <c r="H304" s="169">
        <v>-1.976</v>
      </c>
      <c r="L304" s="166"/>
      <c r="M304" s="170"/>
      <c r="N304" s="171"/>
      <c r="O304" s="171"/>
      <c r="P304" s="171"/>
      <c r="Q304" s="171"/>
      <c r="R304" s="171"/>
      <c r="S304" s="171"/>
      <c r="T304" s="172"/>
      <c r="AT304" s="167" t="s">
        <v>144</v>
      </c>
      <c r="AU304" s="167" t="s">
        <v>135</v>
      </c>
      <c r="AV304" s="13" t="s">
        <v>135</v>
      </c>
      <c r="AW304" s="13" t="s">
        <v>24</v>
      </c>
      <c r="AX304" s="13" t="s">
        <v>70</v>
      </c>
      <c r="AY304" s="167" t="s">
        <v>134</v>
      </c>
    </row>
    <row r="305" spans="2:51" s="13" customFormat="1">
      <c r="B305" s="166"/>
      <c r="D305" s="162" t="s">
        <v>144</v>
      </c>
      <c r="E305" s="167" t="s">
        <v>1</v>
      </c>
      <c r="F305" s="168" t="s">
        <v>311</v>
      </c>
      <c r="H305" s="169">
        <v>-2.19</v>
      </c>
      <c r="L305" s="166"/>
      <c r="M305" s="170"/>
      <c r="N305" s="171"/>
      <c r="O305" s="171"/>
      <c r="P305" s="171"/>
      <c r="Q305" s="171"/>
      <c r="R305" s="171"/>
      <c r="S305" s="171"/>
      <c r="T305" s="172"/>
      <c r="AT305" s="167" t="s">
        <v>144</v>
      </c>
      <c r="AU305" s="167" t="s">
        <v>135</v>
      </c>
      <c r="AV305" s="13" t="s">
        <v>135</v>
      </c>
      <c r="AW305" s="13" t="s">
        <v>24</v>
      </c>
      <c r="AX305" s="13" t="s">
        <v>70</v>
      </c>
      <c r="AY305" s="167" t="s">
        <v>134</v>
      </c>
    </row>
    <row r="306" spans="2:51" s="13" customFormat="1">
      <c r="B306" s="166"/>
      <c r="D306" s="162" t="s">
        <v>144</v>
      </c>
      <c r="E306" s="167" t="s">
        <v>1</v>
      </c>
      <c r="F306" s="168" t="s">
        <v>312</v>
      </c>
      <c r="H306" s="169">
        <v>-2.2109999999999999</v>
      </c>
      <c r="L306" s="166"/>
      <c r="M306" s="170"/>
      <c r="N306" s="171"/>
      <c r="O306" s="171"/>
      <c r="P306" s="171"/>
      <c r="Q306" s="171"/>
      <c r="R306" s="171"/>
      <c r="S306" s="171"/>
      <c r="T306" s="172"/>
      <c r="AT306" s="167" t="s">
        <v>144</v>
      </c>
      <c r="AU306" s="167" t="s">
        <v>135</v>
      </c>
      <c r="AV306" s="13" t="s">
        <v>135</v>
      </c>
      <c r="AW306" s="13" t="s">
        <v>24</v>
      </c>
      <c r="AX306" s="13" t="s">
        <v>70</v>
      </c>
      <c r="AY306" s="167" t="s">
        <v>134</v>
      </c>
    </row>
    <row r="307" spans="2:51" s="13" customFormat="1">
      <c r="B307" s="166"/>
      <c r="D307" s="162" t="s">
        <v>144</v>
      </c>
      <c r="E307" s="167" t="s">
        <v>1</v>
      </c>
      <c r="F307" s="168" t="s">
        <v>313</v>
      </c>
      <c r="H307" s="169">
        <v>-0.76</v>
      </c>
      <c r="L307" s="166"/>
      <c r="M307" s="170"/>
      <c r="N307" s="171"/>
      <c r="O307" s="171"/>
      <c r="P307" s="171"/>
      <c r="Q307" s="171"/>
      <c r="R307" s="171"/>
      <c r="S307" s="171"/>
      <c r="T307" s="172"/>
      <c r="AT307" s="167" t="s">
        <v>144</v>
      </c>
      <c r="AU307" s="167" t="s">
        <v>135</v>
      </c>
      <c r="AV307" s="13" t="s">
        <v>135</v>
      </c>
      <c r="AW307" s="13" t="s">
        <v>24</v>
      </c>
      <c r="AX307" s="13" t="s">
        <v>70</v>
      </c>
      <c r="AY307" s="167" t="s">
        <v>134</v>
      </c>
    </row>
    <row r="308" spans="2:51" s="13" customFormat="1">
      <c r="B308" s="166"/>
      <c r="D308" s="162" t="s">
        <v>144</v>
      </c>
      <c r="E308" s="167" t="s">
        <v>1</v>
      </c>
      <c r="F308" s="168" t="s">
        <v>314</v>
      </c>
      <c r="H308" s="169">
        <v>-2.61</v>
      </c>
      <c r="L308" s="166"/>
      <c r="M308" s="170"/>
      <c r="N308" s="171"/>
      <c r="O308" s="171"/>
      <c r="P308" s="171"/>
      <c r="Q308" s="171"/>
      <c r="R308" s="171"/>
      <c r="S308" s="171"/>
      <c r="T308" s="172"/>
      <c r="AT308" s="167" t="s">
        <v>144</v>
      </c>
      <c r="AU308" s="167" t="s">
        <v>135</v>
      </c>
      <c r="AV308" s="13" t="s">
        <v>135</v>
      </c>
      <c r="AW308" s="13" t="s">
        <v>24</v>
      </c>
      <c r="AX308" s="13" t="s">
        <v>70</v>
      </c>
      <c r="AY308" s="167" t="s">
        <v>134</v>
      </c>
    </row>
    <row r="309" spans="2:51" s="13" customFormat="1">
      <c r="B309" s="166"/>
      <c r="D309" s="162" t="s">
        <v>144</v>
      </c>
      <c r="E309" s="167" t="s">
        <v>1</v>
      </c>
      <c r="F309" s="168" t="s">
        <v>315</v>
      </c>
      <c r="H309" s="169">
        <v>-1.595</v>
      </c>
      <c r="L309" s="166"/>
      <c r="M309" s="170"/>
      <c r="N309" s="171"/>
      <c r="O309" s="171"/>
      <c r="P309" s="171"/>
      <c r="Q309" s="171"/>
      <c r="R309" s="171"/>
      <c r="S309" s="171"/>
      <c r="T309" s="172"/>
      <c r="AT309" s="167" t="s">
        <v>144</v>
      </c>
      <c r="AU309" s="167" t="s">
        <v>135</v>
      </c>
      <c r="AV309" s="13" t="s">
        <v>135</v>
      </c>
      <c r="AW309" s="13" t="s">
        <v>24</v>
      </c>
      <c r="AX309" s="13" t="s">
        <v>70</v>
      </c>
      <c r="AY309" s="167" t="s">
        <v>134</v>
      </c>
    </row>
    <row r="310" spans="2:51" s="13" customFormat="1">
      <c r="B310" s="166"/>
      <c r="D310" s="162" t="s">
        <v>144</v>
      </c>
      <c r="E310" s="167" t="s">
        <v>1</v>
      </c>
      <c r="F310" s="168" t="s">
        <v>316</v>
      </c>
      <c r="H310" s="169">
        <v>-2.0299999999999998</v>
      </c>
      <c r="L310" s="166"/>
      <c r="M310" s="170"/>
      <c r="N310" s="171"/>
      <c r="O310" s="171"/>
      <c r="P310" s="171"/>
      <c r="Q310" s="171"/>
      <c r="R310" s="171"/>
      <c r="S310" s="171"/>
      <c r="T310" s="172"/>
      <c r="AT310" s="167" t="s">
        <v>144</v>
      </c>
      <c r="AU310" s="167" t="s">
        <v>135</v>
      </c>
      <c r="AV310" s="13" t="s">
        <v>135</v>
      </c>
      <c r="AW310" s="13" t="s">
        <v>24</v>
      </c>
      <c r="AX310" s="13" t="s">
        <v>70</v>
      </c>
      <c r="AY310" s="167" t="s">
        <v>134</v>
      </c>
    </row>
    <row r="311" spans="2:51" s="13" customFormat="1">
      <c r="B311" s="166"/>
      <c r="D311" s="162" t="s">
        <v>144</v>
      </c>
      <c r="E311" s="167" t="s">
        <v>1</v>
      </c>
      <c r="F311" s="168" t="s">
        <v>317</v>
      </c>
      <c r="H311" s="169">
        <v>-1.704</v>
      </c>
      <c r="L311" s="166"/>
      <c r="M311" s="170"/>
      <c r="N311" s="171"/>
      <c r="O311" s="171"/>
      <c r="P311" s="171"/>
      <c r="Q311" s="171"/>
      <c r="R311" s="171"/>
      <c r="S311" s="171"/>
      <c r="T311" s="172"/>
      <c r="AT311" s="167" t="s">
        <v>144</v>
      </c>
      <c r="AU311" s="167" t="s">
        <v>135</v>
      </c>
      <c r="AV311" s="13" t="s">
        <v>135</v>
      </c>
      <c r="AW311" s="13" t="s">
        <v>24</v>
      </c>
      <c r="AX311" s="13" t="s">
        <v>70</v>
      </c>
      <c r="AY311" s="167" t="s">
        <v>134</v>
      </c>
    </row>
    <row r="312" spans="2:51" s="13" customFormat="1">
      <c r="B312" s="166"/>
      <c r="D312" s="162" t="s">
        <v>144</v>
      </c>
      <c r="E312" s="167" t="s">
        <v>1</v>
      </c>
      <c r="F312" s="168" t="s">
        <v>318</v>
      </c>
      <c r="H312" s="169">
        <v>-5.51</v>
      </c>
      <c r="L312" s="166"/>
      <c r="M312" s="170"/>
      <c r="N312" s="171"/>
      <c r="O312" s="171"/>
      <c r="P312" s="171"/>
      <c r="Q312" s="171"/>
      <c r="R312" s="171"/>
      <c r="S312" s="171"/>
      <c r="T312" s="172"/>
      <c r="AT312" s="167" t="s">
        <v>144</v>
      </c>
      <c r="AU312" s="167" t="s">
        <v>135</v>
      </c>
      <c r="AV312" s="13" t="s">
        <v>135</v>
      </c>
      <c r="AW312" s="13" t="s">
        <v>24</v>
      </c>
      <c r="AX312" s="13" t="s">
        <v>70</v>
      </c>
      <c r="AY312" s="167" t="s">
        <v>134</v>
      </c>
    </row>
    <row r="313" spans="2:51" s="13" customFormat="1">
      <c r="B313" s="166"/>
      <c r="D313" s="162" t="s">
        <v>144</v>
      </c>
      <c r="E313" s="167" t="s">
        <v>1</v>
      </c>
      <c r="F313" s="168" t="s">
        <v>315</v>
      </c>
      <c r="H313" s="169">
        <v>-1.595</v>
      </c>
      <c r="L313" s="166"/>
      <c r="M313" s="170"/>
      <c r="N313" s="171"/>
      <c r="O313" s="171"/>
      <c r="P313" s="171"/>
      <c r="Q313" s="171"/>
      <c r="R313" s="171"/>
      <c r="S313" s="171"/>
      <c r="T313" s="172"/>
      <c r="AT313" s="167" t="s">
        <v>144</v>
      </c>
      <c r="AU313" s="167" t="s">
        <v>135</v>
      </c>
      <c r="AV313" s="13" t="s">
        <v>135</v>
      </c>
      <c r="AW313" s="13" t="s">
        <v>24</v>
      </c>
      <c r="AX313" s="13" t="s">
        <v>70</v>
      </c>
      <c r="AY313" s="167" t="s">
        <v>134</v>
      </c>
    </row>
    <row r="314" spans="2:51" s="13" customFormat="1">
      <c r="B314" s="166"/>
      <c r="D314" s="162" t="s">
        <v>144</v>
      </c>
      <c r="E314" s="167" t="s">
        <v>1</v>
      </c>
      <c r="F314" s="168" t="s">
        <v>319</v>
      </c>
      <c r="H314" s="169">
        <v>5.9320000000000004</v>
      </c>
      <c r="L314" s="166"/>
      <c r="M314" s="170"/>
      <c r="N314" s="171"/>
      <c r="O314" s="171"/>
      <c r="P314" s="171"/>
      <c r="Q314" s="171"/>
      <c r="R314" s="171"/>
      <c r="S314" s="171"/>
      <c r="T314" s="172"/>
      <c r="AT314" s="167" t="s">
        <v>144</v>
      </c>
      <c r="AU314" s="167" t="s">
        <v>135</v>
      </c>
      <c r="AV314" s="13" t="s">
        <v>135</v>
      </c>
      <c r="AW314" s="13" t="s">
        <v>24</v>
      </c>
      <c r="AX314" s="13" t="s">
        <v>70</v>
      </c>
      <c r="AY314" s="167" t="s">
        <v>134</v>
      </c>
    </row>
    <row r="315" spans="2:51" s="13" customFormat="1">
      <c r="B315" s="166"/>
      <c r="D315" s="162" t="s">
        <v>144</v>
      </c>
      <c r="E315" s="167" t="s">
        <v>1</v>
      </c>
      <c r="F315" s="168" t="s">
        <v>320</v>
      </c>
      <c r="H315" s="169">
        <v>5.88</v>
      </c>
      <c r="L315" s="166"/>
      <c r="M315" s="170"/>
      <c r="N315" s="171"/>
      <c r="O315" s="171"/>
      <c r="P315" s="171"/>
      <c r="Q315" s="171"/>
      <c r="R315" s="171"/>
      <c r="S315" s="171"/>
      <c r="T315" s="172"/>
      <c r="AT315" s="167" t="s">
        <v>144</v>
      </c>
      <c r="AU315" s="167" t="s">
        <v>135</v>
      </c>
      <c r="AV315" s="13" t="s">
        <v>135</v>
      </c>
      <c r="AW315" s="13" t="s">
        <v>24</v>
      </c>
      <c r="AX315" s="13" t="s">
        <v>70</v>
      </c>
      <c r="AY315" s="167" t="s">
        <v>134</v>
      </c>
    </row>
    <row r="316" spans="2:51" s="15" customFormat="1">
      <c r="B316" s="180"/>
      <c r="D316" s="162" t="s">
        <v>144</v>
      </c>
      <c r="E316" s="181" t="s">
        <v>1</v>
      </c>
      <c r="F316" s="182" t="s">
        <v>282</v>
      </c>
      <c r="H316" s="183">
        <v>163.191</v>
      </c>
      <c r="L316" s="180"/>
      <c r="M316" s="184"/>
      <c r="N316" s="185"/>
      <c r="O316" s="185"/>
      <c r="P316" s="185"/>
      <c r="Q316" s="185"/>
      <c r="R316" s="185"/>
      <c r="S316" s="185"/>
      <c r="T316" s="186"/>
      <c r="AT316" s="181" t="s">
        <v>144</v>
      </c>
      <c r="AU316" s="181" t="s">
        <v>135</v>
      </c>
      <c r="AV316" s="15" t="s">
        <v>283</v>
      </c>
      <c r="AW316" s="15" t="s">
        <v>24</v>
      </c>
      <c r="AX316" s="15" t="s">
        <v>70</v>
      </c>
      <c r="AY316" s="181" t="s">
        <v>134</v>
      </c>
    </row>
    <row r="317" spans="2:51" s="13" customFormat="1">
      <c r="B317" s="166"/>
      <c r="D317" s="162" t="s">
        <v>144</v>
      </c>
      <c r="E317" s="167" t="s">
        <v>1</v>
      </c>
      <c r="F317" s="168" t="s">
        <v>321</v>
      </c>
      <c r="H317" s="169">
        <v>88.474000000000004</v>
      </c>
      <c r="L317" s="166"/>
      <c r="M317" s="170"/>
      <c r="N317" s="171"/>
      <c r="O317" s="171"/>
      <c r="P317" s="171"/>
      <c r="Q317" s="171"/>
      <c r="R317" s="171"/>
      <c r="S317" s="171"/>
      <c r="T317" s="172"/>
      <c r="AT317" s="167" t="s">
        <v>144</v>
      </c>
      <c r="AU317" s="167" t="s">
        <v>135</v>
      </c>
      <c r="AV317" s="13" t="s">
        <v>135</v>
      </c>
      <c r="AW317" s="13" t="s">
        <v>24</v>
      </c>
      <c r="AX317" s="13" t="s">
        <v>70</v>
      </c>
      <c r="AY317" s="167" t="s">
        <v>134</v>
      </c>
    </row>
    <row r="318" spans="2:51" s="13" customFormat="1">
      <c r="B318" s="166"/>
      <c r="D318" s="162" t="s">
        <v>144</v>
      </c>
      <c r="E318" s="167" t="s">
        <v>1</v>
      </c>
      <c r="F318" s="168" t="s">
        <v>322</v>
      </c>
      <c r="H318" s="169">
        <v>-4.3520000000000003</v>
      </c>
      <c r="L318" s="166"/>
      <c r="M318" s="170"/>
      <c r="N318" s="171"/>
      <c r="O318" s="171"/>
      <c r="P318" s="171"/>
      <c r="Q318" s="171"/>
      <c r="R318" s="171"/>
      <c r="S318" s="171"/>
      <c r="T318" s="172"/>
      <c r="AT318" s="167" t="s">
        <v>144</v>
      </c>
      <c r="AU318" s="167" t="s">
        <v>135</v>
      </c>
      <c r="AV318" s="13" t="s">
        <v>135</v>
      </c>
      <c r="AW318" s="13" t="s">
        <v>24</v>
      </c>
      <c r="AX318" s="13" t="s">
        <v>70</v>
      </c>
      <c r="AY318" s="167" t="s">
        <v>134</v>
      </c>
    </row>
    <row r="319" spans="2:51" s="13" customFormat="1">
      <c r="B319" s="166"/>
      <c r="D319" s="162" t="s">
        <v>144</v>
      </c>
      <c r="E319" s="167" t="s">
        <v>1</v>
      </c>
      <c r="F319" s="168" t="s">
        <v>323</v>
      </c>
      <c r="H319" s="169">
        <v>-3.8940000000000001</v>
      </c>
      <c r="L319" s="166"/>
      <c r="M319" s="170"/>
      <c r="N319" s="171"/>
      <c r="O319" s="171"/>
      <c r="P319" s="171"/>
      <c r="Q319" s="171"/>
      <c r="R319" s="171"/>
      <c r="S319" s="171"/>
      <c r="T319" s="172"/>
      <c r="AT319" s="167" t="s">
        <v>144</v>
      </c>
      <c r="AU319" s="167" t="s">
        <v>135</v>
      </c>
      <c r="AV319" s="13" t="s">
        <v>135</v>
      </c>
      <c r="AW319" s="13" t="s">
        <v>24</v>
      </c>
      <c r="AX319" s="13" t="s">
        <v>70</v>
      </c>
      <c r="AY319" s="167" t="s">
        <v>134</v>
      </c>
    </row>
    <row r="320" spans="2:51" s="13" customFormat="1">
      <c r="B320" s="166"/>
      <c r="D320" s="162" t="s">
        <v>144</v>
      </c>
      <c r="E320" s="167" t="s">
        <v>1</v>
      </c>
      <c r="F320" s="168" t="s">
        <v>324</v>
      </c>
      <c r="H320" s="169">
        <v>-6.9329999999999998</v>
      </c>
      <c r="L320" s="166"/>
      <c r="M320" s="170"/>
      <c r="N320" s="171"/>
      <c r="O320" s="171"/>
      <c r="P320" s="171"/>
      <c r="Q320" s="171"/>
      <c r="R320" s="171"/>
      <c r="S320" s="171"/>
      <c r="T320" s="172"/>
      <c r="AT320" s="167" t="s">
        <v>144</v>
      </c>
      <c r="AU320" s="167" t="s">
        <v>135</v>
      </c>
      <c r="AV320" s="13" t="s">
        <v>135</v>
      </c>
      <c r="AW320" s="13" t="s">
        <v>24</v>
      </c>
      <c r="AX320" s="13" t="s">
        <v>70</v>
      </c>
      <c r="AY320" s="167" t="s">
        <v>134</v>
      </c>
    </row>
    <row r="321" spans="2:51" s="13" customFormat="1">
      <c r="B321" s="166"/>
      <c r="D321" s="162" t="s">
        <v>144</v>
      </c>
      <c r="E321" s="167" t="s">
        <v>1</v>
      </c>
      <c r="F321" s="168" t="s">
        <v>325</v>
      </c>
      <c r="H321" s="169">
        <v>-5.2880000000000003</v>
      </c>
      <c r="L321" s="166"/>
      <c r="M321" s="170"/>
      <c r="N321" s="171"/>
      <c r="O321" s="171"/>
      <c r="P321" s="171"/>
      <c r="Q321" s="171"/>
      <c r="R321" s="171"/>
      <c r="S321" s="171"/>
      <c r="T321" s="172"/>
      <c r="AT321" s="167" t="s">
        <v>144</v>
      </c>
      <c r="AU321" s="167" t="s">
        <v>135</v>
      </c>
      <c r="AV321" s="13" t="s">
        <v>135</v>
      </c>
      <c r="AW321" s="13" t="s">
        <v>24</v>
      </c>
      <c r="AX321" s="13" t="s">
        <v>70</v>
      </c>
      <c r="AY321" s="167" t="s">
        <v>134</v>
      </c>
    </row>
    <row r="322" spans="2:51" s="15" customFormat="1">
      <c r="B322" s="180"/>
      <c r="D322" s="162" t="s">
        <v>144</v>
      </c>
      <c r="E322" s="181" t="s">
        <v>1</v>
      </c>
      <c r="F322" s="182" t="s">
        <v>282</v>
      </c>
      <c r="H322" s="183">
        <v>68.006999999999991</v>
      </c>
      <c r="L322" s="180"/>
      <c r="M322" s="184"/>
      <c r="N322" s="185"/>
      <c r="O322" s="185"/>
      <c r="P322" s="185"/>
      <c r="Q322" s="185"/>
      <c r="R322" s="185"/>
      <c r="S322" s="185"/>
      <c r="T322" s="186"/>
      <c r="AT322" s="181" t="s">
        <v>144</v>
      </c>
      <c r="AU322" s="181" t="s">
        <v>135</v>
      </c>
      <c r="AV322" s="15" t="s">
        <v>283</v>
      </c>
      <c r="AW322" s="15" t="s">
        <v>24</v>
      </c>
      <c r="AX322" s="15" t="s">
        <v>70</v>
      </c>
      <c r="AY322" s="181" t="s">
        <v>134</v>
      </c>
    </row>
    <row r="323" spans="2:51" s="13" customFormat="1">
      <c r="B323" s="166"/>
      <c r="D323" s="162" t="s">
        <v>144</v>
      </c>
      <c r="E323" s="167" t="s">
        <v>1</v>
      </c>
      <c r="F323" s="168" t="s">
        <v>326</v>
      </c>
      <c r="H323" s="169">
        <v>230.15799999999999</v>
      </c>
      <c r="L323" s="166"/>
      <c r="M323" s="170"/>
      <c r="N323" s="171"/>
      <c r="O323" s="171"/>
      <c r="P323" s="171"/>
      <c r="Q323" s="171"/>
      <c r="R323" s="171"/>
      <c r="S323" s="171"/>
      <c r="T323" s="172"/>
      <c r="AT323" s="167" t="s">
        <v>144</v>
      </c>
      <c r="AU323" s="167" t="s">
        <v>135</v>
      </c>
      <c r="AV323" s="13" t="s">
        <v>135</v>
      </c>
      <c r="AW323" s="13" t="s">
        <v>24</v>
      </c>
      <c r="AX323" s="13" t="s">
        <v>70</v>
      </c>
      <c r="AY323" s="167" t="s">
        <v>134</v>
      </c>
    </row>
    <row r="324" spans="2:51" s="13" customFormat="1">
      <c r="B324" s="166"/>
      <c r="D324" s="162" t="s">
        <v>144</v>
      </c>
      <c r="E324" s="167" t="s">
        <v>1</v>
      </c>
      <c r="F324" s="168" t="s">
        <v>327</v>
      </c>
      <c r="H324" s="169">
        <v>-26.437999999999999</v>
      </c>
      <c r="L324" s="166"/>
      <c r="M324" s="170"/>
      <c r="N324" s="171"/>
      <c r="O324" s="171"/>
      <c r="P324" s="171"/>
      <c r="Q324" s="171"/>
      <c r="R324" s="171"/>
      <c r="S324" s="171"/>
      <c r="T324" s="172"/>
      <c r="AT324" s="167" t="s">
        <v>144</v>
      </c>
      <c r="AU324" s="167" t="s">
        <v>135</v>
      </c>
      <c r="AV324" s="13" t="s">
        <v>135</v>
      </c>
      <c r="AW324" s="13" t="s">
        <v>24</v>
      </c>
      <c r="AX324" s="13" t="s">
        <v>70</v>
      </c>
      <c r="AY324" s="167" t="s">
        <v>134</v>
      </c>
    </row>
    <row r="325" spans="2:51" s="13" customFormat="1">
      <c r="B325" s="166"/>
      <c r="D325" s="162" t="s">
        <v>144</v>
      </c>
      <c r="E325" s="167" t="s">
        <v>1</v>
      </c>
      <c r="F325" s="168" t="s">
        <v>328</v>
      </c>
      <c r="H325" s="169">
        <v>-0.72</v>
      </c>
      <c r="L325" s="166"/>
      <c r="M325" s="170"/>
      <c r="N325" s="171"/>
      <c r="O325" s="171"/>
      <c r="P325" s="171"/>
      <c r="Q325" s="171"/>
      <c r="R325" s="171"/>
      <c r="S325" s="171"/>
      <c r="T325" s="172"/>
      <c r="AT325" s="167" t="s">
        <v>144</v>
      </c>
      <c r="AU325" s="167" t="s">
        <v>135</v>
      </c>
      <c r="AV325" s="13" t="s">
        <v>135</v>
      </c>
      <c r="AW325" s="13" t="s">
        <v>24</v>
      </c>
      <c r="AX325" s="13" t="s">
        <v>70</v>
      </c>
      <c r="AY325" s="167" t="s">
        <v>134</v>
      </c>
    </row>
    <row r="326" spans="2:51" s="13" customFormat="1">
      <c r="B326" s="166"/>
      <c r="D326" s="162" t="s">
        <v>144</v>
      </c>
      <c r="E326" s="167" t="s">
        <v>1</v>
      </c>
      <c r="F326" s="168" t="s">
        <v>329</v>
      </c>
      <c r="H326" s="169">
        <v>-21.15</v>
      </c>
      <c r="L326" s="166"/>
      <c r="M326" s="170"/>
      <c r="N326" s="171"/>
      <c r="O326" s="171"/>
      <c r="P326" s="171"/>
      <c r="Q326" s="171"/>
      <c r="R326" s="171"/>
      <c r="S326" s="171"/>
      <c r="T326" s="172"/>
      <c r="AT326" s="167" t="s">
        <v>144</v>
      </c>
      <c r="AU326" s="167" t="s">
        <v>135</v>
      </c>
      <c r="AV326" s="13" t="s">
        <v>135</v>
      </c>
      <c r="AW326" s="13" t="s">
        <v>24</v>
      </c>
      <c r="AX326" s="13" t="s">
        <v>70</v>
      </c>
      <c r="AY326" s="167" t="s">
        <v>134</v>
      </c>
    </row>
    <row r="327" spans="2:51" s="15" customFormat="1">
      <c r="B327" s="180"/>
      <c r="D327" s="162" t="s">
        <v>144</v>
      </c>
      <c r="E327" s="181" t="s">
        <v>1</v>
      </c>
      <c r="F327" s="182" t="s">
        <v>282</v>
      </c>
      <c r="H327" s="183">
        <v>181.85</v>
      </c>
      <c r="L327" s="180"/>
      <c r="M327" s="184"/>
      <c r="N327" s="185"/>
      <c r="O327" s="185"/>
      <c r="P327" s="185"/>
      <c r="Q327" s="185"/>
      <c r="R327" s="185"/>
      <c r="S327" s="185"/>
      <c r="T327" s="186"/>
      <c r="AT327" s="181" t="s">
        <v>144</v>
      </c>
      <c r="AU327" s="181" t="s">
        <v>135</v>
      </c>
      <c r="AV327" s="15" t="s">
        <v>283</v>
      </c>
      <c r="AW327" s="15" t="s">
        <v>24</v>
      </c>
      <c r="AX327" s="15" t="s">
        <v>70</v>
      </c>
      <c r="AY327" s="181" t="s">
        <v>134</v>
      </c>
    </row>
    <row r="328" spans="2:51" s="13" customFormat="1">
      <c r="B328" s="166"/>
      <c r="D328" s="162" t="s">
        <v>144</v>
      </c>
      <c r="E328" s="167" t="s">
        <v>1</v>
      </c>
      <c r="F328" s="168" t="s">
        <v>330</v>
      </c>
      <c r="H328" s="169">
        <v>98.358999999999995</v>
      </c>
      <c r="L328" s="166"/>
      <c r="M328" s="170"/>
      <c r="N328" s="171"/>
      <c r="O328" s="171"/>
      <c r="P328" s="171"/>
      <c r="Q328" s="171"/>
      <c r="R328" s="171"/>
      <c r="S328" s="171"/>
      <c r="T328" s="172"/>
      <c r="AT328" s="167" t="s">
        <v>144</v>
      </c>
      <c r="AU328" s="167" t="s">
        <v>135</v>
      </c>
      <c r="AV328" s="13" t="s">
        <v>135</v>
      </c>
      <c r="AW328" s="13" t="s">
        <v>24</v>
      </c>
      <c r="AX328" s="13" t="s">
        <v>70</v>
      </c>
      <c r="AY328" s="167" t="s">
        <v>134</v>
      </c>
    </row>
    <row r="329" spans="2:51" s="13" customFormat="1">
      <c r="B329" s="166"/>
      <c r="D329" s="162" t="s">
        <v>144</v>
      </c>
      <c r="E329" s="167" t="s">
        <v>1</v>
      </c>
      <c r="F329" s="168" t="s">
        <v>331</v>
      </c>
      <c r="H329" s="169">
        <v>-21.15</v>
      </c>
      <c r="L329" s="166"/>
      <c r="M329" s="170"/>
      <c r="N329" s="171"/>
      <c r="O329" s="171"/>
      <c r="P329" s="171"/>
      <c r="Q329" s="171"/>
      <c r="R329" s="171"/>
      <c r="S329" s="171"/>
      <c r="T329" s="172"/>
      <c r="AT329" s="167" t="s">
        <v>144</v>
      </c>
      <c r="AU329" s="167" t="s">
        <v>135</v>
      </c>
      <c r="AV329" s="13" t="s">
        <v>135</v>
      </c>
      <c r="AW329" s="13" t="s">
        <v>24</v>
      </c>
      <c r="AX329" s="13" t="s">
        <v>70</v>
      </c>
      <c r="AY329" s="167" t="s">
        <v>134</v>
      </c>
    </row>
    <row r="330" spans="2:51" s="15" customFormat="1">
      <c r="B330" s="180"/>
      <c r="D330" s="162" t="s">
        <v>144</v>
      </c>
      <c r="E330" s="181" t="s">
        <v>1</v>
      </c>
      <c r="F330" s="182" t="s">
        <v>282</v>
      </c>
      <c r="H330" s="183">
        <v>77.209000000000003</v>
      </c>
      <c r="L330" s="180"/>
      <c r="M330" s="184"/>
      <c r="N330" s="185"/>
      <c r="O330" s="185"/>
      <c r="P330" s="185"/>
      <c r="Q330" s="185"/>
      <c r="R330" s="185"/>
      <c r="S330" s="185"/>
      <c r="T330" s="186"/>
      <c r="AT330" s="181" t="s">
        <v>144</v>
      </c>
      <c r="AU330" s="181" t="s">
        <v>135</v>
      </c>
      <c r="AV330" s="15" t="s">
        <v>283</v>
      </c>
      <c r="AW330" s="15" t="s">
        <v>24</v>
      </c>
      <c r="AX330" s="15" t="s">
        <v>70</v>
      </c>
      <c r="AY330" s="181" t="s">
        <v>134</v>
      </c>
    </row>
    <row r="331" spans="2:51" s="13" customFormat="1">
      <c r="B331" s="166"/>
      <c r="D331" s="162" t="s">
        <v>144</v>
      </c>
      <c r="E331" s="167" t="s">
        <v>1</v>
      </c>
      <c r="F331" s="168" t="s">
        <v>332</v>
      </c>
      <c r="H331" s="169">
        <v>122.002</v>
      </c>
      <c r="L331" s="166"/>
      <c r="M331" s="170"/>
      <c r="N331" s="171"/>
      <c r="O331" s="171"/>
      <c r="P331" s="171"/>
      <c r="Q331" s="171"/>
      <c r="R331" s="171"/>
      <c r="S331" s="171"/>
      <c r="T331" s="172"/>
      <c r="AT331" s="167" t="s">
        <v>144</v>
      </c>
      <c r="AU331" s="167" t="s">
        <v>135</v>
      </c>
      <c r="AV331" s="13" t="s">
        <v>135</v>
      </c>
      <c r="AW331" s="13" t="s">
        <v>24</v>
      </c>
      <c r="AX331" s="13" t="s">
        <v>70</v>
      </c>
      <c r="AY331" s="167" t="s">
        <v>134</v>
      </c>
    </row>
    <row r="332" spans="2:51" s="13" customFormat="1">
      <c r="B332" s="166"/>
      <c r="D332" s="162" t="s">
        <v>144</v>
      </c>
      <c r="E332" s="167" t="s">
        <v>1</v>
      </c>
      <c r="F332" s="168" t="s">
        <v>333</v>
      </c>
      <c r="H332" s="169">
        <v>-5.9320000000000004</v>
      </c>
      <c r="L332" s="166"/>
      <c r="M332" s="170"/>
      <c r="N332" s="171"/>
      <c r="O332" s="171"/>
      <c r="P332" s="171"/>
      <c r="Q332" s="171"/>
      <c r="R332" s="171"/>
      <c r="S332" s="171"/>
      <c r="T332" s="172"/>
      <c r="AT332" s="167" t="s">
        <v>144</v>
      </c>
      <c r="AU332" s="167" t="s">
        <v>135</v>
      </c>
      <c r="AV332" s="13" t="s">
        <v>135</v>
      </c>
      <c r="AW332" s="13" t="s">
        <v>24</v>
      </c>
      <c r="AX332" s="13" t="s">
        <v>70</v>
      </c>
      <c r="AY332" s="167" t="s">
        <v>134</v>
      </c>
    </row>
    <row r="333" spans="2:51" s="13" customFormat="1">
      <c r="B333" s="166"/>
      <c r="D333" s="162" t="s">
        <v>144</v>
      </c>
      <c r="E333" s="167" t="s">
        <v>1</v>
      </c>
      <c r="F333" s="168" t="s">
        <v>334</v>
      </c>
      <c r="H333" s="169">
        <v>-3.0230000000000001</v>
      </c>
      <c r="L333" s="166"/>
      <c r="M333" s="170"/>
      <c r="N333" s="171"/>
      <c r="O333" s="171"/>
      <c r="P333" s="171"/>
      <c r="Q333" s="171"/>
      <c r="R333" s="171"/>
      <c r="S333" s="171"/>
      <c r="T333" s="172"/>
      <c r="AT333" s="167" t="s">
        <v>144</v>
      </c>
      <c r="AU333" s="167" t="s">
        <v>135</v>
      </c>
      <c r="AV333" s="13" t="s">
        <v>135</v>
      </c>
      <c r="AW333" s="13" t="s">
        <v>24</v>
      </c>
      <c r="AX333" s="13" t="s">
        <v>70</v>
      </c>
      <c r="AY333" s="167" t="s">
        <v>134</v>
      </c>
    </row>
    <row r="334" spans="2:51" s="13" customFormat="1">
      <c r="B334" s="166"/>
      <c r="D334" s="162" t="s">
        <v>144</v>
      </c>
      <c r="E334" s="167" t="s">
        <v>1</v>
      </c>
      <c r="F334" s="168" t="s">
        <v>310</v>
      </c>
      <c r="H334" s="169">
        <v>-1.976</v>
      </c>
      <c r="L334" s="166"/>
      <c r="M334" s="170"/>
      <c r="N334" s="171"/>
      <c r="O334" s="171"/>
      <c r="P334" s="171"/>
      <c r="Q334" s="171"/>
      <c r="R334" s="171"/>
      <c r="S334" s="171"/>
      <c r="T334" s="172"/>
      <c r="AT334" s="167" t="s">
        <v>144</v>
      </c>
      <c r="AU334" s="167" t="s">
        <v>135</v>
      </c>
      <c r="AV334" s="13" t="s">
        <v>135</v>
      </c>
      <c r="AW334" s="13" t="s">
        <v>24</v>
      </c>
      <c r="AX334" s="13" t="s">
        <v>70</v>
      </c>
      <c r="AY334" s="167" t="s">
        <v>134</v>
      </c>
    </row>
    <row r="335" spans="2:51" s="13" customFormat="1">
      <c r="B335" s="166"/>
      <c r="D335" s="162" t="s">
        <v>144</v>
      </c>
      <c r="E335" s="167" t="s">
        <v>1</v>
      </c>
      <c r="F335" s="168" t="s">
        <v>335</v>
      </c>
      <c r="H335" s="169">
        <v>-0.36</v>
      </c>
      <c r="L335" s="166"/>
      <c r="M335" s="170"/>
      <c r="N335" s="171"/>
      <c r="O335" s="171"/>
      <c r="P335" s="171"/>
      <c r="Q335" s="171"/>
      <c r="R335" s="171"/>
      <c r="S335" s="171"/>
      <c r="T335" s="172"/>
      <c r="AT335" s="167" t="s">
        <v>144</v>
      </c>
      <c r="AU335" s="167" t="s">
        <v>135</v>
      </c>
      <c r="AV335" s="13" t="s">
        <v>135</v>
      </c>
      <c r="AW335" s="13" t="s">
        <v>24</v>
      </c>
      <c r="AX335" s="13" t="s">
        <v>70</v>
      </c>
      <c r="AY335" s="167" t="s">
        <v>134</v>
      </c>
    </row>
    <row r="336" spans="2:51" s="13" customFormat="1">
      <c r="B336" s="166"/>
      <c r="D336" s="162" t="s">
        <v>144</v>
      </c>
      <c r="E336" s="167" t="s">
        <v>1</v>
      </c>
      <c r="F336" s="168" t="s">
        <v>331</v>
      </c>
      <c r="H336" s="169">
        <v>-21.15</v>
      </c>
      <c r="L336" s="166"/>
      <c r="M336" s="170"/>
      <c r="N336" s="171"/>
      <c r="O336" s="171"/>
      <c r="P336" s="171"/>
      <c r="Q336" s="171"/>
      <c r="R336" s="171"/>
      <c r="S336" s="171"/>
      <c r="T336" s="172"/>
      <c r="AT336" s="167" t="s">
        <v>144</v>
      </c>
      <c r="AU336" s="167" t="s">
        <v>135</v>
      </c>
      <c r="AV336" s="13" t="s">
        <v>135</v>
      </c>
      <c r="AW336" s="13" t="s">
        <v>24</v>
      </c>
      <c r="AX336" s="13" t="s">
        <v>70</v>
      </c>
      <c r="AY336" s="167" t="s">
        <v>134</v>
      </c>
    </row>
    <row r="337" spans="1:65" s="13" customFormat="1">
      <c r="B337" s="166"/>
      <c r="D337" s="162" t="s">
        <v>144</v>
      </c>
      <c r="E337" s="167" t="s">
        <v>1</v>
      </c>
      <c r="F337" s="168" t="s">
        <v>336</v>
      </c>
      <c r="H337" s="169">
        <v>24.114000000000001</v>
      </c>
      <c r="L337" s="166"/>
      <c r="M337" s="170"/>
      <c r="N337" s="171"/>
      <c r="O337" s="171"/>
      <c r="P337" s="171"/>
      <c r="Q337" s="171"/>
      <c r="R337" s="171"/>
      <c r="S337" s="171"/>
      <c r="T337" s="172"/>
      <c r="AT337" s="167" t="s">
        <v>144</v>
      </c>
      <c r="AU337" s="167" t="s">
        <v>135</v>
      </c>
      <c r="AV337" s="13" t="s">
        <v>135</v>
      </c>
      <c r="AW337" s="13" t="s">
        <v>24</v>
      </c>
      <c r="AX337" s="13" t="s">
        <v>70</v>
      </c>
      <c r="AY337" s="167" t="s">
        <v>134</v>
      </c>
    </row>
    <row r="338" spans="1:65" s="13" customFormat="1">
      <c r="B338" s="166"/>
      <c r="D338" s="162" t="s">
        <v>144</v>
      </c>
      <c r="E338" s="167" t="s">
        <v>1</v>
      </c>
      <c r="F338" s="168" t="s">
        <v>337</v>
      </c>
      <c r="H338" s="169">
        <v>7.5</v>
      </c>
      <c r="L338" s="166"/>
      <c r="M338" s="170"/>
      <c r="N338" s="171"/>
      <c r="O338" s="171"/>
      <c r="P338" s="171"/>
      <c r="Q338" s="171"/>
      <c r="R338" s="171"/>
      <c r="S338" s="171"/>
      <c r="T338" s="172"/>
      <c r="AT338" s="167" t="s">
        <v>144</v>
      </c>
      <c r="AU338" s="167" t="s">
        <v>135</v>
      </c>
      <c r="AV338" s="13" t="s">
        <v>135</v>
      </c>
      <c r="AW338" s="13" t="s">
        <v>24</v>
      </c>
      <c r="AX338" s="13" t="s">
        <v>70</v>
      </c>
      <c r="AY338" s="167" t="s">
        <v>134</v>
      </c>
    </row>
    <row r="339" spans="1:65" s="15" customFormat="1">
      <c r="B339" s="180"/>
      <c r="D339" s="162" t="s">
        <v>144</v>
      </c>
      <c r="E339" s="181" t="s">
        <v>1</v>
      </c>
      <c r="F339" s="182" t="s">
        <v>282</v>
      </c>
      <c r="H339" s="183">
        <v>121.17500000000001</v>
      </c>
      <c r="L339" s="180"/>
      <c r="M339" s="184"/>
      <c r="N339" s="185"/>
      <c r="O339" s="185"/>
      <c r="P339" s="185"/>
      <c r="Q339" s="185"/>
      <c r="R339" s="185"/>
      <c r="S339" s="185"/>
      <c r="T339" s="186"/>
      <c r="AT339" s="181" t="s">
        <v>144</v>
      </c>
      <c r="AU339" s="181" t="s">
        <v>135</v>
      </c>
      <c r="AV339" s="15" t="s">
        <v>283</v>
      </c>
      <c r="AW339" s="15" t="s">
        <v>24</v>
      </c>
      <c r="AX339" s="15" t="s">
        <v>70</v>
      </c>
      <c r="AY339" s="181" t="s">
        <v>134</v>
      </c>
    </row>
    <row r="340" spans="1:65" s="14" customFormat="1">
      <c r="B340" s="173"/>
      <c r="D340" s="162" t="s">
        <v>144</v>
      </c>
      <c r="E340" s="174" t="s">
        <v>1</v>
      </c>
      <c r="F340" s="175" t="s">
        <v>146</v>
      </c>
      <c r="H340" s="176">
        <v>831.10899999999992</v>
      </c>
      <c r="L340" s="173"/>
      <c r="M340" s="177"/>
      <c r="N340" s="178"/>
      <c r="O340" s="178"/>
      <c r="P340" s="178"/>
      <c r="Q340" s="178"/>
      <c r="R340" s="178"/>
      <c r="S340" s="178"/>
      <c r="T340" s="179"/>
      <c r="AT340" s="174" t="s">
        <v>144</v>
      </c>
      <c r="AU340" s="174" t="s">
        <v>135</v>
      </c>
      <c r="AV340" s="14" t="s">
        <v>142</v>
      </c>
      <c r="AW340" s="14" t="s">
        <v>24</v>
      </c>
      <c r="AX340" s="14" t="s">
        <v>78</v>
      </c>
      <c r="AY340" s="174" t="s">
        <v>134</v>
      </c>
    </row>
    <row r="341" spans="1:65" s="2" customFormat="1" ht="24.2" customHeight="1">
      <c r="A341" s="31"/>
      <c r="B341" s="148"/>
      <c r="C341" s="149" t="s">
        <v>338</v>
      </c>
      <c r="D341" s="149" t="s">
        <v>138</v>
      </c>
      <c r="E341" s="150" t="s">
        <v>339</v>
      </c>
      <c r="F341" s="151" t="s">
        <v>340</v>
      </c>
      <c r="G341" s="152" t="s">
        <v>141</v>
      </c>
      <c r="H341" s="153">
        <v>14.7</v>
      </c>
      <c r="I341" s="153"/>
      <c r="J341" s="153">
        <f>ROUND(I341*H341,3)</f>
        <v>0</v>
      </c>
      <c r="K341" s="154"/>
      <c r="L341" s="32"/>
      <c r="M341" s="155" t="s">
        <v>1</v>
      </c>
      <c r="N341" s="156" t="s">
        <v>36</v>
      </c>
      <c r="O341" s="157">
        <v>0</v>
      </c>
      <c r="P341" s="157">
        <f>O341*H341</f>
        <v>0</v>
      </c>
      <c r="Q341" s="157">
        <v>0</v>
      </c>
      <c r="R341" s="157">
        <f>Q341*H341</f>
        <v>0</v>
      </c>
      <c r="S341" s="157">
        <v>0</v>
      </c>
      <c r="T341" s="158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59" t="s">
        <v>142</v>
      </c>
      <c r="AT341" s="159" t="s">
        <v>138</v>
      </c>
      <c r="AU341" s="159" t="s">
        <v>135</v>
      </c>
      <c r="AY341" s="17" t="s">
        <v>134</v>
      </c>
      <c r="BE341" s="160">
        <f>IF(N341="základná",J341,0)</f>
        <v>0</v>
      </c>
      <c r="BF341" s="160">
        <f>IF(N341="znížená",J341,0)</f>
        <v>0</v>
      </c>
      <c r="BG341" s="160">
        <f>IF(N341="zákl. prenesená",J341,0)</f>
        <v>0</v>
      </c>
      <c r="BH341" s="160">
        <f>IF(N341="zníž. prenesená",J341,0)</f>
        <v>0</v>
      </c>
      <c r="BI341" s="160">
        <f>IF(N341="nulová",J341,0)</f>
        <v>0</v>
      </c>
      <c r="BJ341" s="17" t="s">
        <v>135</v>
      </c>
      <c r="BK341" s="161">
        <f>ROUND(I341*H341,3)</f>
        <v>0</v>
      </c>
      <c r="BL341" s="17" t="s">
        <v>142</v>
      </c>
      <c r="BM341" s="159" t="s">
        <v>341</v>
      </c>
    </row>
    <row r="342" spans="1:65" s="2" customFormat="1" ht="19.5">
      <c r="A342" s="31"/>
      <c r="B342" s="32"/>
      <c r="C342" s="31"/>
      <c r="D342" s="162" t="s">
        <v>143</v>
      </c>
      <c r="E342" s="31"/>
      <c r="F342" s="163" t="s">
        <v>340</v>
      </c>
      <c r="G342" s="31"/>
      <c r="H342" s="31"/>
      <c r="I342" s="31"/>
      <c r="J342" s="31"/>
      <c r="K342" s="31"/>
      <c r="L342" s="32"/>
      <c r="M342" s="164"/>
      <c r="N342" s="165"/>
      <c r="O342" s="57"/>
      <c r="P342" s="57"/>
      <c r="Q342" s="57"/>
      <c r="R342" s="57"/>
      <c r="S342" s="57"/>
      <c r="T342" s="58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T342" s="17" t="s">
        <v>143</v>
      </c>
      <c r="AU342" s="17" t="s">
        <v>135</v>
      </c>
    </row>
    <row r="343" spans="1:65" s="13" customFormat="1">
      <c r="B343" s="166"/>
      <c r="D343" s="162" t="s">
        <v>144</v>
      </c>
      <c r="E343" s="167" t="s">
        <v>1</v>
      </c>
      <c r="F343" s="168" t="s">
        <v>342</v>
      </c>
      <c r="H343" s="169">
        <v>14.7</v>
      </c>
      <c r="L343" s="166"/>
      <c r="M343" s="170"/>
      <c r="N343" s="171"/>
      <c r="O343" s="171"/>
      <c r="P343" s="171"/>
      <c r="Q343" s="171"/>
      <c r="R343" s="171"/>
      <c r="S343" s="171"/>
      <c r="T343" s="172"/>
      <c r="AT343" s="167" t="s">
        <v>144</v>
      </c>
      <c r="AU343" s="167" t="s">
        <v>135</v>
      </c>
      <c r="AV343" s="13" t="s">
        <v>135</v>
      </c>
      <c r="AW343" s="13" t="s">
        <v>24</v>
      </c>
      <c r="AX343" s="13" t="s">
        <v>70</v>
      </c>
      <c r="AY343" s="167" t="s">
        <v>134</v>
      </c>
    </row>
    <row r="344" spans="1:65" s="14" customFormat="1">
      <c r="B344" s="173"/>
      <c r="D344" s="162" t="s">
        <v>144</v>
      </c>
      <c r="E344" s="174" t="s">
        <v>1</v>
      </c>
      <c r="F344" s="175" t="s">
        <v>146</v>
      </c>
      <c r="H344" s="176">
        <v>14.7</v>
      </c>
      <c r="L344" s="173"/>
      <c r="M344" s="177"/>
      <c r="N344" s="178"/>
      <c r="O344" s="178"/>
      <c r="P344" s="178"/>
      <c r="Q344" s="178"/>
      <c r="R344" s="178"/>
      <c r="S344" s="178"/>
      <c r="T344" s="179"/>
      <c r="AT344" s="174" t="s">
        <v>144</v>
      </c>
      <c r="AU344" s="174" t="s">
        <v>135</v>
      </c>
      <c r="AV344" s="14" t="s">
        <v>142</v>
      </c>
      <c r="AW344" s="14" t="s">
        <v>24</v>
      </c>
      <c r="AX344" s="14" t="s">
        <v>78</v>
      </c>
      <c r="AY344" s="174" t="s">
        <v>134</v>
      </c>
    </row>
    <row r="345" spans="1:65" s="2" customFormat="1" ht="14.45" customHeight="1">
      <c r="A345" s="31"/>
      <c r="B345" s="148"/>
      <c r="C345" s="187" t="s">
        <v>343</v>
      </c>
      <c r="D345" s="187" t="s">
        <v>344</v>
      </c>
      <c r="E345" s="188" t="s">
        <v>345</v>
      </c>
      <c r="F345" s="189" t="s">
        <v>346</v>
      </c>
      <c r="G345" s="190" t="s">
        <v>347</v>
      </c>
      <c r="H345" s="191">
        <v>3.028</v>
      </c>
      <c r="I345" s="191"/>
      <c r="J345" s="191">
        <f>ROUND(I345*H345,3)</f>
        <v>0</v>
      </c>
      <c r="K345" s="192"/>
      <c r="L345" s="193"/>
      <c r="M345" s="194" t="s">
        <v>1</v>
      </c>
      <c r="N345" s="195" t="s">
        <v>36</v>
      </c>
      <c r="O345" s="157">
        <v>0</v>
      </c>
      <c r="P345" s="157">
        <f>O345*H345</f>
        <v>0</v>
      </c>
      <c r="Q345" s="157">
        <v>0</v>
      </c>
      <c r="R345" s="157">
        <f>Q345*H345</f>
        <v>0</v>
      </c>
      <c r="S345" s="157">
        <v>0</v>
      </c>
      <c r="T345" s="158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9" t="s">
        <v>158</v>
      </c>
      <c r="AT345" s="159" t="s">
        <v>344</v>
      </c>
      <c r="AU345" s="159" t="s">
        <v>135</v>
      </c>
      <c r="AY345" s="17" t="s">
        <v>134</v>
      </c>
      <c r="BE345" s="160">
        <f>IF(N345="základná",J345,0)</f>
        <v>0</v>
      </c>
      <c r="BF345" s="160">
        <f>IF(N345="znížená",J345,0)</f>
        <v>0</v>
      </c>
      <c r="BG345" s="160">
        <f>IF(N345="zákl. prenesená",J345,0)</f>
        <v>0</v>
      </c>
      <c r="BH345" s="160">
        <f>IF(N345="zníž. prenesená",J345,0)</f>
        <v>0</v>
      </c>
      <c r="BI345" s="160">
        <f>IF(N345="nulová",J345,0)</f>
        <v>0</v>
      </c>
      <c r="BJ345" s="17" t="s">
        <v>135</v>
      </c>
      <c r="BK345" s="161">
        <f>ROUND(I345*H345,3)</f>
        <v>0</v>
      </c>
      <c r="BL345" s="17" t="s">
        <v>142</v>
      </c>
      <c r="BM345" s="159" t="s">
        <v>348</v>
      </c>
    </row>
    <row r="346" spans="1:65" s="2" customFormat="1">
      <c r="A346" s="31"/>
      <c r="B346" s="32"/>
      <c r="C346" s="31"/>
      <c r="D346" s="162" t="s">
        <v>143</v>
      </c>
      <c r="E346" s="31"/>
      <c r="F346" s="163" t="s">
        <v>346</v>
      </c>
      <c r="G346" s="31"/>
      <c r="H346" s="31"/>
      <c r="I346" s="31"/>
      <c r="J346" s="31"/>
      <c r="K346" s="31"/>
      <c r="L346" s="32"/>
      <c r="M346" s="164"/>
      <c r="N346" s="165"/>
      <c r="O346" s="57"/>
      <c r="P346" s="57"/>
      <c r="Q346" s="57"/>
      <c r="R346" s="57"/>
      <c r="S346" s="57"/>
      <c r="T346" s="58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T346" s="17" t="s">
        <v>143</v>
      </c>
      <c r="AU346" s="17" t="s">
        <v>135</v>
      </c>
    </row>
    <row r="347" spans="1:65" s="2" customFormat="1" ht="24.2" customHeight="1">
      <c r="A347" s="31"/>
      <c r="B347" s="148"/>
      <c r="C347" s="149" t="s">
        <v>349</v>
      </c>
      <c r="D347" s="149" t="s">
        <v>138</v>
      </c>
      <c r="E347" s="150" t="s">
        <v>350</v>
      </c>
      <c r="F347" s="151" t="s">
        <v>351</v>
      </c>
      <c r="G347" s="152" t="s">
        <v>141</v>
      </c>
      <c r="H347" s="153">
        <v>14.7</v>
      </c>
      <c r="I347" s="153"/>
      <c r="J347" s="153">
        <f>ROUND(I347*H347,3)</f>
        <v>0</v>
      </c>
      <c r="K347" s="154"/>
      <c r="L347" s="32"/>
      <c r="M347" s="155" t="s">
        <v>1</v>
      </c>
      <c r="N347" s="156" t="s">
        <v>36</v>
      </c>
      <c r="O347" s="157">
        <v>0</v>
      </c>
      <c r="P347" s="157">
        <f>O347*H347</f>
        <v>0</v>
      </c>
      <c r="Q347" s="157">
        <v>0</v>
      </c>
      <c r="R347" s="157">
        <f>Q347*H347</f>
        <v>0</v>
      </c>
      <c r="S347" s="157">
        <v>0</v>
      </c>
      <c r="T347" s="158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59" t="s">
        <v>142</v>
      </c>
      <c r="AT347" s="159" t="s">
        <v>138</v>
      </c>
      <c r="AU347" s="159" t="s">
        <v>135</v>
      </c>
      <c r="AY347" s="17" t="s">
        <v>134</v>
      </c>
      <c r="BE347" s="160">
        <f>IF(N347="základná",J347,0)</f>
        <v>0</v>
      </c>
      <c r="BF347" s="160">
        <f>IF(N347="znížená",J347,0)</f>
        <v>0</v>
      </c>
      <c r="BG347" s="160">
        <f>IF(N347="zákl. prenesená",J347,0)</f>
        <v>0</v>
      </c>
      <c r="BH347" s="160">
        <f>IF(N347="zníž. prenesená",J347,0)</f>
        <v>0</v>
      </c>
      <c r="BI347" s="160">
        <f>IF(N347="nulová",J347,0)</f>
        <v>0</v>
      </c>
      <c r="BJ347" s="17" t="s">
        <v>135</v>
      </c>
      <c r="BK347" s="161">
        <f>ROUND(I347*H347,3)</f>
        <v>0</v>
      </c>
      <c r="BL347" s="17" t="s">
        <v>142</v>
      </c>
      <c r="BM347" s="159" t="s">
        <v>352</v>
      </c>
    </row>
    <row r="348" spans="1:65" s="2" customFormat="1">
      <c r="A348" s="31"/>
      <c r="B348" s="32"/>
      <c r="C348" s="31"/>
      <c r="D348" s="162" t="s">
        <v>143</v>
      </c>
      <c r="E348" s="31"/>
      <c r="F348" s="163" t="s">
        <v>351</v>
      </c>
      <c r="G348" s="31"/>
      <c r="H348" s="31"/>
      <c r="I348" s="31"/>
      <c r="J348" s="31"/>
      <c r="K348" s="31"/>
      <c r="L348" s="32"/>
      <c r="M348" s="164"/>
      <c r="N348" s="165"/>
      <c r="O348" s="57"/>
      <c r="P348" s="57"/>
      <c r="Q348" s="57"/>
      <c r="R348" s="57"/>
      <c r="S348" s="57"/>
      <c r="T348" s="58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T348" s="17" t="s">
        <v>143</v>
      </c>
      <c r="AU348" s="17" t="s">
        <v>135</v>
      </c>
    </row>
    <row r="349" spans="1:65" s="2" customFormat="1" ht="24.2" customHeight="1">
      <c r="A349" s="31"/>
      <c r="B349" s="148"/>
      <c r="C349" s="149" t="s">
        <v>353</v>
      </c>
      <c r="D349" s="149" t="s">
        <v>138</v>
      </c>
      <c r="E349" s="150" t="s">
        <v>354</v>
      </c>
      <c r="F349" s="151" t="s">
        <v>355</v>
      </c>
      <c r="G349" s="152" t="s">
        <v>191</v>
      </c>
      <c r="H349" s="153">
        <v>85.004999999999995</v>
      </c>
      <c r="I349" s="153"/>
      <c r="J349" s="153">
        <f>ROUND(I349*H349,3)</f>
        <v>0</v>
      </c>
      <c r="K349" s="154"/>
      <c r="L349" s="32"/>
      <c r="M349" s="155" t="s">
        <v>1</v>
      </c>
      <c r="N349" s="156" t="s">
        <v>36</v>
      </c>
      <c r="O349" s="157">
        <v>0</v>
      </c>
      <c r="P349" s="157">
        <f>O349*H349</f>
        <v>0</v>
      </c>
      <c r="Q349" s="157">
        <v>0</v>
      </c>
      <c r="R349" s="157">
        <f>Q349*H349</f>
        <v>0</v>
      </c>
      <c r="S349" s="157">
        <v>0</v>
      </c>
      <c r="T349" s="158">
        <f>S349*H349</f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59" t="s">
        <v>142</v>
      </c>
      <c r="AT349" s="159" t="s">
        <v>138</v>
      </c>
      <c r="AU349" s="159" t="s">
        <v>135</v>
      </c>
      <c r="AY349" s="17" t="s">
        <v>134</v>
      </c>
      <c r="BE349" s="160">
        <f>IF(N349="základná",J349,0)</f>
        <v>0</v>
      </c>
      <c r="BF349" s="160">
        <f>IF(N349="znížená",J349,0)</f>
        <v>0</v>
      </c>
      <c r="BG349" s="160">
        <f>IF(N349="zákl. prenesená",J349,0)</f>
        <v>0</v>
      </c>
      <c r="BH349" s="160">
        <f>IF(N349="zníž. prenesená",J349,0)</f>
        <v>0</v>
      </c>
      <c r="BI349" s="160">
        <f>IF(N349="nulová",J349,0)</f>
        <v>0</v>
      </c>
      <c r="BJ349" s="17" t="s">
        <v>135</v>
      </c>
      <c r="BK349" s="161">
        <f>ROUND(I349*H349,3)</f>
        <v>0</v>
      </c>
      <c r="BL349" s="17" t="s">
        <v>142</v>
      </c>
      <c r="BM349" s="159" t="s">
        <v>356</v>
      </c>
    </row>
    <row r="350" spans="1:65" s="2" customFormat="1" ht="19.5">
      <c r="A350" s="31"/>
      <c r="B350" s="32"/>
      <c r="C350" s="31"/>
      <c r="D350" s="162" t="s">
        <v>143</v>
      </c>
      <c r="E350" s="31"/>
      <c r="F350" s="163" t="s">
        <v>355</v>
      </c>
      <c r="G350" s="31"/>
      <c r="H350" s="31"/>
      <c r="I350" s="31"/>
      <c r="J350" s="31"/>
      <c r="K350" s="31"/>
      <c r="L350" s="32"/>
      <c r="M350" s="164"/>
      <c r="N350" s="165"/>
      <c r="O350" s="57"/>
      <c r="P350" s="57"/>
      <c r="Q350" s="57"/>
      <c r="R350" s="57"/>
      <c r="S350" s="57"/>
      <c r="T350" s="58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T350" s="17" t="s">
        <v>143</v>
      </c>
      <c r="AU350" s="17" t="s">
        <v>135</v>
      </c>
    </row>
    <row r="351" spans="1:65" s="13" customFormat="1">
      <c r="B351" s="166"/>
      <c r="D351" s="162" t="s">
        <v>144</v>
      </c>
      <c r="E351" s="167" t="s">
        <v>1</v>
      </c>
      <c r="F351" s="168" t="s">
        <v>357</v>
      </c>
      <c r="H351" s="169">
        <v>85.004999999999995</v>
      </c>
      <c r="L351" s="166"/>
      <c r="M351" s="170"/>
      <c r="N351" s="171"/>
      <c r="O351" s="171"/>
      <c r="P351" s="171"/>
      <c r="Q351" s="171"/>
      <c r="R351" s="171"/>
      <c r="S351" s="171"/>
      <c r="T351" s="172"/>
      <c r="AT351" s="167" t="s">
        <v>144</v>
      </c>
      <c r="AU351" s="167" t="s">
        <v>135</v>
      </c>
      <c r="AV351" s="13" t="s">
        <v>135</v>
      </c>
      <c r="AW351" s="13" t="s">
        <v>24</v>
      </c>
      <c r="AX351" s="13" t="s">
        <v>70</v>
      </c>
      <c r="AY351" s="167" t="s">
        <v>134</v>
      </c>
    </row>
    <row r="352" spans="1:65" s="14" customFormat="1">
      <c r="B352" s="173"/>
      <c r="D352" s="162" t="s">
        <v>144</v>
      </c>
      <c r="E352" s="174" t="s">
        <v>1</v>
      </c>
      <c r="F352" s="175" t="s">
        <v>146</v>
      </c>
      <c r="H352" s="176">
        <v>85.004999999999995</v>
      </c>
      <c r="L352" s="173"/>
      <c r="M352" s="177"/>
      <c r="N352" s="178"/>
      <c r="O352" s="178"/>
      <c r="P352" s="178"/>
      <c r="Q352" s="178"/>
      <c r="R352" s="178"/>
      <c r="S352" s="178"/>
      <c r="T352" s="179"/>
      <c r="AT352" s="174" t="s">
        <v>144</v>
      </c>
      <c r="AU352" s="174" t="s">
        <v>135</v>
      </c>
      <c r="AV352" s="14" t="s">
        <v>142</v>
      </c>
      <c r="AW352" s="14" t="s">
        <v>24</v>
      </c>
      <c r="AX352" s="14" t="s">
        <v>78</v>
      </c>
      <c r="AY352" s="174" t="s">
        <v>134</v>
      </c>
    </row>
    <row r="353" spans="1:65" s="2" customFormat="1" ht="24.2" customHeight="1">
      <c r="A353" s="31"/>
      <c r="B353" s="148"/>
      <c r="C353" s="187" t="s">
        <v>358</v>
      </c>
      <c r="D353" s="187" t="s">
        <v>344</v>
      </c>
      <c r="E353" s="188" t="s">
        <v>359</v>
      </c>
      <c r="F353" s="189" t="s">
        <v>360</v>
      </c>
      <c r="G353" s="190" t="s">
        <v>191</v>
      </c>
      <c r="H353" s="191">
        <v>85.004999999999995</v>
      </c>
      <c r="I353" s="191"/>
      <c r="J353" s="191">
        <f>ROUND(I353*H353,3)</f>
        <v>0</v>
      </c>
      <c r="K353" s="192"/>
      <c r="L353" s="193"/>
      <c r="M353" s="194" t="s">
        <v>1</v>
      </c>
      <c r="N353" s="195" t="s">
        <v>36</v>
      </c>
      <c r="O353" s="157">
        <v>0</v>
      </c>
      <c r="P353" s="157">
        <f>O353*H353</f>
        <v>0</v>
      </c>
      <c r="Q353" s="157">
        <v>0</v>
      </c>
      <c r="R353" s="157">
        <f>Q353*H353</f>
        <v>0</v>
      </c>
      <c r="S353" s="157">
        <v>0</v>
      </c>
      <c r="T353" s="158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9" t="s">
        <v>158</v>
      </c>
      <c r="AT353" s="159" t="s">
        <v>344</v>
      </c>
      <c r="AU353" s="159" t="s">
        <v>135</v>
      </c>
      <c r="AY353" s="17" t="s">
        <v>134</v>
      </c>
      <c r="BE353" s="160">
        <f>IF(N353="základná",J353,0)</f>
        <v>0</v>
      </c>
      <c r="BF353" s="160">
        <f>IF(N353="znížená",J353,0)</f>
        <v>0</v>
      </c>
      <c r="BG353" s="160">
        <f>IF(N353="zákl. prenesená",J353,0)</f>
        <v>0</v>
      </c>
      <c r="BH353" s="160">
        <f>IF(N353="zníž. prenesená",J353,0)</f>
        <v>0</v>
      </c>
      <c r="BI353" s="160">
        <f>IF(N353="nulová",J353,0)</f>
        <v>0</v>
      </c>
      <c r="BJ353" s="17" t="s">
        <v>135</v>
      </c>
      <c r="BK353" s="161">
        <f>ROUND(I353*H353,3)</f>
        <v>0</v>
      </c>
      <c r="BL353" s="17" t="s">
        <v>142</v>
      </c>
      <c r="BM353" s="159" t="s">
        <v>361</v>
      </c>
    </row>
    <row r="354" spans="1:65" s="2" customFormat="1" ht="19.5">
      <c r="A354" s="31"/>
      <c r="B354" s="32"/>
      <c r="C354" s="31"/>
      <c r="D354" s="162" t="s">
        <v>143</v>
      </c>
      <c r="E354" s="31"/>
      <c r="F354" s="163" t="s">
        <v>360</v>
      </c>
      <c r="G354" s="31"/>
      <c r="H354" s="31"/>
      <c r="I354" s="31"/>
      <c r="J354" s="31"/>
      <c r="K354" s="31"/>
      <c r="L354" s="32"/>
      <c r="M354" s="164"/>
      <c r="N354" s="165"/>
      <c r="O354" s="57"/>
      <c r="P354" s="57"/>
      <c r="Q354" s="57"/>
      <c r="R354" s="57"/>
      <c r="S354" s="57"/>
      <c r="T354" s="58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T354" s="17" t="s">
        <v>143</v>
      </c>
      <c r="AU354" s="17" t="s">
        <v>135</v>
      </c>
    </row>
    <row r="355" spans="1:65" s="12" customFormat="1" ht="22.9" customHeight="1">
      <c r="B355" s="136"/>
      <c r="D355" s="137" t="s">
        <v>69</v>
      </c>
      <c r="E355" s="146" t="s">
        <v>362</v>
      </c>
      <c r="F355" s="146" t="s">
        <v>363</v>
      </c>
      <c r="J355" s="147">
        <f>BK355</f>
        <v>0</v>
      </c>
      <c r="L355" s="136"/>
      <c r="M355" s="140"/>
      <c r="N355" s="141"/>
      <c r="O355" s="141"/>
      <c r="P355" s="142">
        <f>SUM(P356:P454)</f>
        <v>0</v>
      </c>
      <c r="Q355" s="141"/>
      <c r="R355" s="142">
        <f>SUM(R356:R454)</f>
        <v>0</v>
      </c>
      <c r="S355" s="141"/>
      <c r="T355" s="143">
        <f>SUM(T356:T454)</f>
        <v>0</v>
      </c>
      <c r="AR355" s="137" t="s">
        <v>78</v>
      </c>
      <c r="AT355" s="144" t="s">
        <v>69</v>
      </c>
      <c r="AU355" s="144" t="s">
        <v>78</v>
      </c>
      <c r="AY355" s="137" t="s">
        <v>134</v>
      </c>
      <c r="BK355" s="145">
        <f>SUM(BK356:BK454)</f>
        <v>0</v>
      </c>
    </row>
    <row r="356" spans="1:65" s="2" customFormat="1" ht="24.2" customHeight="1">
      <c r="A356" s="31"/>
      <c r="B356" s="148"/>
      <c r="C356" s="149" t="s">
        <v>364</v>
      </c>
      <c r="D356" s="149" t="s">
        <v>138</v>
      </c>
      <c r="E356" s="150" t="s">
        <v>365</v>
      </c>
      <c r="F356" s="151" t="s">
        <v>366</v>
      </c>
      <c r="G356" s="152" t="s">
        <v>141</v>
      </c>
      <c r="H356" s="153">
        <v>1097.7159999999999</v>
      </c>
      <c r="I356" s="153"/>
      <c r="J356" s="153">
        <f>ROUND(I356*H356,3)</f>
        <v>0</v>
      </c>
      <c r="K356" s="154"/>
      <c r="L356" s="32"/>
      <c r="M356" s="155" t="s">
        <v>1</v>
      </c>
      <c r="N356" s="156" t="s">
        <v>36</v>
      </c>
      <c r="O356" s="157">
        <v>0</v>
      </c>
      <c r="P356" s="157">
        <f>O356*H356</f>
        <v>0</v>
      </c>
      <c r="Q356" s="157">
        <v>0</v>
      </c>
      <c r="R356" s="157">
        <f>Q356*H356</f>
        <v>0</v>
      </c>
      <c r="S356" s="157">
        <v>0</v>
      </c>
      <c r="T356" s="158">
        <f>S356*H356</f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9" t="s">
        <v>142</v>
      </c>
      <c r="AT356" s="159" t="s">
        <v>138</v>
      </c>
      <c r="AU356" s="159" t="s">
        <v>135</v>
      </c>
      <c r="AY356" s="17" t="s">
        <v>134</v>
      </c>
      <c r="BE356" s="160">
        <f>IF(N356="základná",J356,0)</f>
        <v>0</v>
      </c>
      <c r="BF356" s="160">
        <f>IF(N356="znížená",J356,0)</f>
        <v>0</v>
      </c>
      <c r="BG356" s="160">
        <f>IF(N356="zákl. prenesená",J356,0)</f>
        <v>0</v>
      </c>
      <c r="BH356" s="160">
        <f>IF(N356="zníž. prenesená",J356,0)</f>
        <v>0</v>
      </c>
      <c r="BI356" s="160">
        <f>IF(N356="nulová",J356,0)</f>
        <v>0</v>
      </c>
      <c r="BJ356" s="17" t="s">
        <v>135</v>
      </c>
      <c r="BK356" s="161">
        <f>ROUND(I356*H356,3)</f>
        <v>0</v>
      </c>
      <c r="BL356" s="17" t="s">
        <v>142</v>
      </c>
      <c r="BM356" s="159" t="s">
        <v>367</v>
      </c>
    </row>
    <row r="357" spans="1:65" s="2" customFormat="1" ht="19.5">
      <c r="A357" s="31"/>
      <c r="B357" s="32"/>
      <c r="C357" s="31"/>
      <c r="D357" s="162" t="s">
        <v>143</v>
      </c>
      <c r="E357" s="31"/>
      <c r="F357" s="163" t="s">
        <v>366</v>
      </c>
      <c r="G357" s="31"/>
      <c r="H357" s="31"/>
      <c r="I357" s="31"/>
      <c r="J357" s="31"/>
      <c r="K357" s="31"/>
      <c r="L357" s="32"/>
      <c r="M357" s="164"/>
      <c r="N357" s="165"/>
      <c r="O357" s="57"/>
      <c r="P357" s="57"/>
      <c r="Q357" s="57"/>
      <c r="R357" s="57"/>
      <c r="S357" s="57"/>
      <c r="T357" s="58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T357" s="17" t="s">
        <v>143</v>
      </c>
      <c r="AU357" s="17" t="s">
        <v>135</v>
      </c>
    </row>
    <row r="358" spans="1:65" s="13" customFormat="1">
      <c r="B358" s="166"/>
      <c r="D358" s="162" t="s">
        <v>144</v>
      </c>
      <c r="E358" s="167" t="s">
        <v>1</v>
      </c>
      <c r="F358" s="168" t="s">
        <v>368</v>
      </c>
      <c r="H358" s="169">
        <v>183.101</v>
      </c>
      <c r="L358" s="166"/>
      <c r="M358" s="170"/>
      <c r="N358" s="171"/>
      <c r="O358" s="171"/>
      <c r="P358" s="171"/>
      <c r="Q358" s="171"/>
      <c r="R358" s="171"/>
      <c r="S358" s="171"/>
      <c r="T358" s="172"/>
      <c r="AT358" s="167" t="s">
        <v>144</v>
      </c>
      <c r="AU358" s="167" t="s">
        <v>135</v>
      </c>
      <c r="AV358" s="13" t="s">
        <v>135</v>
      </c>
      <c r="AW358" s="13" t="s">
        <v>24</v>
      </c>
      <c r="AX358" s="13" t="s">
        <v>70</v>
      </c>
      <c r="AY358" s="167" t="s">
        <v>134</v>
      </c>
    </row>
    <row r="359" spans="1:65" s="13" customFormat="1">
      <c r="B359" s="166"/>
      <c r="D359" s="162" t="s">
        <v>144</v>
      </c>
      <c r="E359" s="167" t="s">
        <v>1</v>
      </c>
      <c r="F359" s="168" t="s">
        <v>369</v>
      </c>
      <c r="H359" s="169">
        <v>104.20099999999999</v>
      </c>
      <c r="L359" s="166"/>
      <c r="M359" s="170"/>
      <c r="N359" s="171"/>
      <c r="O359" s="171"/>
      <c r="P359" s="171"/>
      <c r="Q359" s="171"/>
      <c r="R359" s="171"/>
      <c r="S359" s="171"/>
      <c r="T359" s="172"/>
      <c r="AT359" s="167" t="s">
        <v>144</v>
      </c>
      <c r="AU359" s="167" t="s">
        <v>135</v>
      </c>
      <c r="AV359" s="13" t="s">
        <v>135</v>
      </c>
      <c r="AW359" s="13" t="s">
        <v>24</v>
      </c>
      <c r="AX359" s="13" t="s">
        <v>70</v>
      </c>
      <c r="AY359" s="167" t="s">
        <v>134</v>
      </c>
    </row>
    <row r="360" spans="1:65" s="13" customFormat="1">
      <c r="B360" s="166"/>
      <c r="D360" s="162" t="s">
        <v>144</v>
      </c>
      <c r="E360" s="167" t="s">
        <v>1</v>
      </c>
      <c r="F360" s="168" t="s">
        <v>370</v>
      </c>
      <c r="H360" s="169">
        <v>149.43799999999999</v>
      </c>
      <c r="L360" s="166"/>
      <c r="M360" s="170"/>
      <c r="N360" s="171"/>
      <c r="O360" s="171"/>
      <c r="P360" s="171"/>
      <c r="Q360" s="171"/>
      <c r="R360" s="171"/>
      <c r="S360" s="171"/>
      <c r="T360" s="172"/>
      <c r="AT360" s="167" t="s">
        <v>144</v>
      </c>
      <c r="AU360" s="167" t="s">
        <v>135</v>
      </c>
      <c r="AV360" s="13" t="s">
        <v>135</v>
      </c>
      <c r="AW360" s="13" t="s">
        <v>24</v>
      </c>
      <c r="AX360" s="13" t="s">
        <v>70</v>
      </c>
      <c r="AY360" s="167" t="s">
        <v>134</v>
      </c>
    </row>
    <row r="361" spans="1:65" s="13" customFormat="1">
      <c r="B361" s="166"/>
      <c r="D361" s="162" t="s">
        <v>144</v>
      </c>
      <c r="E361" s="167" t="s">
        <v>1</v>
      </c>
      <c r="F361" s="168" t="s">
        <v>371</v>
      </c>
      <c r="H361" s="169">
        <v>79.445999999999998</v>
      </c>
      <c r="L361" s="166"/>
      <c r="M361" s="170"/>
      <c r="N361" s="171"/>
      <c r="O361" s="171"/>
      <c r="P361" s="171"/>
      <c r="Q361" s="171"/>
      <c r="R361" s="171"/>
      <c r="S361" s="171"/>
      <c r="T361" s="172"/>
      <c r="AT361" s="167" t="s">
        <v>144</v>
      </c>
      <c r="AU361" s="167" t="s">
        <v>135</v>
      </c>
      <c r="AV361" s="13" t="s">
        <v>135</v>
      </c>
      <c r="AW361" s="13" t="s">
        <v>24</v>
      </c>
      <c r="AX361" s="13" t="s">
        <v>70</v>
      </c>
      <c r="AY361" s="167" t="s">
        <v>134</v>
      </c>
    </row>
    <row r="362" spans="1:65" s="15" customFormat="1">
      <c r="B362" s="180"/>
      <c r="D362" s="162" t="s">
        <v>144</v>
      </c>
      <c r="E362" s="181" t="s">
        <v>1</v>
      </c>
      <c r="F362" s="182" t="s">
        <v>282</v>
      </c>
      <c r="H362" s="183">
        <v>516.18600000000004</v>
      </c>
      <c r="L362" s="180"/>
      <c r="M362" s="184"/>
      <c r="N362" s="185"/>
      <c r="O362" s="185"/>
      <c r="P362" s="185"/>
      <c r="Q362" s="185"/>
      <c r="R362" s="185"/>
      <c r="S362" s="185"/>
      <c r="T362" s="186"/>
      <c r="AT362" s="181" t="s">
        <v>144</v>
      </c>
      <c r="AU362" s="181" t="s">
        <v>135</v>
      </c>
      <c r="AV362" s="15" t="s">
        <v>283</v>
      </c>
      <c r="AW362" s="15" t="s">
        <v>24</v>
      </c>
      <c r="AX362" s="15" t="s">
        <v>70</v>
      </c>
      <c r="AY362" s="181" t="s">
        <v>134</v>
      </c>
    </row>
    <row r="363" spans="1:65" s="13" customFormat="1">
      <c r="B363" s="166"/>
      <c r="D363" s="162" t="s">
        <v>144</v>
      </c>
      <c r="E363" s="167" t="s">
        <v>1</v>
      </c>
      <c r="F363" s="168" t="s">
        <v>372</v>
      </c>
      <c r="H363" s="169">
        <v>96.373999999999995</v>
      </c>
      <c r="L363" s="166"/>
      <c r="M363" s="170"/>
      <c r="N363" s="171"/>
      <c r="O363" s="171"/>
      <c r="P363" s="171"/>
      <c r="Q363" s="171"/>
      <c r="R363" s="171"/>
      <c r="S363" s="171"/>
      <c r="T363" s="172"/>
      <c r="AT363" s="167" t="s">
        <v>144</v>
      </c>
      <c r="AU363" s="167" t="s">
        <v>135</v>
      </c>
      <c r="AV363" s="13" t="s">
        <v>135</v>
      </c>
      <c r="AW363" s="13" t="s">
        <v>24</v>
      </c>
      <c r="AX363" s="13" t="s">
        <v>70</v>
      </c>
      <c r="AY363" s="167" t="s">
        <v>134</v>
      </c>
    </row>
    <row r="364" spans="1:65" s="13" customFormat="1">
      <c r="B364" s="166"/>
      <c r="D364" s="162" t="s">
        <v>144</v>
      </c>
      <c r="E364" s="167" t="s">
        <v>1</v>
      </c>
      <c r="F364" s="168" t="s">
        <v>373</v>
      </c>
      <c r="H364" s="169">
        <v>252.52699999999999</v>
      </c>
      <c r="L364" s="166"/>
      <c r="M364" s="170"/>
      <c r="N364" s="171"/>
      <c r="O364" s="171"/>
      <c r="P364" s="171"/>
      <c r="Q364" s="171"/>
      <c r="R364" s="171"/>
      <c r="S364" s="171"/>
      <c r="T364" s="172"/>
      <c r="AT364" s="167" t="s">
        <v>144</v>
      </c>
      <c r="AU364" s="167" t="s">
        <v>135</v>
      </c>
      <c r="AV364" s="13" t="s">
        <v>135</v>
      </c>
      <c r="AW364" s="13" t="s">
        <v>24</v>
      </c>
      <c r="AX364" s="13" t="s">
        <v>70</v>
      </c>
      <c r="AY364" s="167" t="s">
        <v>134</v>
      </c>
    </row>
    <row r="365" spans="1:65" s="13" customFormat="1">
      <c r="B365" s="166"/>
      <c r="D365" s="162" t="s">
        <v>144</v>
      </c>
      <c r="E365" s="167" t="s">
        <v>1</v>
      </c>
      <c r="F365" s="168" t="s">
        <v>374</v>
      </c>
      <c r="H365" s="169">
        <v>104.619</v>
      </c>
      <c r="L365" s="166"/>
      <c r="M365" s="170"/>
      <c r="N365" s="171"/>
      <c r="O365" s="171"/>
      <c r="P365" s="171"/>
      <c r="Q365" s="171"/>
      <c r="R365" s="171"/>
      <c r="S365" s="171"/>
      <c r="T365" s="172"/>
      <c r="AT365" s="167" t="s">
        <v>144</v>
      </c>
      <c r="AU365" s="167" t="s">
        <v>135</v>
      </c>
      <c r="AV365" s="13" t="s">
        <v>135</v>
      </c>
      <c r="AW365" s="13" t="s">
        <v>24</v>
      </c>
      <c r="AX365" s="13" t="s">
        <v>70</v>
      </c>
      <c r="AY365" s="167" t="s">
        <v>134</v>
      </c>
    </row>
    <row r="366" spans="1:65" s="13" customFormat="1">
      <c r="B366" s="166"/>
      <c r="D366" s="162" t="s">
        <v>144</v>
      </c>
      <c r="E366" s="167" t="s">
        <v>1</v>
      </c>
      <c r="F366" s="168" t="s">
        <v>375</v>
      </c>
      <c r="H366" s="169">
        <v>128.01</v>
      </c>
      <c r="L366" s="166"/>
      <c r="M366" s="170"/>
      <c r="N366" s="171"/>
      <c r="O366" s="171"/>
      <c r="P366" s="171"/>
      <c r="Q366" s="171"/>
      <c r="R366" s="171"/>
      <c r="S366" s="171"/>
      <c r="T366" s="172"/>
      <c r="AT366" s="167" t="s">
        <v>144</v>
      </c>
      <c r="AU366" s="167" t="s">
        <v>135</v>
      </c>
      <c r="AV366" s="13" t="s">
        <v>135</v>
      </c>
      <c r="AW366" s="13" t="s">
        <v>24</v>
      </c>
      <c r="AX366" s="13" t="s">
        <v>70</v>
      </c>
      <c r="AY366" s="167" t="s">
        <v>134</v>
      </c>
    </row>
    <row r="367" spans="1:65" s="15" customFormat="1">
      <c r="B367" s="180"/>
      <c r="D367" s="162" t="s">
        <v>144</v>
      </c>
      <c r="E367" s="181" t="s">
        <v>1</v>
      </c>
      <c r="F367" s="182" t="s">
        <v>282</v>
      </c>
      <c r="H367" s="183">
        <v>581.53</v>
      </c>
      <c r="L367" s="180"/>
      <c r="M367" s="184"/>
      <c r="N367" s="185"/>
      <c r="O367" s="185"/>
      <c r="P367" s="185"/>
      <c r="Q367" s="185"/>
      <c r="R367" s="185"/>
      <c r="S367" s="185"/>
      <c r="T367" s="186"/>
      <c r="AT367" s="181" t="s">
        <v>144</v>
      </c>
      <c r="AU367" s="181" t="s">
        <v>135</v>
      </c>
      <c r="AV367" s="15" t="s">
        <v>283</v>
      </c>
      <c r="AW367" s="15" t="s">
        <v>24</v>
      </c>
      <c r="AX367" s="15" t="s">
        <v>70</v>
      </c>
      <c r="AY367" s="181" t="s">
        <v>134</v>
      </c>
    </row>
    <row r="368" spans="1:65" s="14" customFormat="1">
      <c r="B368" s="173"/>
      <c r="D368" s="162" t="s">
        <v>144</v>
      </c>
      <c r="E368" s="174" t="s">
        <v>1</v>
      </c>
      <c r="F368" s="175" t="s">
        <v>146</v>
      </c>
      <c r="H368" s="176">
        <v>1097.7159999999999</v>
      </c>
      <c r="L368" s="173"/>
      <c r="M368" s="177"/>
      <c r="N368" s="178"/>
      <c r="O368" s="178"/>
      <c r="P368" s="178"/>
      <c r="Q368" s="178"/>
      <c r="R368" s="178"/>
      <c r="S368" s="178"/>
      <c r="T368" s="179"/>
      <c r="AT368" s="174" t="s">
        <v>144</v>
      </c>
      <c r="AU368" s="174" t="s">
        <v>135</v>
      </c>
      <c r="AV368" s="14" t="s">
        <v>142</v>
      </c>
      <c r="AW368" s="14" t="s">
        <v>24</v>
      </c>
      <c r="AX368" s="14" t="s">
        <v>78</v>
      </c>
      <c r="AY368" s="174" t="s">
        <v>134</v>
      </c>
    </row>
    <row r="369" spans="1:65" s="2" customFormat="1" ht="37.9" customHeight="1">
      <c r="A369" s="31"/>
      <c r="B369" s="148"/>
      <c r="C369" s="149" t="s">
        <v>158</v>
      </c>
      <c r="D369" s="149" t="s">
        <v>138</v>
      </c>
      <c r="E369" s="150" t="s">
        <v>376</v>
      </c>
      <c r="F369" s="151" t="s">
        <v>377</v>
      </c>
      <c r="G369" s="152" t="s">
        <v>141</v>
      </c>
      <c r="H369" s="153">
        <v>2195.4319999999998</v>
      </c>
      <c r="I369" s="153"/>
      <c r="J369" s="153">
        <f>ROUND(I369*H369,3)</f>
        <v>0</v>
      </c>
      <c r="K369" s="154"/>
      <c r="L369" s="32"/>
      <c r="M369" s="155" t="s">
        <v>1</v>
      </c>
      <c r="N369" s="156" t="s">
        <v>36</v>
      </c>
      <c r="O369" s="157">
        <v>0</v>
      </c>
      <c r="P369" s="157">
        <f>O369*H369</f>
        <v>0</v>
      </c>
      <c r="Q369" s="157">
        <v>0</v>
      </c>
      <c r="R369" s="157">
        <f>Q369*H369</f>
        <v>0</v>
      </c>
      <c r="S369" s="157">
        <v>0</v>
      </c>
      <c r="T369" s="158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59" t="s">
        <v>142</v>
      </c>
      <c r="AT369" s="159" t="s">
        <v>138</v>
      </c>
      <c r="AU369" s="159" t="s">
        <v>135</v>
      </c>
      <c r="AY369" s="17" t="s">
        <v>134</v>
      </c>
      <c r="BE369" s="160">
        <f>IF(N369="základná",J369,0)</f>
        <v>0</v>
      </c>
      <c r="BF369" s="160">
        <f>IF(N369="znížená",J369,0)</f>
        <v>0</v>
      </c>
      <c r="BG369" s="160">
        <f>IF(N369="zákl. prenesená",J369,0)</f>
        <v>0</v>
      </c>
      <c r="BH369" s="160">
        <f>IF(N369="zníž. prenesená",J369,0)</f>
        <v>0</v>
      </c>
      <c r="BI369" s="160">
        <f>IF(N369="nulová",J369,0)</f>
        <v>0</v>
      </c>
      <c r="BJ369" s="17" t="s">
        <v>135</v>
      </c>
      <c r="BK369" s="161">
        <f>ROUND(I369*H369,3)</f>
        <v>0</v>
      </c>
      <c r="BL369" s="17" t="s">
        <v>142</v>
      </c>
      <c r="BM369" s="159" t="s">
        <v>378</v>
      </c>
    </row>
    <row r="370" spans="1:65" s="2" customFormat="1" ht="29.25">
      <c r="A370" s="31"/>
      <c r="B370" s="32"/>
      <c r="C370" s="31"/>
      <c r="D370" s="162" t="s">
        <v>143</v>
      </c>
      <c r="E370" s="31"/>
      <c r="F370" s="163" t="s">
        <v>377</v>
      </c>
      <c r="G370" s="31"/>
      <c r="H370" s="31"/>
      <c r="I370" s="31"/>
      <c r="J370" s="31"/>
      <c r="K370" s="31"/>
      <c r="L370" s="32"/>
      <c r="M370" s="164"/>
      <c r="N370" s="165"/>
      <c r="O370" s="57"/>
      <c r="P370" s="57"/>
      <c r="Q370" s="57"/>
      <c r="R370" s="57"/>
      <c r="S370" s="57"/>
      <c r="T370" s="58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T370" s="17" t="s">
        <v>143</v>
      </c>
      <c r="AU370" s="17" t="s">
        <v>135</v>
      </c>
    </row>
    <row r="371" spans="1:65" s="13" customFormat="1">
      <c r="B371" s="166"/>
      <c r="D371" s="162" t="s">
        <v>144</v>
      </c>
      <c r="E371" s="167" t="s">
        <v>1</v>
      </c>
      <c r="F371" s="168" t="s">
        <v>379</v>
      </c>
      <c r="H371" s="169">
        <v>2195.4319999999998</v>
      </c>
      <c r="L371" s="166"/>
      <c r="M371" s="170"/>
      <c r="N371" s="171"/>
      <c r="O371" s="171"/>
      <c r="P371" s="171"/>
      <c r="Q371" s="171"/>
      <c r="R371" s="171"/>
      <c r="S371" s="171"/>
      <c r="T371" s="172"/>
      <c r="AT371" s="167" t="s">
        <v>144</v>
      </c>
      <c r="AU371" s="167" t="s">
        <v>135</v>
      </c>
      <c r="AV371" s="13" t="s">
        <v>135</v>
      </c>
      <c r="AW371" s="13" t="s">
        <v>24</v>
      </c>
      <c r="AX371" s="13" t="s">
        <v>70</v>
      </c>
      <c r="AY371" s="167" t="s">
        <v>134</v>
      </c>
    </row>
    <row r="372" spans="1:65" s="14" customFormat="1">
      <c r="B372" s="173"/>
      <c r="D372" s="162" t="s">
        <v>144</v>
      </c>
      <c r="E372" s="174" t="s">
        <v>1</v>
      </c>
      <c r="F372" s="175" t="s">
        <v>146</v>
      </c>
      <c r="H372" s="176">
        <v>2195.4319999999998</v>
      </c>
      <c r="L372" s="173"/>
      <c r="M372" s="177"/>
      <c r="N372" s="178"/>
      <c r="O372" s="178"/>
      <c r="P372" s="178"/>
      <c r="Q372" s="178"/>
      <c r="R372" s="178"/>
      <c r="S372" s="178"/>
      <c r="T372" s="179"/>
      <c r="AT372" s="174" t="s">
        <v>144</v>
      </c>
      <c r="AU372" s="174" t="s">
        <v>135</v>
      </c>
      <c r="AV372" s="14" t="s">
        <v>142</v>
      </c>
      <c r="AW372" s="14" t="s">
        <v>24</v>
      </c>
      <c r="AX372" s="14" t="s">
        <v>78</v>
      </c>
      <c r="AY372" s="174" t="s">
        <v>134</v>
      </c>
    </row>
    <row r="373" spans="1:65" s="2" customFormat="1" ht="24.2" customHeight="1">
      <c r="A373" s="31"/>
      <c r="B373" s="148"/>
      <c r="C373" s="149" t="s">
        <v>362</v>
      </c>
      <c r="D373" s="149" t="s">
        <v>138</v>
      </c>
      <c r="E373" s="150" t="s">
        <v>380</v>
      </c>
      <c r="F373" s="151" t="s">
        <v>381</v>
      </c>
      <c r="G373" s="152" t="s">
        <v>141</v>
      </c>
      <c r="H373" s="153">
        <v>1097.7159999999999</v>
      </c>
      <c r="I373" s="153"/>
      <c r="J373" s="153">
        <f>ROUND(I373*H373,3)</f>
        <v>0</v>
      </c>
      <c r="K373" s="154"/>
      <c r="L373" s="32"/>
      <c r="M373" s="155" t="s">
        <v>1</v>
      </c>
      <c r="N373" s="156" t="s">
        <v>36</v>
      </c>
      <c r="O373" s="157">
        <v>0</v>
      </c>
      <c r="P373" s="157">
        <f>O373*H373</f>
        <v>0</v>
      </c>
      <c r="Q373" s="157">
        <v>0</v>
      </c>
      <c r="R373" s="157">
        <f>Q373*H373</f>
        <v>0</v>
      </c>
      <c r="S373" s="157">
        <v>0</v>
      </c>
      <c r="T373" s="158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59" t="s">
        <v>142</v>
      </c>
      <c r="AT373" s="159" t="s">
        <v>138</v>
      </c>
      <c r="AU373" s="159" t="s">
        <v>135</v>
      </c>
      <c r="AY373" s="17" t="s">
        <v>134</v>
      </c>
      <c r="BE373" s="160">
        <f>IF(N373="základná",J373,0)</f>
        <v>0</v>
      </c>
      <c r="BF373" s="160">
        <f>IF(N373="znížená",J373,0)</f>
        <v>0</v>
      </c>
      <c r="BG373" s="160">
        <f>IF(N373="zákl. prenesená",J373,0)</f>
        <v>0</v>
      </c>
      <c r="BH373" s="160">
        <f>IF(N373="zníž. prenesená",J373,0)</f>
        <v>0</v>
      </c>
      <c r="BI373" s="160">
        <f>IF(N373="nulová",J373,0)</f>
        <v>0</v>
      </c>
      <c r="BJ373" s="17" t="s">
        <v>135</v>
      </c>
      <c r="BK373" s="161">
        <f>ROUND(I373*H373,3)</f>
        <v>0</v>
      </c>
      <c r="BL373" s="17" t="s">
        <v>142</v>
      </c>
      <c r="BM373" s="159" t="s">
        <v>382</v>
      </c>
    </row>
    <row r="374" spans="1:65" s="2" customFormat="1" ht="19.5">
      <c r="A374" s="31"/>
      <c r="B374" s="32"/>
      <c r="C374" s="31"/>
      <c r="D374" s="162" t="s">
        <v>143</v>
      </c>
      <c r="E374" s="31"/>
      <c r="F374" s="163" t="s">
        <v>381</v>
      </c>
      <c r="G374" s="31"/>
      <c r="H374" s="31"/>
      <c r="I374" s="31"/>
      <c r="J374" s="31"/>
      <c r="K374" s="31"/>
      <c r="L374" s="32"/>
      <c r="M374" s="164"/>
      <c r="N374" s="165"/>
      <c r="O374" s="57"/>
      <c r="P374" s="57"/>
      <c r="Q374" s="57"/>
      <c r="R374" s="57"/>
      <c r="S374" s="57"/>
      <c r="T374" s="58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T374" s="17" t="s">
        <v>143</v>
      </c>
      <c r="AU374" s="17" t="s">
        <v>135</v>
      </c>
    </row>
    <row r="375" spans="1:65" s="2" customFormat="1" ht="14.45" customHeight="1">
      <c r="A375" s="31"/>
      <c r="B375" s="148"/>
      <c r="C375" s="149" t="s">
        <v>175</v>
      </c>
      <c r="D375" s="149" t="s">
        <v>138</v>
      </c>
      <c r="E375" s="150" t="s">
        <v>383</v>
      </c>
      <c r="F375" s="151" t="s">
        <v>384</v>
      </c>
      <c r="G375" s="152" t="s">
        <v>191</v>
      </c>
      <c r="H375" s="153">
        <v>140.46700000000001</v>
      </c>
      <c r="I375" s="153"/>
      <c r="J375" s="153">
        <f>ROUND(I375*H375,3)</f>
        <v>0</v>
      </c>
      <c r="K375" s="154"/>
      <c r="L375" s="32"/>
      <c r="M375" s="155" t="s">
        <v>1</v>
      </c>
      <c r="N375" s="156" t="s">
        <v>36</v>
      </c>
      <c r="O375" s="157">
        <v>0</v>
      </c>
      <c r="P375" s="157">
        <f>O375*H375</f>
        <v>0</v>
      </c>
      <c r="Q375" s="157">
        <v>0</v>
      </c>
      <c r="R375" s="157">
        <f>Q375*H375</f>
        <v>0</v>
      </c>
      <c r="S375" s="157">
        <v>0</v>
      </c>
      <c r="T375" s="158">
        <f>S375*H375</f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59" t="s">
        <v>142</v>
      </c>
      <c r="AT375" s="159" t="s">
        <v>138</v>
      </c>
      <c r="AU375" s="159" t="s">
        <v>135</v>
      </c>
      <c r="AY375" s="17" t="s">
        <v>134</v>
      </c>
      <c r="BE375" s="160">
        <f>IF(N375="základná",J375,0)</f>
        <v>0</v>
      </c>
      <c r="BF375" s="160">
        <f>IF(N375="znížená",J375,0)</f>
        <v>0</v>
      </c>
      <c r="BG375" s="160">
        <f>IF(N375="zákl. prenesená",J375,0)</f>
        <v>0</v>
      </c>
      <c r="BH375" s="160">
        <f>IF(N375="zníž. prenesená",J375,0)</f>
        <v>0</v>
      </c>
      <c r="BI375" s="160">
        <f>IF(N375="nulová",J375,0)</f>
        <v>0</v>
      </c>
      <c r="BJ375" s="17" t="s">
        <v>135</v>
      </c>
      <c r="BK375" s="161">
        <f>ROUND(I375*H375,3)</f>
        <v>0</v>
      </c>
      <c r="BL375" s="17" t="s">
        <v>142</v>
      </c>
      <c r="BM375" s="159" t="s">
        <v>385</v>
      </c>
    </row>
    <row r="376" spans="1:65" s="2" customFormat="1">
      <c r="A376" s="31"/>
      <c r="B376" s="32"/>
      <c r="C376" s="31"/>
      <c r="D376" s="162" t="s">
        <v>143</v>
      </c>
      <c r="E376" s="31"/>
      <c r="F376" s="163" t="s">
        <v>384</v>
      </c>
      <c r="G376" s="31"/>
      <c r="H376" s="31"/>
      <c r="I376" s="31"/>
      <c r="J376" s="31"/>
      <c r="K376" s="31"/>
      <c r="L376" s="32"/>
      <c r="M376" s="164"/>
      <c r="N376" s="165"/>
      <c r="O376" s="57"/>
      <c r="P376" s="57"/>
      <c r="Q376" s="57"/>
      <c r="R376" s="57"/>
      <c r="S376" s="57"/>
      <c r="T376" s="58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T376" s="17" t="s">
        <v>143</v>
      </c>
      <c r="AU376" s="17" t="s">
        <v>135</v>
      </c>
    </row>
    <row r="377" spans="1:65" s="13" customFormat="1">
      <c r="B377" s="166"/>
      <c r="D377" s="162" t="s">
        <v>144</v>
      </c>
      <c r="E377" s="167" t="s">
        <v>1</v>
      </c>
      <c r="F377" s="168" t="s">
        <v>386</v>
      </c>
      <c r="H377" s="169">
        <v>36.286000000000001</v>
      </c>
      <c r="L377" s="166"/>
      <c r="M377" s="170"/>
      <c r="N377" s="171"/>
      <c r="O377" s="171"/>
      <c r="P377" s="171"/>
      <c r="Q377" s="171"/>
      <c r="R377" s="171"/>
      <c r="S377" s="171"/>
      <c r="T377" s="172"/>
      <c r="AT377" s="167" t="s">
        <v>144</v>
      </c>
      <c r="AU377" s="167" t="s">
        <v>135</v>
      </c>
      <c r="AV377" s="13" t="s">
        <v>135</v>
      </c>
      <c r="AW377" s="13" t="s">
        <v>24</v>
      </c>
      <c r="AX377" s="13" t="s">
        <v>70</v>
      </c>
      <c r="AY377" s="167" t="s">
        <v>134</v>
      </c>
    </row>
    <row r="378" spans="1:65" s="13" customFormat="1">
      <c r="B378" s="166"/>
      <c r="D378" s="162" t="s">
        <v>144</v>
      </c>
      <c r="E378" s="167" t="s">
        <v>1</v>
      </c>
      <c r="F378" s="168" t="s">
        <v>387</v>
      </c>
      <c r="H378" s="169">
        <v>14.8</v>
      </c>
      <c r="L378" s="166"/>
      <c r="M378" s="170"/>
      <c r="N378" s="171"/>
      <c r="O378" s="171"/>
      <c r="P378" s="171"/>
      <c r="Q378" s="171"/>
      <c r="R378" s="171"/>
      <c r="S378" s="171"/>
      <c r="T378" s="172"/>
      <c r="AT378" s="167" t="s">
        <v>144</v>
      </c>
      <c r="AU378" s="167" t="s">
        <v>135</v>
      </c>
      <c r="AV378" s="13" t="s">
        <v>135</v>
      </c>
      <c r="AW378" s="13" t="s">
        <v>24</v>
      </c>
      <c r="AX378" s="13" t="s">
        <v>70</v>
      </c>
      <c r="AY378" s="167" t="s">
        <v>134</v>
      </c>
    </row>
    <row r="379" spans="1:65" s="13" customFormat="1">
      <c r="B379" s="166"/>
      <c r="D379" s="162" t="s">
        <v>144</v>
      </c>
      <c r="E379" s="167" t="s">
        <v>1</v>
      </c>
      <c r="F379" s="168" t="s">
        <v>388</v>
      </c>
      <c r="H379" s="169">
        <v>36.146000000000001</v>
      </c>
      <c r="L379" s="166"/>
      <c r="M379" s="170"/>
      <c r="N379" s="171"/>
      <c r="O379" s="171"/>
      <c r="P379" s="171"/>
      <c r="Q379" s="171"/>
      <c r="R379" s="171"/>
      <c r="S379" s="171"/>
      <c r="T379" s="172"/>
      <c r="AT379" s="167" t="s">
        <v>144</v>
      </c>
      <c r="AU379" s="167" t="s">
        <v>135</v>
      </c>
      <c r="AV379" s="13" t="s">
        <v>135</v>
      </c>
      <c r="AW379" s="13" t="s">
        <v>24</v>
      </c>
      <c r="AX379" s="13" t="s">
        <v>70</v>
      </c>
      <c r="AY379" s="167" t="s">
        <v>134</v>
      </c>
    </row>
    <row r="380" spans="1:65" s="13" customFormat="1">
      <c r="B380" s="166"/>
      <c r="D380" s="162" t="s">
        <v>144</v>
      </c>
      <c r="E380" s="167" t="s">
        <v>1</v>
      </c>
      <c r="F380" s="168" t="s">
        <v>389</v>
      </c>
      <c r="H380" s="169">
        <v>2.4300000000000002</v>
      </c>
      <c r="L380" s="166"/>
      <c r="M380" s="170"/>
      <c r="N380" s="171"/>
      <c r="O380" s="171"/>
      <c r="P380" s="171"/>
      <c r="Q380" s="171"/>
      <c r="R380" s="171"/>
      <c r="S380" s="171"/>
      <c r="T380" s="172"/>
      <c r="AT380" s="167" t="s">
        <v>144</v>
      </c>
      <c r="AU380" s="167" t="s">
        <v>135</v>
      </c>
      <c r="AV380" s="13" t="s">
        <v>135</v>
      </c>
      <c r="AW380" s="13" t="s">
        <v>24</v>
      </c>
      <c r="AX380" s="13" t="s">
        <v>70</v>
      </c>
      <c r="AY380" s="167" t="s">
        <v>134</v>
      </c>
    </row>
    <row r="381" spans="1:65" s="13" customFormat="1">
      <c r="B381" s="166"/>
      <c r="D381" s="162" t="s">
        <v>144</v>
      </c>
      <c r="E381" s="167" t="s">
        <v>1</v>
      </c>
      <c r="F381" s="168" t="s">
        <v>390</v>
      </c>
      <c r="H381" s="169">
        <v>12.55</v>
      </c>
      <c r="L381" s="166"/>
      <c r="M381" s="170"/>
      <c r="N381" s="171"/>
      <c r="O381" s="171"/>
      <c r="P381" s="171"/>
      <c r="Q381" s="171"/>
      <c r="R381" s="171"/>
      <c r="S381" s="171"/>
      <c r="T381" s="172"/>
      <c r="AT381" s="167" t="s">
        <v>144</v>
      </c>
      <c r="AU381" s="167" t="s">
        <v>135</v>
      </c>
      <c r="AV381" s="13" t="s">
        <v>135</v>
      </c>
      <c r="AW381" s="13" t="s">
        <v>24</v>
      </c>
      <c r="AX381" s="13" t="s">
        <v>70</v>
      </c>
      <c r="AY381" s="167" t="s">
        <v>134</v>
      </c>
    </row>
    <row r="382" spans="1:65" s="13" customFormat="1">
      <c r="B382" s="166"/>
      <c r="D382" s="162" t="s">
        <v>144</v>
      </c>
      <c r="E382" s="167" t="s">
        <v>1</v>
      </c>
      <c r="F382" s="168" t="s">
        <v>391</v>
      </c>
      <c r="H382" s="169">
        <v>10.904999999999999</v>
      </c>
      <c r="L382" s="166"/>
      <c r="M382" s="170"/>
      <c r="N382" s="171"/>
      <c r="O382" s="171"/>
      <c r="P382" s="171"/>
      <c r="Q382" s="171"/>
      <c r="R382" s="171"/>
      <c r="S382" s="171"/>
      <c r="T382" s="172"/>
      <c r="AT382" s="167" t="s">
        <v>144</v>
      </c>
      <c r="AU382" s="167" t="s">
        <v>135</v>
      </c>
      <c r="AV382" s="13" t="s">
        <v>135</v>
      </c>
      <c r="AW382" s="13" t="s">
        <v>24</v>
      </c>
      <c r="AX382" s="13" t="s">
        <v>70</v>
      </c>
      <c r="AY382" s="167" t="s">
        <v>134</v>
      </c>
    </row>
    <row r="383" spans="1:65" s="13" customFormat="1">
      <c r="B383" s="166"/>
      <c r="D383" s="162" t="s">
        <v>144</v>
      </c>
      <c r="E383" s="167" t="s">
        <v>1</v>
      </c>
      <c r="F383" s="168" t="s">
        <v>392</v>
      </c>
      <c r="H383" s="169">
        <v>27.35</v>
      </c>
      <c r="L383" s="166"/>
      <c r="M383" s="170"/>
      <c r="N383" s="171"/>
      <c r="O383" s="171"/>
      <c r="P383" s="171"/>
      <c r="Q383" s="171"/>
      <c r="R383" s="171"/>
      <c r="S383" s="171"/>
      <c r="T383" s="172"/>
      <c r="AT383" s="167" t="s">
        <v>144</v>
      </c>
      <c r="AU383" s="167" t="s">
        <v>135</v>
      </c>
      <c r="AV383" s="13" t="s">
        <v>135</v>
      </c>
      <c r="AW383" s="13" t="s">
        <v>24</v>
      </c>
      <c r="AX383" s="13" t="s">
        <v>70</v>
      </c>
      <c r="AY383" s="167" t="s">
        <v>134</v>
      </c>
    </row>
    <row r="384" spans="1:65" s="14" customFormat="1">
      <c r="B384" s="173"/>
      <c r="D384" s="162" t="s">
        <v>144</v>
      </c>
      <c r="E384" s="174" t="s">
        <v>1</v>
      </c>
      <c r="F384" s="175" t="s">
        <v>146</v>
      </c>
      <c r="H384" s="176">
        <v>140.46700000000001</v>
      </c>
      <c r="L384" s="173"/>
      <c r="M384" s="177"/>
      <c r="N384" s="178"/>
      <c r="O384" s="178"/>
      <c r="P384" s="178"/>
      <c r="Q384" s="178"/>
      <c r="R384" s="178"/>
      <c r="S384" s="178"/>
      <c r="T384" s="179"/>
      <c r="AT384" s="174" t="s">
        <v>144</v>
      </c>
      <c r="AU384" s="174" t="s">
        <v>135</v>
      </c>
      <c r="AV384" s="14" t="s">
        <v>142</v>
      </c>
      <c r="AW384" s="14" t="s">
        <v>24</v>
      </c>
      <c r="AX384" s="14" t="s">
        <v>78</v>
      </c>
      <c r="AY384" s="174" t="s">
        <v>134</v>
      </c>
    </row>
    <row r="385" spans="1:65" s="2" customFormat="1" ht="24.2" customHeight="1">
      <c r="A385" s="31"/>
      <c r="B385" s="148"/>
      <c r="C385" s="149" t="s">
        <v>393</v>
      </c>
      <c r="D385" s="149" t="s">
        <v>138</v>
      </c>
      <c r="E385" s="150" t="s">
        <v>394</v>
      </c>
      <c r="F385" s="151" t="s">
        <v>395</v>
      </c>
      <c r="G385" s="152" t="s">
        <v>191</v>
      </c>
      <c r="H385" s="153">
        <v>596.62800000000004</v>
      </c>
      <c r="I385" s="153"/>
      <c r="J385" s="153">
        <f>ROUND(I385*H385,3)</f>
        <v>0</v>
      </c>
      <c r="K385" s="154"/>
      <c r="L385" s="32"/>
      <c r="M385" s="155" t="s">
        <v>1</v>
      </c>
      <c r="N385" s="156" t="s">
        <v>36</v>
      </c>
      <c r="O385" s="157">
        <v>0</v>
      </c>
      <c r="P385" s="157">
        <f>O385*H385</f>
        <v>0</v>
      </c>
      <c r="Q385" s="157">
        <v>0</v>
      </c>
      <c r="R385" s="157">
        <f>Q385*H385</f>
        <v>0</v>
      </c>
      <c r="S385" s="157">
        <v>0</v>
      </c>
      <c r="T385" s="158">
        <f>S385*H385</f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59" t="s">
        <v>142</v>
      </c>
      <c r="AT385" s="159" t="s">
        <v>138</v>
      </c>
      <c r="AU385" s="159" t="s">
        <v>135</v>
      </c>
      <c r="AY385" s="17" t="s">
        <v>134</v>
      </c>
      <c r="BE385" s="160">
        <f>IF(N385="základná",J385,0)</f>
        <v>0</v>
      </c>
      <c r="BF385" s="160">
        <f>IF(N385="znížená",J385,0)</f>
        <v>0</v>
      </c>
      <c r="BG385" s="160">
        <f>IF(N385="zákl. prenesená",J385,0)</f>
        <v>0</v>
      </c>
      <c r="BH385" s="160">
        <f>IF(N385="zníž. prenesená",J385,0)</f>
        <v>0</v>
      </c>
      <c r="BI385" s="160">
        <f>IF(N385="nulová",J385,0)</f>
        <v>0</v>
      </c>
      <c r="BJ385" s="17" t="s">
        <v>135</v>
      </c>
      <c r="BK385" s="161">
        <f>ROUND(I385*H385,3)</f>
        <v>0</v>
      </c>
      <c r="BL385" s="17" t="s">
        <v>142</v>
      </c>
      <c r="BM385" s="159" t="s">
        <v>396</v>
      </c>
    </row>
    <row r="386" spans="1:65" s="2" customFormat="1">
      <c r="A386" s="31"/>
      <c r="B386" s="32"/>
      <c r="C386" s="31"/>
      <c r="D386" s="162" t="s">
        <v>143</v>
      </c>
      <c r="E386" s="31"/>
      <c r="F386" s="163" t="s">
        <v>395</v>
      </c>
      <c r="G386" s="31"/>
      <c r="H386" s="31"/>
      <c r="I386" s="31"/>
      <c r="J386" s="31"/>
      <c r="K386" s="31"/>
      <c r="L386" s="32"/>
      <c r="M386" s="164"/>
      <c r="N386" s="165"/>
      <c r="O386" s="57"/>
      <c r="P386" s="57"/>
      <c r="Q386" s="57"/>
      <c r="R386" s="57"/>
      <c r="S386" s="57"/>
      <c r="T386" s="58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T386" s="17" t="s">
        <v>143</v>
      </c>
      <c r="AU386" s="17" t="s">
        <v>135</v>
      </c>
    </row>
    <row r="387" spans="1:65" s="13" customFormat="1">
      <c r="B387" s="166"/>
      <c r="D387" s="162" t="s">
        <v>144</v>
      </c>
      <c r="E387" s="167" t="s">
        <v>1</v>
      </c>
      <c r="F387" s="168" t="s">
        <v>397</v>
      </c>
      <c r="H387" s="169">
        <v>422.18400000000003</v>
      </c>
      <c r="L387" s="166"/>
      <c r="M387" s="170"/>
      <c r="N387" s="171"/>
      <c r="O387" s="171"/>
      <c r="P387" s="171"/>
      <c r="Q387" s="171"/>
      <c r="R387" s="171"/>
      <c r="S387" s="171"/>
      <c r="T387" s="172"/>
      <c r="AT387" s="167" t="s">
        <v>144</v>
      </c>
      <c r="AU387" s="167" t="s">
        <v>135</v>
      </c>
      <c r="AV387" s="13" t="s">
        <v>135</v>
      </c>
      <c r="AW387" s="13" t="s">
        <v>24</v>
      </c>
      <c r="AX387" s="13" t="s">
        <v>70</v>
      </c>
      <c r="AY387" s="167" t="s">
        <v>134</v>
      </c>
    </row>
    <row r="388" spans="1:65" s="13" customFormat="1">
      <c r="B388" s="166"/>
      <c r="D388" s="162" t="s">
        <v>144</v>
      </c>
      <c r="E388" s="167" t="s">
        <v>1</v>
      </c>
      <c r="F388" s="168" t="s">
        <v>398</v>
      </c>
      <c r="H388" s="169">
        <v>51.167999999999999</v>
      </c>
      <c r="L388" s="166"/>
      <c r="M388" s="170"/>
      <c r="N388" s="171"/>
      <c r="O388" s="171"/>
      <c r="P388" s="171"/>
      <c r="Q388" s="171"/>
      <c r="R388" s="171"/>
      <c r="S388" s="171"/>
      <c r="T388" s="172"/>
      <c r="AT388" s="167" t="s">
        <v>144</v>
      </c>
      <c r="AU388" s="167" t="s">
        <v>135</v>
      </c>
      <c r="AV388" s="13" t="s">
        <v>135</v>
      </c>
      <c r="AW388" s="13" t="s">
        <v>24</v>
      </c>
      <c r="AX388" s="13" t="s">
        <v>70</v>
      </c>
      <c r="AY388" s="167" t="s">
        <v>134</v>
      </c>
    </row>
    <row r="389" spans="1:65" s="13" customFormat="1">
      <c r="B389" s="166"/>
      <c r="D389" s="162" t="s">
        <v>144</v>
      </c>
      <c r="E389" s="167" t="s">
        <v>1</v>
      </c>
      <c r="F389" s="168" t="s">
        <v>399</v>
      </c>
      <c r="H389" s="169">
        <v>83.275999999999996</v>
      </c>
      <c r="L389" s="166"/>
      <c r="M389" s="170"/>
      <c r="N389" s="171"/>
      <c r="O389" s="171"/>
      <c r="P389" s="171"/>
      <c r="Q389" s="171"/>
      <c r="R389" s="171"/>
      <c r="S389" s="171"/>
      <c r="T389" s="172"/>
      <c r="AT389" s="167" t="s">
        <v>144</v>
      </c>
      <c r="AU389" s="167" t="s">
        <v>135</v>
      </c>
      <c r="AV389" s="13" t="s">
        <v>135</v>
      </c>
      <c r="AW389" s="13" t="s">
        <v>24</v>
      </c>
      <c r="AX389" s="13" t="s">
        <v>70</v>
      </c>
      <c r="AY389" s="167" t="s">
        <v>134</v>
      </c>
    </row>
    <row r="390" spans="1:65" s="13" customFormat="1">
      <c r="B390" s="166"/>
      <c r="D390" s="162" t="s">
        <v>144</v>
      </c>
      <c r="E390" s="167" t="s">
        <v>1</v>
      </c>
      <c r="F390" s="168" t="s">
        <v>356</v>
      </c>
      <c r="H390" s="169">
        <v>40</v>
      </c>
      <c r="L390" s="166"/>
      <c r="M390" s="170"/>
      <c r="N390" s="171"/>
      <c r="O390" s="171"/>
      <c r="P390" s="171"/>
      <c r="Q390" s="171"/>
      <c r="R390" s="171"/>
      <c r="S390" s="171"/>
      <c r="T390" s="172"/>
      <c r="AT390" s="167" t="s">
        <v>144</v>
      </c>
      <c r="AU390" s="167" t="s">
        <v>135</v>
      </c>
      <c r="AV390" s="13" t="s">
        <v>135</v>
      </c>
      <c r="AW390" s="13" t="s">
        <v>24</v>
      </c>
      <c r="AX390" s="13" t="s">
        <v>70</v>
      </c>
      <c r="AY390" s="167" t="s">
        <v>134</v>
      </c>
    </row>
    <row r="391" spans="1:65" s="14" customFormat="1">
      <c r="B391" s="173"/>
      <c r="D391" s="162" t="s">
        <v>144</v>
      </c>
      <c r="E391" s="174" t="s">
        <v>1</v>
      </c>
      <c r="F391" s="175" t="s">
        <v>146</v>
      </c>
      <c r="H391" s="176">
        <v>596.62800000000004</v>
      </c>
      <c r="L391" s="173"/>
      <c r="M391" s="177"/>
      <c r="N391" s="178"/>
      <c r="O391" s="178"/>
      <c r="P391" s="178"/>
      <c r="Q391" s="178"/>
      <c r="R391" s="178"/>
      <c r="S391" s="178"/>
      <c r="T391" s="179"/>
      <c r="AT391" s="174" t="s">
        <v>144</v>
      </c>
      <c r="AU391" s="174" t="s">
        <v>135</v>
      </c>
      <c r="AV391" s="14" t="s">
        <v>142</v>
      </c>
      <c r="AW391" s="14" t="s">
        <v>24</v>
      </c>
      <c r="AX391" s="14" t="s">
        <v>78</v>
      </c>
      <c r="AY391" s="174" t="s">
        <v>134</v>
      </c>
    </row>
    <row r="392" spans="1:65" s="2" customFormat="1" ht="14.45" customHeight="1">
      <c r="A392" s="31"/>
      <c r="B392" s="148"/>
      <c r="C392" s="149" t="s">
        <v>184</v>
      </c>
      <c r="D392" s="149" t="s">
        <v>138</v>
      </c>
      <c r="E392" s="150" t="s">
        <v>400</v>
      </c>
      <c r="F392" s="151" t="s">
        <v>401</v>
      </c>
      <c r="G392" s="152" t="s">
        <v>191</v>
      </c>
      <c r="H392" s="153">
        <v>9</v>
      </c>
      <c r="I392" s="153"/>
      <c r="J392" s="153">
        <f>ROUND(I392*H392,3)</f>
        <v>0</v>
      </c>
      <c r="K392" s="154"/>
      <c r="L392" s="32"/>
      <c r="M392" s="155" t="s">
        <v>1</v>
      </c>
      <c r="N392" s="156" t="s">
        <v>36</v>
      </c>
      <c r="O392" s="157">
        <v>0</v>
      </c>
      <c r="P392" s="157">
        <f>O392*H392</f>
        <v>0</v>
      </c>
      <c r="Q392" s="157">
        <v>0</v>
      </c>
      <c r="R392" s="157">
        <f>Q392*H392</f>
        <v>0</v>
      </c>
      <c r="S392" s="157">
        <v>0</v>
      </c>
      <c r="T392" s="158">
        <f>S392*H392</f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59" t="s">
        <v>142</v>
      </c>
      <c r="AT392" s="159" t="s">
        <v>138</v>
      </c>
      <c r="AU392" s="159" t="s">
        <v>135</v>
      </c>
      <c r="AY392" s="17" t="s">
        <v>134</v>
      </c>
      <c r="BE392" s="160">
        <f>IF(N392="základná",J392,0)</f>
        <v>0</v>
      </c>
      <c r="BF392" s="160">
        <f>IF(N392="znížená",J392,0)</f>
        <v>0</v>
      </c>
      <c r="BG392" s="160">
        <f>IF(N392="zákl. prenesená",J392,0)</f>
        <v>0</v>
      </c>
      <c r="BH392" s="160">
        <f>IF(N392="zníž. prenesená",J392,0)</f>
        <v>0</v>
      </c>
      <c r="BI392" s="160">
        <f>IF(N392="nulová",J392,0)</f>
        <v>0</v>
      </c>
      <c r="BJ392" s="17" t="s">
        <v>135</v>
      </c>
      <c r="BK392" s="161">
        <f>ROUND(I392*H392,3)</f>
        <v>0</v>
      </c>
      <c r="BL392" s="17" t="s">
        <v>142</v>
      </c>
      <c r="BM392" s="159" t="s">
        <v>402</v>
      </c>
    </row>
    <row r="393" spans="1:65" s="2" customFormat="1">
      <c r="A393" s="31"/>
      <c r="B393" s="32"/>
      <c r="C393" s="31"/>
      <c r="D393" s="162" t="s">
        <v>143</v>
      </c>
      <c r="E393" s="31"/>
      <c r="F393" s="163" t="s">
        <v>401</v>
      </c>
      <c r="G393" s="31"/>
      <c r="H393" s="31"/>
      <c r="I393" s="31"/>
      <c r="J393" s="31"/>
      <c r="K393" s="31"/>
      <c r="L393" s="32"/>
      <c r="M393" s="164"/>
      <c r="N393" s="165"/>
      <c r="O393" s="57"/>
      <c r="P393" s="57"/>
      <c r="Q393" s="57"/>
      <c r="R393" s="57"/>
      <c r="S393" s="57"/>
      <c r="T393" s="58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T393" s="17" t="s">
        <v>143</v>
      </c>
      <c r="AU393" s="17" t="s">
        <v>135</v>
      </c>
    </row>
    <row r="394" spans="1:65" s="2" customFormat="1" ht="14.45" customHeight="1">
      <c r="A394" s="31"/>
      <c r="B394" s="148"/>
      <c r="C394" s="149" t="s">
        <v>403</v>
      </c>
      <c r="D394" s="149" t="s">
        <v>138</v>
      </c>
      <c r="E394" s="150" t="s">
        <v>404</v>
      </c>
      <c r="F394" s="151" t="s">
        <v>405</v>
      </c>
      <c r="G394" s="152" t="s">
        <v>191</v>
      </c>
      <c r="H394" s="153">
        <v>23</v>
      </c>
      <c r="I394" s="153"/>
      <c r="J394" s="153">
        <f>ROUND(I394*H394,3)</f>
        <v>0</v>
      </c>
      <c r="K394" s="154"/>
      <c r="L394" s="32"/>
      <c r="M394" s="155" t="s">
        <v>1</v>
      </c>
      <c r="N394" s="156" t="s">
        <v>36</v>
      </c>
      <c r="O394" s="157">
        <v>0</v>
      </c>
      <c r="P394" s="157">
        <f>O394*H394</f>
        <v>0</v>
      </c>
      <c r="Q394" s="157">
        <v>0</v>
      </c>
      <c r="R394" s="157">
        <f>Q394*H394</f>
        <v>0</v>
      </c>
      <c r="S394" s="157">
        <v>0</v>
      </c>
      <c r="T394" s="158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59" t="s">
        <v>142</v>
      </c>
      <c r="AT394" s="159" t="s">
        <v>138</v>
      </c>
      <c r="AU394" s="159" t="s">
        <v>135</v>
      </c>
      <c r="AY394" s="17" t="s">
        <v>134</v>
      </c>
      <c r="BE394" s="160">
        <f>IF(N394="základná",J394,0)</f>
        <v>0</v>
      </c>
      <c r="BF394" s="160">
        <f>IF(N394="znížená",J394,0)</f>
        <v>0</v>
      </c>
      <c r="BG394" s="160">
        <f>IF(N394="zákl. prenesená",J394,0)</f>
        <v>0</v>
      </c>
      <c r="BH394" s="160">
        <f>IF(N394="zníž. prenesená",J394,0)</f>
        <v>0</v>
      </c>
      <c r="BI394" s="160">
        <f>IF(N394="nulová",J394,0)</f>
        <v>0</v>
      </c>
      <c r="BJ394" s="17" t="s">
        <v>135</v>
      </c>
      <c r="BK394" s="161">
        <f>ROUND(I394*H394,3)</f>
        <v>0</v>
      </c>
      <c r="BL394" s="17" t="s">
        <v>142</v>
      </c>
      <c r="BM394" s="159" t="s">
        <v>406</v>
      </c>
    </row>
    <row r="395" spans="1:65" s="2" customFormat="1">
      <c r="A395" s="31"/>
      <c r="B395" s="32"/>
      <c r="C395" s="31"/>
      <c r="D395" s="162" t="s">
        <v>143</v>
      </c>
      <c r="E395" s="31"/>
      <c r="F395" s="163" t="s">
        <v>405</v>
      </c>
      <c r="G395" s="31"/>
      <c r="H395" s="31"/>
      <c r="I395" s="31"/>
      <c r="J395" s="31"/>
      <c r="K395" s="31"/>
      <c r="L395" s="32"/>
      <c r="M395" s="164"/>
      <c r="N395" s="165"/>
      <c r="O395" s="57"/>
      <c r="P395" s="57"/>
      <c r="Q395" s="57"/>
      <c r="R395" s="57"/>
      <c r="S395" s="57"/>
      <c r="T395" s="58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T395" s="17" t="s">
        <v>143</v>
      </c>
      <c r="AU395" s="17" t="s">
        <v>135</v>
      </c>
    </row>
    <row r="396" spans="1:65" s="13" customFormat="1">
      <c r="B396" s="166"/>
      <c r="D396" s="162" t="s">
        <v>144</v>
      </c>
      <c r="E396" s="167" t="s">
        <v>1</v>
      </c>
      <c r="F396" s="168" t="s">
        <v>407</v>
      </c>
      <c r="H396" s="169">
        <v>23</v>
      </c>
      <c r="L396" s="166"/>
      <c r="M396" s="170"/>
      <c r="N396" s="171"/>
      <c r="O396" s="171"/>
      <c r="P396" s="171"/>
      <c r="Q396" s="171"/>
      <c r="R396" s="171"/>
      <c r="S396" s="171"/>
      <c r="T396" s="172"/>
      <c r="AT396" s="167" t="s">
        <v>144</v>
      </c>
      <c r="AU396" s="167" t="s">
        <v>135</v>
      </c>
      <c r="AV396" s="13" t="s">
        <v>135</v>
      </c>
      <c r="AW396" s="13" t="s">
        <v>24</v>
      </c>
      <c r="AX396" s="13" t="s">
        <v>70</v>
      </c>
      <c r="AY396" s="167" t="s">
        <v>134</v>
      </c>
    </row>
    <row r="397" spans="1:65" s="14" customFormat="1">
      <c r="B397" s="173"/>
      <c r="D397" s="162" t="s">
        <v>144</v>
      </c>
      <c r="E397" s="174" t="s">
        <v>1</v>
      </c>
      <c r="F397" s="175" t="s">
        <v>146</v>
      </c>
      <c r="H397" s="176">
        <v>23</v>
      </c>
      <c r="L397" s="173"/>
      <c r="M397" s="177"/>
      <c r="N397" s="178"/>
      <c r="O397" s="178"/>
      <c r="P397" s="178"/>
      <c r="Q397" s="178"/>
      <c r="R397" s="178"/>
      <c r="S397" s="178"/>
      <c r="T397" s="179"/>
      <c r="AT397" s="174" t="s">
        <v>144</v>
      </c>
      <c r="AU397" s="174" t="s">
        <v>135</v>
      </c>
      <c r="AV397" s="14" t="s">
        <v>142</v>
      </c>
      <c r="AW397" s="14" t="s">
        <v>24</v>
      </c>
      <c r="AX397" s="14" t="s">
        <v>78</v>
      </c>
      <c r="AY397" s="174" t="s">
        <v>134</v>
      </c>
    </row>
    <row r="398" spans="1:65" s="2" customFormat="1" ht="14.45" customHeight="1">
      <c r="A398" s="31"/>
      <c r="B398" s="148"/>
      <c r="C398" s="149" t="s">
        <v>180</v>
      </c>
      <c r="D398" s="149" t="s">
        <v>138</v>
      </c>
      <c r="E398" s="150" t="s">
        <v>408</v>
      </c>
      <c r="F398" s="151" t="s">
        <v>409</v>
      </c>
      <c r="G398" s="152" t="s">
        <v>191</v>
      </c>
      <c r="H398" s="153">
        <v>338.399</v>
      </c>
      <c r="I398" s="153"/>
      <c r="J398" s="153">
        <f>ROUND(I398*H398,3)</f>
        <v>0</v>
      </c>
      <c r="K398" s="154"/>
      <c r="L398" s="32"/>
      <c r="M398" s="155" t="s">
        <v>1</v>
      </c>
      <c r="N398" s="156" t="s">
        <v>36</v>
      </c>
      <c r="O398" s="157">
        <v>0</v>
      </c>
      <c r="P398" s="157">
        <f>O398*H398</f>
        <v>0</v>
      </c>
      <c r="Q398" s="157">
        <v>0</v>
      </c>
      <c r="R398" s="157">
        <f>Q398*H398</f>
        <v>0</v>
      </c>
      <c r="S398" s="157">
        <v>0</v>
      </c>
      <c r="T398" s="158">
        <f>S398*H398</f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59" t="s">
        <v>142</v>
      </c>
      <c r="AT398" s="159" t="s">
        <v>138</v>
      </c>
      <c r="AU398" s="159" t="s">
        <v>135</v>
      </c>
      <c r="AY398" s="17" t="s">
        <v>134</v>
      </c>
      <c r="BE398" s="160">
        <f>IF(N398="základná",J398,0)</f>
        <v>0</v>
      </c>
      <c r="BF398" s="160">
        <f>IF(N398="znížená",J398,0)</f>
        <v>0</v>
      </c>
      <c r="BG398" s="160">
        <f>IF(N398="zákl. prenesená",J398,0)</f>
        <v>0</v>
      </c>
      <c r="BH398" s="160">
        <f>IF(N398="zníž. prenesená",J398,0)</f>
        <v>0</v>
      </c>
      <c r="BI398" s="160">
        <f>IF(N398="nulová",J398,0)</f>
        <v>0</v>
      </c>
      <c r="BJ398" s="17" t="s">
        <v>135</v>
      </c>
      <c r="BK398" s="161">
        <f>ROUND(I398*H398,3)</f>
        <v>0</v>
      </c>
      <c r="BL398" s="17" t="s">
        <v>142</v>
      </c>
      <c r="BM398" s="159" t="s">
        <v>410</v>
      </c>
    </row>
    <row r="399" spans="1:65" s="2" customFormat="1">
      <c r="A399" s="31"/>
      <c r="B399" s="32"/>
      <c r="C399" s="31"/>
      <c r="D399" s="162" t="s">
        <v>143</v>
      </c>
      <c r="E399" s="31"/>
      <c r="F399" s="163" t="s">
        <v>409</v>
      </c>
      <c r="G399" s="31"/>
      <c r="H399" s="31"/>
      <c r="I399" s="31"/>
      <c r="J399" s="31"/>
      <c r="K399" s="31"/>
      <c r="L399" s="32"/>
      <c r="M399" s="164"/>
      <c r="N399" s="165"/>
      <c r="O399" s="57"/>
      <c r="P399" s="57"/>
      <c r="Q399" s="57"/>
      <c r="R399" s="57"/>
      <c r="S399" s="57"/>
      <c r="T399" s="58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T399" s="17" t="s">
        <v>143</v>
      </c>
      <c r="AU399" s="17" t="s">
        <v>135</v>
      </c>
    </row>
    <row r="400" spans="1:65" s="13" customFormat="1">
      <c r="B400" s="166"/>
      <c r="D400" s="162" t="s">
        <v>144</v>
      </c>
      <c r="E400" s="167" t="s">
        <v>1</v>
      </c>
      <c r="F400" s="168" t="s">
        <v>411</v>
      </c>
      <c r="H400" s="169">
        <v>338.399</v>
      </c>
      <c r="L400" s="166"/>
      <c r="M400" s="170"/>
      <c r="N400" s="171"/>
      <c r="O400" s="171"/>
      <c r="P400" s="171"/>
      <c r="Q400" s="171"/>
      <c r="R400" s="171"/>
      <c r="S400" s="171"/>
      <c r="T400" s="172"/>
      <c r="AT400" s="167" t="s">
        <v>144</v>
      </c>
      <c r="AU400" s="167" t="s">
        <v>135</v>
      </c>
      <c r="AV400" s="13" t="s">
        <v>135</v>
      </c>
      <c r="AW400" s="13" t="s">
        <v>24</v>
      </c>
      <c r="AX400" s="13" t="s">
        <v>70</v>
      </c>
      <c r="AY400" s="167" t="s">
        <v>134</v>
      </c>
    </row>
    <row r="401" spans="1:65" s="14" customFormat="1">
      <c r="B401" s="173"/>
      <c r="D401" s="162" t="s">
        <v>144</v>
      </c>
      <c r="E401" s="174" t="s">
        <v>1</v>
      </c>
      <c r="F401" s="175" t="s">
        <v>146</v>
      </c>
      <c r="H401" s="176">
        <v>338.399</v>
      </c>
      <c r="L401" s="173"/>
      <c r="M401" s="177"/>
      <c r="N401" s="178"/>
      <c r="O401" s="178"/>
      <c r="P401" s="178"/>
      <c r="Q401" s="178"/>
      <c r="R401" s="178"/>
      <c r="S401" s="178"/>
      <c r="T401" s="179"/>
      <c r="AT401" s="174" t="s">
        <v>144</v>
      </c>
      <c r="AU401" s="174" t="s">
        <v>135</v>
      </c>
      <c r="AV401" s="14" t="s">
        <v>142</v>
      </c>
      <c r="AW401" s="14" t="s">
        <v>24</v>
      </c>
      <c r="AX401" s="14" t="s">
        <v>78</v>
      </c>
      <c r="AY401" s="174" t="s">
        <v>134</v>
      </c>
    </row>
    <row r="402" spans="1:65" s="2" customFormat="1" ht="37.9" customHeight="1">
      <c r="A402" s="31"/>
      <c r="B402" s="148"/>
      <c r="C402" s="149" t="s">
        <v>412</v>
      </c>
      <c r="D402" s="149" t="s">
        <v>138</v>
      </c>
      <c r="E402" s="150" t="s">
        <v>413</v>
      </c>
      <c r="F402" s="151" t="s">
        <v>414</v>
      </c>
      <c r="G402" s="152" t="s">
        <v>415</v>
      </c>
      <c r="H402" s="153">
        <v>1.47</v>
      </c>
      <c r="I402" s="153"/>
      <c r="J402" s="153">
        <f>ROUND(I402*H402,3)</f>
        <v>0</v>
      </c>
      <c r="K402" s="154"/>
      <c r="L402" s="32"/>
      <c r="M402" s="155" t="s">
        <v>1</v>
      </c>
      <c r="N402" s="156" t="s">
        <v>36</v>
      </c>
      <c r="O402" s="157">
        <v>0</v>
      </c>
      <c r="P402" s="157">
        <f>O402*H402</f>
        <v>0</v>
      </c>
      <c r="Q402" s="157">
        <v>0</v>
      </c>
      <c r="R402" s="157">
        <f>Q402*H402</f>
        <v>0</v>
      </c>
      <c r="S402" s="157">
        <v>0</v>
      </c>
      <c r="T402" s="158">
        <f>S402*H402</f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59" t="s">
        <v>142</v>
      </c>
      <c r="AT402" s="159" t="s">
        <v>138</v>
      </c>
      <c r="AU402" s="159" t="s">
        <v>135</v>
      </c>
      <c r="AY402" s="17" t="s">
        <v>134</v>
      </c>
      <c r="BE402" s="160">
        <f>IF(N402="základná",J402,0)</f>
        <v>0</v>
      </c>
      <c r="BF402" s="160">
        <f>IF(N402="znížená",J402,0)</f>
        <v>0</v>
      </c>
      <c r="BG402" s="160">
        <f>IF(N402="zákl. prenesená",J402,0)</f>
        <v>0</v>
      </c>
      <c r="BH402" s="160">
        <f>IF(N402="zníž. prenesená",J402,0)</f>
        <v>0</v>
      </c>
      <c r="BI402" s="160">
        <f>IF(N402="nulová",J402,0)</f>
        <v>0</v>
      </c>
      <c r="BJ402" s="17" t="s">
        <v>135</v>
      </c>
      <c r="BK402" s="161">
        <f>ROUND(I402*H402,3)</f>
        <v>0</v>
      </c>
      <c r="BL402" s="17" t="s">
        <v>142</v>
      </c>
      <c r="BM402" s="159" t="s">
        <v>416</v>
      </c>
    </row>
    <row r="403" spans="1:65" s="2" customFormat="1" ht="19.5">
      <c r="A403" s="31"/>
      <c r="B403" s="32"/>
      <c r="C403" s="31"/>
      <c r="D403" s="162" t="s">
        <v>143</v>
      </c>
      <c r="E403" s="31"/>
      <c r="F403" s="163" t="s">
        <v>414</v>
      </c>
      <c r="G403" s="31"/>
      <c r="H403" s="31"/>
      <c r="I403" s="31"/>
      <c r="J403" s="31"/>
      <c r="K403" s="31"/>
      <c r="L403" s="32"/>
      <c r="M403" s="164"/>
      <c r="N403" s="165"/>
      <c r="O403" s="57"/>
      <c r="P403" s="57"/>
      <c r="Q403" s="57"/>
      <c r="R403" s="57"/>
      <c r="S403" s="57"/>
      <c r="T403" s="58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T403" s="17" t="s">
        <v>143</v>
      </c>
      <c r="AU403" s="17" t="s">
        <v>135</v>
      </c>
    </row>
    <row r="404" spans="1:65" s="13" customFormat="1">
      <c r="B404" s="166"/>
      <c r="D404" s="162" t="s">
        <v>144</v>
      </c>
      <c r="E404" s="167" t="s">
        <v>1</v>
      </c>
      <c r="F404" s="168" t="s">
        <v>417</v>
      </c>
      <c r="H404" s="169">
        <v>1.47</v>
      </c>
      <c r="L404" s="166"/>
      <c r="M404" s="170"/>
      <c r="N404" s="171"/>
      <c r="O404" s="171"/>
      <c r="P404" s="171"/>
      <c r="Q404" s="171"/>
      <c r="R404" s="171"/>
      <c r="S404" s="171"/>
      <c r="T404" s="172"/>
      <c r="AT404" s="167" t="s">
        <v>144</v>
      </c>
      <c r="AU404" s="167" t="s">
        <v>135</v>
      </c>
      <c r="AV404" s="13" t="s">
        <v>135</v>
      </c>
      <c r="AW404" s="13" t="s">
        <v>24</v>
      </c>
      <c r="AX404" s="13" t="s">
        <v>70</v>
      </c>
      <c r="AY404" s="167" t="s">
        <v>134</v>
      </c>
    </row>
    <row r="405" spans="1:65" s="14" customFormat="1">
      <c r="B405" s="173"/>
      <c r="D405" s="162" t="s">
        <v>144</v>
      </c>
      <c r="E405" s="174" t="s">
        <v>1</v>
      </c>
      <c r="F405" s="175" t="s">
        <v>146</v>
      </c>
      <c r="H405" s="176">
        <v>1.47</v>
      </c>
      <c r="L405" s="173"/>
      <c r="M405" s="177"/>
      <c r="N405" s="178"/>
      <c r="O405" s="178"/>
      <c r="P405" s="178"/>
      <c r="Q405" s="178"/>
      <c r="R405" s="178"/>
      <c r="S405" s="178"/>
      <c r="T405" s="179"/>
      <c r="AT405" s="174" t="s">
        <v>144</v>
      </c>
      <c r="AU405" s="174" t="s">
        <v>135</v>
      </c>
      <c r="AV405" s="14" t="s">
        <v>142</v>
      </c>
      <c r="AW405" s="14" t="s">
        <v>24</v>
      </c>
      <c r="AX405" s="14" t="s">
        <v>78</v>
      </c>
      <c r="AY405" s="174" t="s">
        <v>134</v>
      </c>
    </row>
    <row r="406" spans="1:65" s="2" customFormat="1" ht="24.2" customHeight="1">
      <c r="A406" s="31"/>
      <c r="B406" s="148"/>
      <c r="C406" s="149" t="s">
        <v>418</v>
      </c>
      <c r="D406" s="149" t="s">
        <v>138</v>
      </c>
      <c r="E406" s="150" t="s">
        <v>419</v>
      </c>
      <c r="F406" s="151" t="s">
        <v>420</v>
      </c>
      <c r="G406" s="152" t="s">
        <v>421</v>
      </c>
      <c r="H406" s="153">
        <v>3</v>
      </c>
      <c r="I406" s="153"/>
      <c r="J406" s="153">
        <f>ROUND(I406*H406,3)</f>
        <v>0</v>
      </c>
      <c r="K406" s="154"/>
      <c r="L406" s="32"/>
      <c r="M406" s="155" t="s">
        <v>1</v>
      </c>
      <c r="N406" s="156" t="s">
        <v>36</v>
      </c>
      <c r="O406" s="157">
        <v>0</v>
      </c>
      <c r="P406" s="157">
        <f>O406*H406</f>
        <v>0</v>
      </c>
      <c r="Q406" s="157">
        <v>0</v>
      </c>
      <c r="R406" s="157">
        <f>Q406*H406</f>
        <v>0</v>
      </c>
      <c r="S406" s="157">
        <v>0</v>
      </c>
      <c r="T406" s="158">
        <f>S406*H406</f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59" t="s">
        <v>142</v>
      </c>
      <c r="AT406" s="159" t="s">
        <v>138</v>
      </c>
      <c r="AU406" s="159" t="s">
        <v>135</v>
      </c>
      <c r="AY406" s="17" t="s">
        <v>134</v>
      </c>
      <c r="BE406" s="160">
        <f>IF(N406="základná",J406,0)</f>
        <v>0</v>
      </c>
      <c r="BF406" s="160">
        <f>IF(N406="znížená",J406,0)</f>
        <v>0</v>
      </c>
      <c r="BG406" s="160">
        <f>IF(N406="zákl. prenesená",J406,0)</f>
        <v>0</v>
      </c>
      <c r="BH406" s="160">
        <f>IF(N406="zníž. prenesená",J406,0)</f>
        <v>0</v>
      </c>
      <c r="BI406" s="160">
        <f>IF(N406="nulová",J406,0)</f>
        <v>0</v>
      </c>
      <c r="BJ406" s="17" t="s">
        <v>135</v>
      </c>
      <c r="BK406" s="161">
        <f>ROUND(I406*H406,3)</f>
        <v>0</v>
      </c>
      <c r="BL406" s="17" t="s">
        <v>142</v>
      </c>
      <c r="BM406" s="159" t="s">
        <v>418</v>
      </c>
    </row>
    <row r="407" spans="1:65" s="2" customFormat="1" ht="19.5">
      <c r="A407" s="31"/>
      <c r="B407" s="32"/>
      <c r="C407" s="31"/>
      <c r="D407" s="162" t="s">
        <v>143</v>
      </c>
      <c r="E407" s="31"/>
      <c r="F407" s="163" t="s">
        <v>420</v>
      </c>
      <c r="G407" s="31"/>
      <c r="H407" s="31"/>
      <c r="I407" s="31"/>
      <c r="J407" s="31"/>
      <c r="K407" s="31"/>
      <c r="L407" s="32"/>
      <c r="M407" s="164"/>
      <c r="N407" s="165"/>
      <c r="O407" s="57"/>
      <c r="P407" s="57"/>
      <c r="Q407" s="57"/>
      <c r="R407" s="57"/>
      <c r="S407" s="57"/>
      <c r="T407" s="58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T407" s="17" t="s">
        <v>143</v>
      </c>
      <c r="AU407" s="17" t="s">
        <v>135</v>
      </c>
    </row>
    <row r="408" spans="1:65" s="2" customFormat="1" ht="24.2" customHeight="1">
      <c r="A408" s="31"/>
      <c r="B408" s="148"/>
      <c r="C408" s="149" t="s">
        <v>422</v>
      </c>
      <c r="D408" s="149" t="s">
        <v>138</v>
      </c>
      <c r="E408" s="150" t="s">
        <v>423</v>
      </c>
      <c r="F408" s="151" t="s">
        <v>424</v>
      </c>
      <c r="G408" s="152" t="s">
        <v>421</v>
      </c>
      <c r="H408" s="153">
        <v>2</v>
      </c>
      <c r="I408" s="153"/>
      <c r="J408" s="153">
        <f>ROUND(I408*H408,3)</f>
        <v>0</v>
      </c>
      <c r="K408" s="154"/>
      <c r="L408" s="32"/>
      <c r="M408" s="155" t="s">
        <v>1</v>
      </c>
      <c r="N408" s="156" t="s">
        <v>36</v>
      </c>
      <c r="O408" s="157">
        <v>0</v>
      </c>
      <c r="P408" s="157">
        <f>O408*H408</f>
        <v>0</v>
      </c>
      <c r="Q408" s="157">
        <v>0</v>
      </c>
      <c r="R408" s="157">
        <f>Q408*H408</f>
        <v>0</v>
      </c>
      <c r="S408" s="157">
        <v>0</v>
      </c>
      <c r="T408" s="158">
        <f>S408*H408</f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59" t="s">
        <v>142</v>
      </c>
      <c r="AT408" s="159" t="s">
        <v>138</v>
      </c>
      <c r="AU408" s="159" t="s">
        <v>135</v>
      </c>
      <c r="AY408" s="17" t="s">
        <v>134</v>
      </c>
      <c r="BE408" s="160">
        <f>IF(N408="základná",J408,0)</f>
        <v>0</v>
      </c>
      <c r="BF408" s="160">
        <f>IF(N408="znížená",J408,0)</f>
        <v>0</v>
      </c>
      <c r="BG408" s="160">
        <f>IF(N408="zákl. prenesená",J408,0)</f>
        <v>0</v>
      </c>
      <c r="BH408" s="160">
        <f>IF(N408="zníž. prenesená",J408,0)</f>
        <v>0</v>
      </c>
      <c r="BI408" s="160">
        <f>IF(N408="nulová",J408,0)</f>
        <v>0</v>
      </c>
      <c r="BJ408" s="17" t="s">
        <v>135</v>
      </c>
      <c r="BK408" s="161">
        <f>ROUND(I408*H408,3)</f>
        <v>0</v>
      </c>
      <c r="BL408" s="17" t="s">
        <v>142</v>
      </c>
      <c r="BM408" s="159" t="s">
        <v>425</v>
      </c>
    </row>
    <row r="409" spans="1:65" s="2" customFormat="1" ht="19.5">
      <c r="A409" s="31"/>
      <c r="B409" s="32"/>
      <c r="C409" s="31"/>
      <c r="D409" s="162" t="s">
        <v>143</v>
      </c>
      <c r="E409" s="31"/>
      <c r="F409" s="163" t="s">
        <v>424</v>
      </c>
      <c r="G409" s="31"/>
      <c r="H409" s="31"/>
      <c r="I409" s="31"/>
      <c r="J409" s="31"/>
      <c r="K409" s="31"/>
      <c r="L409" s="32"/>
      <c r="M409" s="164"/>
      <c r="N409" s="165"/>
      <c r="O409" s="57"/>
      <c r="P409" s="57"/>
      <c r="Q409" s="57"/>
      <c r="R409" s="57"/>
      <c r="S409" s="57"/>
      <c r="T409" s="58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T409" s="17" t="s">
        <v>143</v>
      </c>
      <c r="AU409" s="17" t="s">
        <v>135</v>
      </c>
    </row>
    <row r="410" spans="1:65" s="2" customFormat="1" ht="14.45" customHeight="1">
      <c r="A410" s="31"/>
      <c r="B410" s="148"/>
      <c r="C410" s="149" t="s">
        <v>425</v>
      </c>
      <c r="D410" s="149" t="s">
        <v>138</v>
      </c>
      <c r="E410" s="150" t="s">
        <v>426</v>
      </c>
      <c r="F410" s="151" t="s">
        <v>427</v>
      </c>
      <c r="G410" s="152" t="s">
        <v>191</v>
      </c>
      <c r="H410" s="153">
        <v>18.61</v>
      </c>
      <c r="I410" s="153"/>
      <c r="J410" s="153">
        <f>ROUND(I410*H410,3)</f>
        <v>0</v>
      </c>
      <c r="K410" s="154"/>
      <c r="L410" s="32"/>
      <c r="M410" s="155" t="s">
        <v>1</v>
      </c>
      <c r="N410" s="156" t="s">
        <v>36</v>
      </c>
      <c r="O410" s="157">
        <v>0</v>
      </c>
      <c r="P410" s="157">
        <f>O410*H410</f>
        <v>0</v>
      </c>
      <c r="Q410" s="157">
        <v>0</v>
      </c>
      <c r="R410" s="157">
        <f>Q410*H410</f>
        <v>0</v>
      </c>
      <c r="S410" s="157">
        <v>0</v>
      </c>
      <c r="T410" s="158">
        <f>S410*H410</f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59" t="s">
        <v>142</v>
      </c>
      <c r="AT410" s="159" t="s">
        <v>138</v>
      </c>
      <c r="AU410" s="159" t="s">
        <v>135</v>
      </c>
      <c r="AY410" s="17" t="s">
        <v>134</v>
      </c>
      <c r="BE410" s="160">
        <f>IF(N410="základná",J410,0)</f>
        <v>0</v>
      </c>
      <c r="BF410" s="160">
        <f>IF(N410="znížená",J410,0)</f>
        <v>0</v>
      </c>
      <c r="BG410" s="160">
        <f>IF(N410="zákl. prenesená",J410,0)</f>
        <v>0</v>
      </c>
      <c r="BH410" s="160">
        <f>IF(N410="zníž. prenesená",J410,0)</f>
        <v>0</v>
      </c>
      <c r="BI410" s="160">
        <f>IF(N410="nulová",J410,0)</f>
        <v>0</v>
      </c>
      <c r="BJ410" s="17" t="s">
        <v>135</v>
      </c>
      <c r="BK410" s="161">
        <f>ROUND(I410*H410,3)</f>
        <v>0</v>
      </c>
      <c r="BL410" s="17" t="s">
        <v>142</v>
      </c>
      <c r="BM410" s="159" t="s">
        <v>428</v>
      </c>
    </row>
    <row r="411" spans="1:65" s="2" customFormat="1">
      <c r="A411" s="31"/>
      <c r="B411" s="32"/>
      <c r="C411" s="31"/>
      <c r="D411" s="162" t="s">
        <v>143</v>
      </c>
      <c r="E411" s="31"/>
      <c r="F411" s="163" t="s">
        <v>427</v>
      </c>
      <c r="G411" s="31"/>
      <c r="H411" s="31"/>
      <c r="I411" s="31"/>
      <c r="J411" s="31"/>
      <c r="K411" s="31"/>
      <c r="L411" s="32"/>
      <c r="M411" s="164"/>
      <c r="N411" s="165"/>
      <c r="O411" s="57"/>
      <c r="P411" s="57"/>
      <c r="Q411" s="57"/>
      <c r="R411" s="57"/>
      <c r="S411" s="57"/>
      <c r="T411" s="58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T411" s="17" t="s">
        <v>143</v>
      </c>
      <c r="AU411" s="17" t="s">
        <v>135</v>
      </c>
    </row>
    <row r="412" spans="1:65" s="13" customFormat="1">
      <c r="B412" s="166"/>
      <c r="D412" s="162" t="s">
        <v>144</v>
      </c>
      <c r="E412" s="167" t="s">
        <v>1</v>
      </c>
      <c r="F412" s="168" t="s">
        <v>429</v>
      </c>
      <c r="H412" s="169">
        <v>2.4</v>
      </c>
      <c r="L412" s="166"/>
      <c r="M412" s="170"/>
      <c r="N412" s="171"/>
      <c r="O412" s="171"/>
      <c r="P412" s="171"/>
      <c r="Q412" s="171"/>
      <c r="R412" s="171"/>
      <c r="S412" s="171"/>
      <c r="T412" s="172"/>
      <c r="AT412" s="167" t="s">
        <v>144</v>
      </c>
      <c r="AU412" s="167" t="s">
        <v>135</v>
      </c>
      <c r="AV412" s="13" t="s">
        <v>135</v>
      </c>
      <c r="AW412" s="13" t="s">
        <v>24</v>
      </c>
      <c r="AX412" s="13" t="s">
        <v>70</v>
      </c>
      <c r="AY412" s="167" t="s">
        <v>134</v>
      </c>
    </row>
    <row r="413" spans="1:65" s="13" customFormat="1">
      <c r="B413" s="166"/>
      <c r="D413" s="162" t="s">
        <v>144</v>
      </c>
      <c r="E413" s="167" t="s">
        <v>1</v>
      </c>
      <c r="F413" s="168" t="s">
        <v>430</v>
      </c>
      <c r="H413" s="169">
        <v>1.9</v>
      </c>
      <c r="L413" s="166"/>
      <c r="M413" s="170"/>
      <c r="N413" s="171"/>
      <c r="O413" s="171"/>
      <c r="P413" s="171"/>
      <c r="Q413" s="171"/>
      <c r="R413" s="171"/>
      <c r="S413" s="171"/>
      <c r="T413" s="172"/>
      <c r="AT413" s="167" t="s">
        <v>144</v>
      </c>
      <c r="AU413" s="167" t="s">
        <v>135</v>
      </c>
      <c r="AV413" s="13" t="s">
        <v>135</v>
      </c>
      <c r="AW413" s="13" t="s">
        <v>24</v>
      </c>
      <c r="AX413" s="13" t="s">
        <v>70</v>
      </c>
      <c r="AY413" s="167" t="s">
        <v>134</v>
      </c>
    </row>
    <row r="414" spans="1:65" s="13" customFormat="1">
      <c r="B414" s="166"/>
      <c r="D414" s="162" t="s">
        <v>144</v>
      </c>
      <c r="E414" s="167" t="s">
        <v>1</v>
      </c>
      <c r="F414" s="168" t="s">
        <v>431</v>
      </c>
      <c r="H414" s="169">
        <v>3.6</v>
      </c>
      <c r="L414" s="166"/>
      <c r="M414" s="170"/>
      <c r="N414" s="171"/>
      <c r="O414" s="171"/>
      <c r="P414" s="171"/>
      <c r="Q414" s="171"/>
      <c r="R414" s="171"/>
      <c r="S414" s="171"/>
      <c r="T414" s="172"/>
      <c r="AT414" s="167" t="s">
        <v>144</v>
      </c>
      <c r="AU414" s="167" t="s">
        <v>135</v>
      </c>
      <c r="AV414" s="13" t="s">
        <v>135</v>
      </c>
      <c r="AW414" s="13" t="s">
        <v>24</v>
      </c>
      <c r="AX414" s="13" t="s">
        <v>70</v>
      </c>
      <c r="AY414" s="167" t="s">
        <v>134</v>
      </c>
    </row>
    <row r="415" spans="1:65" s="13" customFormat="1">
      <c r="B415" s="166"/>
      <c r="D415" s="162" t="s">
        <v>144</v>
      </c>
      <c r="E415" s="167" t="s">
        <v>1</v>
      </c>
      <c r="F415" s="168" t="s">
        <v>432</v>
      </c>
      <c r="H415" s="169">
        <v>7.26</v>
      </c>
      <c r="L415" s="166"/>
      <c r="M415" s="170"/>
      <c r="N415" s="171"/>
      <c r="O415" s="171"/>
      <c r="P415" s="171"/>
      <c r="Q415" s="171"/>
      <c r="R415" s="171"/>
      <c r="S415" s="171"/>
      <c r="T415" s="172"/>
      <c r="AT415" s="167" t="s">
        <v>144</v>
      </c>
      <c r="AU415" s="167" t="s">
        <v>135</v>
      </c>
      <c r="AV415" s="13" t="s">
        <v>135</v>
      </c>
      <c r="AW415" s="13" t="s">
        <v>24</v>
      </c>
      <c r="AX415" s="13" t="s">
        <v>70</v>
      </c>
      <c r="AY415" s="167" t="s">
        <v>134</v>
      </c>
    </row>
    <row r="416" spans="1:65" s="13" customFormat="1">
      <c r="B416" s="166"/>
      <c r="D416" s="162" t="s">
        <v>144</v>
      </c>
      <c r="E416" s="167" t="s">
        <v>1</v>
      </c>
      <c r="F416" s="168" t="s">
        <v>433</v>
      </c>
      <c r="H416" s="169">
        <v>3.45</v>
      </c>
      <c r="L416" s="166"/>
      <c r="M416" s="170"/>
      <c r="N416" s="171"/>
      <c r="O416" s="171"/>
      <c r="P416" s="171"/>
      <c r="Q416" s="171"/>
      <c r="R416" s="171"/>
      <c r="S416" s="171"/>
      <c r="T416" s="172"/>
      <c r="AT416" s="167" t="s">
        <v>144</v>
      </c>
      <c r="AU416" s="167" t="s">
        <v>135</v>
      </c>
      <c r="AV416" s="13" t="s">
        <v>135</v>
      </c>
      <c r="AW416" s="13" t="s">
        <v>24</v>
      </c>
      <c r="AX416" s="13" t="s">
        <v>70</v>
      </c>
      <c r="AY416" s="167" t="s">
        <v>134</v>
      </c>
    </row>
    <row r="417" spans="1:65" s="14" customFormat="1">
      <c r="B417" s="173"/>
      <c r="D417" s="162" t="s">
        <v>144</v>
      </c>
      <c r="E417" s="174" t="s">
        <v>1</v>
      </c>
      <c r="F417" s="175" t="s">
        <v>146</v>
      </c>
      <c r="H417" s="176">
        <v>18.61</v>
      </c>
      <c r="L417" s="173"/>
      <c r="M417" s="177"/>
      <c r="N417" s="178"/>
      <c r="O417" s="178"/>
      <c r="P417" s="178"/>
      <c r="Q417" s="178"/>
      <c r="R417" s="178"/>
      <c r="S417" s="178"/>
      <c r="T417" s="179"/>
      <c r="AT417" s="174" t="s">
        <v>144</v>
      </c>
      <c r="AU417" s="174" t="s">
        <v>135</v>
      </c>
      <c r="AV417" s="14" t="s">
        <v>142</v>
      </c>
      <c r="AW417" s="14" t="s">
        <v>24</v>
      </c>
      <c r="AX417" s="14" t="s">
        <v>78</v>
      </c>
      <c r="AY417" s="174" t="s">
        <v>134</v>
      </c>
    </row>
    <row r="418" spans="1:65" s="2" customFormat="1" ht="24.2" customHeight="1">
      <c r="A418" s="31"/>
      <c r="B418" s="148"/>
      <c r="C418" s="149" t="s">
        <v>396</v>
      </c>
      <c r="D418" s="149" t="s">
        <v>138</v>
      </c>
      <c r="E418" s="150" t="s">
        <v>434</v>
      </c>
      <c r="F418" s="151" t="s">
        <v>435</v>
      </c>
      <c r="G418" s="152" t="s">
        <v>421</v>
      </c>
      <c r="H418" s="153">
        <v>5</v>
      </c>
      <c r="I418" s="153"/>
      <c r="J418" s="153">
        <f>ROUND(I418*H418,3)</f>
        <v>0</v>
      </c>
      <c r="K418" s="154"/>
      <c r="L418" s="32"/>
      <c r="M418" s="155" t="s">
        <v>1</v>
      </c>
      <c r="N418" s="156" t="s">
        <v>36</v>
      </c>
      <c r="O418" s="157">
        <v>0</v>
      </c>
      <c r="P418" s="157">
        <f>O418*H418</f>
        <v>0</v>
      </c>
      <c r="Q418" s="157">
        <v>0</v>
      </c>
      <c r="R418" s="157">
        <f>Q418*H418</f>
        <v>0</v>
      </c>
      <c r="S418" s="157">
        <v>0</v>
      </c>
      <c r="T418" s="158">
        <f>S418*H418</f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59" t="s">
        <v>142</v>
      </c>
      <c r="AT418" s="159" t="s">
        <v>138</v>
      </c>
      <c r="AU418" s="159" t="s">
        <v>135</v>
      </c>
      <c r="AY418" s="17" t="s">
        <v>134</v>
      </c>
      <c r="BE418" s="160">
        <f>IF(N418="základná",J418,0)</f>
        <v>0</v>
      </c>
      <c r="BF418" s="160">
        <f>IF(N418="znížená",J418,0)</f>
        <v>0</v>
      </c>
      <c r="BG418" s="160">
        <f>IF(N418="zákl. prenesená",J418,0)</f>
        <v>0</v>
      </c>
      <c r="BH418" s="160">
        <f>IF(N418="zníž. prenesená",J418,0)</f>
        <v>0</v>
      </c>
      <c r="BI418" s="160">
        <f>IF(N418="nulová",J418,0)</f>
        <v>0</v>
      </c>
      <c r="BJ418" s="17" t="s">
        <v>135</v>
      </c>
      <c r="BK418" s="161">
        <f>ROUND(I418*H418,3)</f>
        <v>0</v>
      </c>
      <c r="BL418" s="17" t="s">
        <v>142</v>
      </c>
      <c r="BM418" s="159" t="s">
        <v>436</v>
      </c>
    </row>
    <row r="419" spans="1:65" s="2" customFormat="1" ht="19.5">
      <c r="A419" s="31"/>
      <c r="B419" s="32"/>
      <c r="C419" s="31"/>
      <c r="D419" s="162" t="s">
        <v>143</v>
      </c>
      <c r="E419" s="31"/>
      <c r="F419" s="163" t="s">
        <v>435</v>
      </c>
      <c r="G419" s="31"/>
      <c r="H419" s="31"/>
      <c r="I419" s="31"/>
      <c r="J419" s="31"/>
      <c r="K419" s="31"/>
      <c r="L419" s="32"/>
      <c r="M419" s="164"/>
      <c r="N419" s="165"/>
      <c r="O419" s="57"/>
      <c r="P419" s="57"/>
      <c r="Q419" s="57"/>
      <c r="R419" s="57"/>
      <c r="S419" s="57"/>
      <c r="T419" s="58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T419" s="17" t="s">
        <v>143</v>
      </c>
      <c r="AU419" s="17" t="s">
        <v>135</v>
      </c>
    </row>
    <row r="420" spans="1:65" s="2" customFormat="1" ht="24.2" customHeight="1">
      <c r="A420" s="31"/>
      <c r="B420" s="148"/>
      <c r="C420" s="149" t="s">
        <v>402</v>
      </c>
      <c r="D420" s="149" t="s">
        <v>138</v>
      </c>
      <c r="E420" s="150" t="s">
        <v>437</v>
      </c>
      <c r="F420" s="151" t="s">
        <v>438</v>
      </c>
      <c r="G420" s="152" t="s">
        <v>421</v>
      </c>
      <c r="H420" s="153">
        <v>4</v>
      </c>
      <c r="I420" s="153"/>
      <c r="J420" s="153">
        <f>ROUND(I420*H420,3)</f>
        <v>0</v>
      </c>
      <c r="K420" s="154"/>
      <c r="L420" s="32"/>
      <c r="M420" s="155" t="s">
        <v>1</v>
      </c>
      <c r="N420" s="156" t="s">
        <v>36</v>
      </c>
      <c r="O420" s="157">
        <v>0</v>
      </c>
      <c r="P420" s="157">
        <f>O420*H420</f>
        <v>0</v>
      </c>
      <c r="Q420" s="157">
        <v>0</v>
      </c>
      <c r="R420" s="157">
        <f>Q420*H420</f>
        <v>0</v>
      </c>
      <c r="S420" s="157">
        <v>0</v>
      </c>
      <c r="T420" s="158">
        <f>S420*H420</f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59" t="s">
        <v>142</v>
      </c>
      <c r="AT420" s="159" t="s">
        <v>138</v>
      </c>
      <c r="AU420" s="159" t="s">
        <v>135</v>
      </c>
      <c r="AY420" s="17" t="s">
        <v>134</v>
      </c>
      <c r="BE420" s="160">
        <f>IF(N420="základná",J420,0)</f>
        <v>0</v>
      </c>
      <c r="BF420" s="160">
        <f>IF(N420="znížená",J420,0)</f>
        <v>0</v>
      </c>
      <c r="BG420" s="160">
        <f>IF(N420="zákl. prenesená",J420,0)</f>
        <v>0</v>
      </c>
      <c r="BH420" s="160">
        <f>IF(N420="zníž. prenesená",J420,0)</f>
        <v>0</v>
      </c>
      <c r="BI420" s="160">
        <f>IF(N420="nulová",J420,0)</f>
        <v>0</v>
      </c>
      <c r="BJ420" s="17" t="s">
        <v>135</v>
      </c>
      <c r="BK420" s="161">
        <f>ROUND(I420*H420,3)</f>
        <v>0</v>
      </c>
      <c r="BL420" s="17" t="s">
        <v>142</v>
      </c>
      <c r="BM420" s="159" t="s">
        <v>439</v>
      </c>
    </row>
    <row r="421" spans="1:65" s="2" customFormat="1">
      <c r="A421" s="31"/>
      <c r="B421" s="32"/>
      <c r="C421" s="31"/>
      <c r="D421" s="162" t="s">
        <v>143</v>
      </c>
      <c r="E421" s="31"/>
      <c r="F421" s="163" t="s">
        <v>438</v>
      </c>
      <c r="G421" s="31"/>
      <c r="H421" s="31"/>
      <c r="I421" s="31"/>
      <c r="J421" s="31"/>
      <c r="K421" s="31"/>
      <c r="L421" s="32"/>
      <c r="M421" s="164"/>
      <c r="N421" s="165"/>
      <c r="O421" s="57"/>
      <c r="P421" s="57"/>
      <c r="Q421" s="57"/>
      <c r="R421" s="57"/>
      <c r="S421" s="57"/>
      <c r="T421" s="58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T421" s="17" t="s">
        <v>143</v>
      </c>
      <c r="AU421" s="17" t="s">
        <v>135</v>
      </c>
    </row>
    <row r="422" spans="1:65" s="2" customFormat="1" ht="24.2" customHeight="1">
      <c r="A422" s="31"/>
      <c r="B422" s="148"/>
      <c r="C422" s="149" t="s">
        <v>440</v>
      </c>
      <c r="D422" s="149" t="s">
        <v>138</v>
      </c>
      <c r="E422" s="150" t="s">
        <v>441</v>
      </c>
      <c r="F422" s="151" t="s">
        <v>442</v>
      </c>
      <c r="G422" s="152" t="s">
        <v>141</v>
      </c>
      <c r="H422" s="153">
        <v>7.44</v>
      </c>
      <c r="I422" s="153"/>
      <c r="J422" s="153">
        <f>ROUND(I422*H422,3)</f>
        <v>0</v>
      </c>
      <c r="K422" s="154"/>
      <c r="L422" s="32"/>
      <c r="M422" s="155" t="s">
        <v>1</v>
      </c>
      <c r="N422" s="156" t="s">
        <v>36</v>
      </c>
      <c r="O422" s="157">
        <v>0</v>
      </c>
      <c r="P422" s="157">
        <f>O422*H422</f>
        <v>0</v>
      </c>
      <c r="Q422" s="157">
        <v>0</v>
      </c>
      <c r="R422" s="157">
        <f>Q422*H422</f>
        <v>0</v>
      </c>
      <c r="S422" s="157">
        <v>0</v>
      </c>
      <c r="T422" s="158">
        <f>S422*H422</f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59" t="s">
        <v>142</v>
      </c>
      <c r="AT422" s="159" t="s">
        <v>138</v>
      </c>
      <c r="AU422" s="159" t="s">
        <v>135</v>
      </c>
      <c r="AY422" s="17" t="s">
        <v>134</v>
      </c>
      <c r="BE422" s="160">
        <f>IF(N422="základná",J422,0)</f>
        <v>0</v>
      </c>
      <c r="BF422" s="160">
        <f>IF(N422="znížená",J422,0)</f>
        <v>0</v>
      </c>
      <c r="BG422" s="160">
        <f>IF(N422="zákl. prenesená",J422,0)</f>
        <v>0</v>
      </c>
      <c r="BH422" s="160">
        <f>IF(N422="zníž. prenesená",J422,0)</f>
        <v>0</v>
      </c>
      <c r="BI422" s="160">
        <f>IF(N422="nulová",J422,0)</f>
        <v>0</v>
      </c>
      <c r="BJ422" s="17" t="s">
        <v>135</v>
      </c>
      <c r="BK422" s="161">
        <f>ROUND(I422*H422,3)</f>
        <v>0</v>
      </c>
      <c r="BL422" s="17" t="s">
        <v>142</v>
      </c>
      <c r="BM422" s="159" t="s">
        <v>443</v>
      </c>
    </row>
    <row r="423" spans="1:65" s="2" customFormat="1">
      <c r="A423" s="31"/>
      <c r="B423" s="32"/>
      <c r="C423" s="31"/>
      <c r="D423" s="162" t="s">
        <v>143</v>
      </c>
      <c r="E423" s="31"/>
      <c r="F423" s="163" t="s">
        <v>442</v>
      </c>
      <c r="G423" s="31"/>
      <c r="H423" s="31"/>
      <c r="I423" s="31"/>
      <c r="J423" s="31"/>
      <c r="K423" s="31"/>
      <c r="L423" s="32"/>
      <c r="M423" s="164"/>
      <c r="N423" s="165"/>
      <c r="O423" s="57"/>
      <c r="P423" s="57"/>
      <c r="Q423" s="57"/>
      <c r="R423" s="57"/>
      <c r="S423" s="57"/>
      <c r="T423" s="58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T423" s="17" t="s">
        <v>143</v>
      </c>
      <c r="AU423" s="17" t="s">
        <v>135</v>
      </c>
    </row>
    <row r="424" spans="1:65" s="13" customFormat="1">
      <c r="B424" s="166"/>
      <c r="D424" s="162" t="s">
        <v>144</v>
      </c>
      <c r="E424" s="167" t="s">
        <v>1</v>
      </c>
      <c r="F424" s="168" t="s">
        <v>444</v>
      </c>
      <c r="H424" s="169">
        <v>2.56</v>
      </c>
      <c r="L424" s="166"/>
      <c r="M424" s="170"/>
      <c r="N424" s="171"/>
      <c r="O424" s="171"/>
      <c r="P424" s="171"/>
      <c r="Q424" s="171"/>
      <c r="R424" s="171"/>
      <c r="S424" s="171"/>
      <c r="T424" s="172"/>
      <c r="AT424" s="167" t="s">
        <v>144</v>
      </c>
      <c r="AU424" s="167" t="s">
        <v>135</v>
      </c>
      <c r="AV424" s="13" t="s">
        <v>135</v>
      </c>
      <c r="AW424" s="13" t="s">
        <v>24</v>
      </c>
      <c r="AX424" s="13" t="s">
        <v>70</v>
      </c>
      <c r="AY424" s="167" t="s">
        <v>134</v>
      </c>
    </row>
    <row r="425" spans="1:65" s="13" customFormat="1">
      <c r="B425" s="166"/>
      <c r="D425" s="162" t="s">
        <v>144</v>
      </c>
      <c r="E425" s="167" t="s">
        <v>1</v>
      </c>
      <c r="F425" s="168" t="s">
        <v>445</v>
      </c>
      <c r="H425" s="169">
        <v>2.88</v>
      </c>
      <c r="L425" s="166"/>
      <c r="M425" s="170"/>
      <c r="N425" s="171"/>
      <c r="O425" s="171"/>
      <c r="P425" s="171"/>
      <c r="Q425" s="171"/>
      <c r="R425" s="171"/>
      <c r="S425" s="171"/>
      <c r="T425" s="172"/>
      <c r="AT425" s="167" t="s">
        <v>144</v>
      </c>
      <c r="AU425" s="167" t="s">
        <v>135</v>
      </c>
      <c r="AV425" s="13" t="s">
        <v>135</v>
      </c>
      <c r="AW425" s="13" t="s">
        <v>24</v>
      </c>
      <c r="AX425" s="13" t="s">
        <v>70</v>
      </c>
      <c r="AY425" s="167" t="s">
        <v>134</v>
      </c>
    </row>
    <row r="426" spans="1:65" s="13" customFormat="1">
      <c r="B426" s="166"/>
      <c r="D426" s="162" t="s">
        <v>144</v>
      </c>
      <c r="E426" s="167" t="s">
        <v>1</v>
      </c>
      <c r="F426" s="168" t="s">
        <v>446</v>
      </c>
      <c r="H426" s="169">
        <v>2</v>
      </c>
      <c r="L426" s="166"/>
      <c r="M426" s="170"/>
      <c r="N426" s="171"/>
      <c r="O426" s="171"/>
      <c r="P426" s="171"/>
      <c r="Q426" s="171"/>
      <c r="R426" s="171"/>
      <c r="S426" s="171"/>
      <c r="T426" s="172"/>
      <c r="AT426" s="167" t="s">
        <v>144</v>
      </c>
      <c r="AU426" s="167" t="s">
        <v>135</v>
      </c>
      <c r="AV426" s="13" t="s">
        <v>135</v>
      </c>
      <c r="AW426" s="13" t="s">
        <v>24</v>
      </c>
      <c r="AX426" s="13" t="s">
        <v>70</v>
      </c>
      <c r="AY426" s="167" t="s">
        <v>134</v>
      </c>
    </row>
    <row r="427" spans="1:65" s="14" customFormat="1">
      <c r="B427" s="173"/>
      <c r="D427" s="162" t="s">
        <v>144</v>
      </c>
      <c r="E427" s="174" t="s">
        <v>1</v>
      </c>
      <c r="F427" s="175" t="s">
        <v>146</v>
      </c>
      <c r="H427" s="176">
        <v>7.4399999999999995</v>
      </c>
      <c r="L427" s="173"/>
      <c r="M427" s="177"/>
      <c r="N427" s="178"/>
      <c r="O427" s="178"/>
      <c r="P427" s="178"/>
      <c r="Q427" s="178"/>
      <c r="R427" s="178"/>
      <c r="S427" s="178"/>
      <c r="T427" s="179"/>
      <c r="AT427" s="174" t="s">
        <v>144</v>
      </c>
      <c r="AU427" s="174" t="s">
        <v>135</v>
      </c>
      <c r="AV427" s="14" t="s">
        <v>142</v>
      </c>
      <c r="AW427" s="14" t="s">
        <v>24</v>
      </c>
      <c r="AX427" s="14" t="s">
        <v>78</v>
      </c>
      <c r="AY427" s="174" t="s">
        <v>134</v>
      </c>
    </row>
    <row r="428" spans="1:65" s="2" customFormat="1" ht="24.2" customHeight="1">
      <c r="A428" s="31"/>
      <c r="B428" s="148"/>
      <c r="C428" s="149" t="s">
        <v>447</v>
      </c>
      <c r="D428" s="149" t="s">
        <v>138</v>
      </c>
      <c r="E428" s="150" t="s">
        <v>448</v>
      </c>
      <c r="F428" s="151" t="s">
        <v>449</v>
      </c>
      <c r="G428" s="152" t="s">
        <v>141</v>
      </c>
      <c r="H428" s="153">
        <v>16.625</v>
      </c>
      <c r="I428" s="153"/>
      <c r="J428" s="153">
        <f>ROUND(I428*H428,3)</f>
        <v>0</v>
      </c>
      <c r="K428" s="154"/>
      <c r="L428" s="32"/>
      <c r="M428" s="155" t="s">
        <v>1</v>
      </c>
      <c r="N428" s="156" t="s">
        <v>36</v>
      </c>
      <c r="O428" s="157">
        <v>0</v>
      </c>
      <c r="P428" s="157">
        <f>O428*H428</f>
        <v>0</v>
      </c>
      <c r="Q428" s="157">
        <v>0</v>
      </c>
      <c r="R428" s="157">
        <f>Q428*H428</f>
        <v>0</v>
      </c>
      <c r="S428" s="157">
        <v>0</v>
      </c>
      <c r="T428" s="158">
        <f>S428*H428</f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59" t="s">
        <v>142</v>
      </c>
      <c r="AT428" s="159" t="s">
        <v>138</v>
      </c>
      <c r="AU428" s="159" t="s">
        <v>135</v>
      </c>
      <c r="AY428" s="17" t="s">
        <v>134</v>
      </c>
      <c r="BE428" s="160">
        <f>IF(N428="základná",J428,0)</f>
        <v>0</v>
      </c>
      <c r="BF428" s="160">
        <f>IF(N428="znížená",J428,0)</f>
        <v>0</v>
      </c>
      <c r="BG428" s="160">
        <f>IF(N428="zákl. prenesená",J428,0)</f>
        <v>0</v>
      </c>
      <c r="BH428" s="160">
        <f>IF(N428="zníž. prenesená",J428,0)</f>
        <v>0</v>
      </c>
      <c r="BI428" s="160">
        <f>IF(N428="nulová",J428,0)</f>
        <v>0</v>
      </c>
      <c r="BJ428" s="17" t="s">
        <v>135</v>
      </c>
      <c r="BK428" s="161">
        <f>ROUND(I428*H428,3)</f>
        <v>0</v>
      </c>
      <c r="BL428" s="17" t="s">
        <v>142</v>
      </c>
      <c r="BM428" s="159" t="s">
        <v>450</v>
      </c>
    </row>
    <row r="429" spans="1:65" s="2" customFormat="1" ht="19.5">
      <c r="A429" s="31"/>
      <c r="B429" s="32"/>
      <c r="C429" s="31"/>
      <c r="D429" s="162" t="s">
        <v>143</v>
      </c>
      <c r="E429" s="31"/>
      <c r="F429" s="163" t="s">
        <v>449</v>
      </c>
      <c r="G429" s="31"/>
      <c r="H429" s="31"/>
      <c r="I429" s="31"/>
      <c r="J429" s="31"/>
      <c r="K429" s="31"/>
      <c r="L429" s="32"/>
      <c r="M429" s="164"/>
      <c r="N429" s="165"/>
      <c r="O429" s="57"/>
      <c r="P429" s="57"/>
      <c r="Q429" s="57"/>
      <c r="R429" s="57"/>
      <c r="S429" s="57"/>
      <c r="T429" s="58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T429" s="17" t="s">
        <v>143</v>
      </c>
      <c r="AU429" s="17" t="s">
        <v>135</v>
      </c>
    </row>
    <row r="430" spans="1:65" s="13" customFormat="1">
      <c r="B430" s="166"/>
      <c r="D430" s="162" t="s">
        <v>144</v>
      </c>
      <c r="E430" s="167" t="s">
        <v>1</v>
      </c>
      <c r="F430" s="168" t="s">
        <v>451</v>
      </c>
      <c r="H430" s="169">
        <v>4.3520000000000003</v>
      </c>
      <c r="L430" s="166"/>
      <c r="M430" s="170"/>
      <c r="N430" s="171"/>
      <c r="O430" s="171"/>
      <c r="P430" s="171"/>
      <c r="Q430" s="171"/>
      <c r="R430" s="171"/>
      <c r="S430" s="171"/>
      <c r="T430" s="172"/>
      <c r="AT430" s="167" t="s">
        <v>144</v>
      </c>
      <c r="AU430" s="167" t="s">
        <v>135</v>
      </c>
      <c r="AV430" s="13" t="s">
        <v>135</v>
      </c>
      <c r="AW430" s="13" t="s">
        <v>24</v>
      </c>
      <c r="AX430" s="13" t="s">
        <v>70</v>
      </c>
      <c r="AY430" s="167" t="s">
        <v>134</v>
      </c>
    </row>
    <row r="431" spans="1:65" s="13" customFormat="1">
      <c r="B431" s="166"/>
      <c r="D431" s="162" t="s">
        <v>144</v>
      </c>
      <c r="E431" s="167" t="s">
        <v>1</v>
      </c>
      <c r="F431" s="168" t="s">
        <v>452</v>
      </c>
      <c r="H431" s="169">
        <v>4.298</v>
      </c>
      <c r="L431" s="166"/>
      <c r="M431" s="170"/>
      <c r="N431" s="171"/>
      <c r="O431" s="171"/>
      <c r="P431" s="171"/>
      <c r="Q431" s="171"/>
      <c r="R431" s="171"/>
      <c r="S431" s="171"/>
      <c r="T431" s="172"/>
      <c r="AT431" s="167" t="s">
        <v>144</v>
      </c>
      <c r="AU431" s="167" t="s">
        <v>135</v>
      </c>
      <c r="AV431" s="13" t="s">
        <v>135</v>
      </c>
      <c r="AW431" s="13" t="s">
        <v>24</v>
      </c>
      <c r="AX431" s="13" t="s">
        <v>70</v>
      </c>
      <c r="AY431" s="167" t="s">
        <v>134</v>
      </c>
    </row>
    <row r="432" spans="1:65" s="13" customFormat="1">
      <c r="B432" s="166"/>
      <c r="D432" s="162" t="s">
        <v>144</v>
      </c>
      <c r="E432" s="167" t="s">
        <v>1</v>
      </c>
      <c r="F432" s="168" t="s">
        <v>453</v>
      </c>
      <c r="H432" s="169">
        <v>3.625</v>
      </c>
      <c r="L432" s="166"/>
      <c r="M432" s="170"/>
      <c r="N432" s="171"/>
      <c r="O432" s="171"/>
      <c r="P432" s="171"/>
      <c r="Q432" s="171"/>
      <c r="R432" s="171"/>
      <c r="S432" s="171"/>
      <c r="T432" s="172"/>
      <c r="AT432" s="167" t="s">
        <v>144</v>
      </c>
      <c r="AU432" s="167" t="s">
        <v>135</v>
      </c>
      <c r="AV432" s="13" t="s">
        <v>135</v>
      </c>
      <c r="AW432" s="13" t="s">
        <v>24</v>
      </c>
      <c r="AX432" s="13" t="s">
        <v>70</v>
      </c>
      <c r="AY432" s="167" t="s">
        <v>134</v>
      </c>
    </row>
    <row r="433" spans="1:65" s="13" customFormat="1">
      <c r="B433" s="166"/>
      <c r="D433" s="162" t="s">
        <v>144</v>
      </c>
      <c r="E433" s="167" t="s">
        <v>1</v>
      </c>
      <c r="F433" s="168" t="s">
        <v>454</v>
      </c>
      <c r="H433" s="169">
        <v>4.3499999999999996</v>
      </c>
      <c r="L433" s="166"/>
      <c r="M433" s="170"/>
      <c r="N433" s="171"/>
      <c r="O433" s="171"/>
      <c r="P433" s="171"/>
      <c r="Q433" s="171"/>
      <c r="R433" s="171"/>
      <c r="S433" s="171"/>
      <c r="T433" s="172"/>
      <c r="AT433" s="167" t="s">
        <v>144</v>
      </c>
      <c r="AU433" s="167" t="s">
        <v>135</v>
      </c>
      <c r="AV433" s="13" t="s">
        <v>135</v>
      </c>
      <c r="AW433" s="13" t="s">
        <v>24</v>
      </c>
      <c r="AX433" s="13" t="s">
        <v>70</v>
      </c>
      <c r="AY433" s="167" t="s">
        <v>134</v>
      </c>
    </row>
    <row r="434" spans="1:65" s="14" customFormat="1">
      <c r="B434" s="173"/>
      <c r="D434" s="162" t="s">
        <v>144</v>
      </c>
      <c r="E434" s="174" t="s">
        <v>1</v>
      </c>
      <c r="F434" s="175" t="s">
        <v>146</v>
      </c>
      <c r="H434" s="176">
        <v>16.625</v>
      </c>
      <c r="L434" s="173"/>
      <c r="M434" s="177"/>
      <c r="N434" s="178"/>
      <c r="O434" s="178"/>
      <c r="P434" s="178"/>
      <c r="Q434" s="178"/>
      <c r="R434" s="178"/>
      <c r="S434" s="178"/>
      <c r="T434" s="179"/>
      <c r="AT434" s="174" t="s">
        <v>144</v>
      </c>
      <c r="AU434" s="174" t="s">
        <v>135</v>
      </c>
      <c r="AV434" s="14" t="s">
        <v>142</v>
      </c>
      <c r="AW434" s="14" t="s">
        <v>24</v>
      </c>
      <c r="AX434" s="14" t="s">
        <v>78</v>
      </c>
      <c r="AY434" s="174" t="s">
        <v>134</v>
      </c>
    </row>
    <row r="435" spans="1:65" s="2" customFormat="1" ht="24.2" customHeight="1">
      <c r="A435" s="31"/>
      <c r="B435" s="148"/>
      <c r="C435" s="149" t="s">
        <v>455</v>
      </c>
      <c r="D435" s="149" t="s">
        <v>138</v>
      </c>
      <c r="E435" s="150" t="s">
        <v>456</v>
      </c>
      <c r="F435" s="151" t="s">
        <v>457</v>
      </c>
      <c r="G435" s="152" t="s">
        <v>458</v>
      </c>
      <c r="H435" s="153">
        <v>6.7169999999999996</v>
      </c>
      <c r="I435" s="153"/>
      <c r="J435" s="153">
        <f>ROUND(I435*H435,3)</f>
        <v>0</v>
      </c>
      <c r="K435" s="154"/>
      <c r="L435" s="32"/>
      <c r="M435" s="155" t="s">
        <v>1</v>
      </c>
      <c r="N435" s="156" t="s">
        <v>36</v>
      </c>
      <c r="O435" s="157">
        <v>0</v>
      </c>
      <c r="P435" s="157">
        <f>O435*H435</f>
        <v>0</v>
      </c>
      <c r="Q435" s="157">
        <v>0</v>
      </c>
      <c r="R435" s="157">
        <f>Q435*H435</f>
        <v>0</v>
      </c>
      <c r="S435" s="157">
        <v>0</v>
      </c>
      <c r="T435" s="158">
        <f>S435*H435</f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59" t="s">
        <v>142</v>
      </c>
      <c r="AT435" s="159" t="s">
        <v>138</v>
      </c>
      <c r="AU435" s="159" t="s">
        <v>135</v>
      </c>
      <c r="AY435" s="17" t="s">
        <v>134</v>
      </c>
      <c r="BE435" s="160">
        <f>IF(N435="základná",J435,0)</f>
        <v>0</v>
      </c>
      <c r="BF435" s="160">
        <f>IF(N435="znížená",J435,0)</f>
        <v>0</v>
      </c>
      <c r="BG435" s="160">
        <f>IF(N435="zákl. prenesená",J435,0)</f>
        <v>0</v>
      </c>
      <c r="BH435" s="160">
        <f>IF(N435="zníž. prenesená",J435,0)</f>
        <v>0</v>
      </c>
      <c r="BI435" s="160">
        <f>IF(N435="nulová",J435,0)</f>
        <v>0</v>
      </c>
      <c r="BJ435" s="17" t="s">
        <v>135</v>
      </c>
      <c r="BK435" s="161">
        <f>ROUND(I435*H435,3)</f>
        <v>0</v>
      </c>
      <c r="BL435" s="17" t="s">
        <v>142</v>
      </c>
      <c r="BM435" s="159" t="s">
        <v>459</v>
      </c>
    </row>
    <row r="436" spans="1:65" s="2" customFormat="1" ht="19.5">
      <c r="A436" s="31"/>
      <c r="B436" s="32"/>
      <c r="C436" s="31"/>
      <c r="D436" s="162" t="s">
        <v>143</v>
      </c>
      <c r="E436" s="31"/>
      <c r="F436" s="163" t="s">
        <v>457</v>
      </c>
      <c r="G436" s="31"/>
      <c r="H436" s="31"/>
      <c r="I436" s="31"/>
      <c r="J436" s="31"/>
      <c r="K436" s="31"/>
      <c r="L436" s="32"/>
      <c r="M436" s="164"/>
      <c r="N436" s="165"/>
      <c r="O436" s="57"/>
      <c r="P436" s="57"/>
      <c r="Q436" s="57"/>
      <c r="R436" s="57"/>
      <c r="S436" s="57"/>
      <c r="T436" s="58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T436" s="17" t="s">
        <v>143</v>
      </c>
      <c r="AU436" s="17" t="s">
        <v>135</v>
      </c>
    </row>
    <row r="437" spans="1:65" s="2" customFormat="1" ht="14.45" customHeight="1">
      <c r="A437" s="31"/>
      <c r="B437" s="148"/>
      <c r="C437" s="149" t="s">
        <v>428</v>
      </c>
      <c r="D437" s="149" t="s">
        <v>138</v>
      </c>
      <c r="E437" s="150" t="s">
        <v>460</v>
      </c>
      <c r="F437" s="151" t="s">
        <v>461</v>
      </c>
      <c r="G437" s="152" t="s">
        <v>458</v>
      </c>
      <c r="H437" s="153">
        <v>6.7169999999999996</v>
      </c>
      <c r="I437" s="153"/>
      <c r="J437" s="153">
        <f>ROUND(I437*H437,3)</f>
        <v>0</v>
      </c>
      <c r="K437" s="154"/>
      <c r="L437" s="32"/>
      <c r="M437" s="155" t="s">
        <v>1</v>
      </c>
      <c r="N437" s="156" t="s">
        <v>36</v>
      </c>
      <c r="O437" s="157">
        <v>0</v>
      </c>
      <c r="P437" s="157">
        <f>O437*H437</f>
        <v>0</v>
      </c>
      <c r="Q437" s="157">
        <v>0</v>
      </c>
      <c r="R437" s="157">
        <f>Q437*H437</f>
        <v>0</v>
      </c>
      <c r="S437" s="157">
        <v>0</v>
      </c>
      <c r="T437" s="158">
        <f>S437*H437</f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59" t="s">
        <v>142</v>
      </c>
      <c r="AT437" s="159" t="s">
        <v>138</v>
      </c>
      <c r="AU437" s="159" t="s">
        <v>135</v>
      </c>
      <c r="AY437" s="17" t="s">
        <v>134</v>
      </c>
      <c r="BE437" s="160">
        <f>IF(N437="základná",J437,0)</f>
        <v>0</v>
      </c>
      <c r="BF437" s="160">
        <f>IF(N437="znížená",J437,0)</f>
        <v>0</v>
      </c>
      <c r="BG437" s="160">
        <f>IF(N437="zákl. prenesená",J437,0)</f>
        <v>0</v>
      </c>
      <c r="BH437" s="160">
        <f>IF(N437="zníž. prenesená",J437,0)</f>
        <v>0</v>
      </c>
      <c r="BI437" s="160">
        <f>IF(N437="nulová",J437,0)</f>
        <v>0</v>
      </c>
      <c r="BJ437" s="17" t="s">
        <v>135</v>
      </c>
      <c r="BK437" s="161">
        <f>ROUND(I437*H437,3)</f>
        <v>0</v>
      </c>
      <c r="BL437" s="17" t="s">
        <v>142</v>
      </c>
      <c r="BM437" s="159" t="s">
        <v>462</v>
      </c>
    </row>
    <row r="438" spans="1:65" s="2" customFormat="1">
      <c r="A438" s="31"/>
      <c r="B438" s="32"/>
      <c r="C438" s="31"/>
      <c r="D438" s="162" t="s">
        <v>143</v>
      </c>
      <c r="E438" s="31"/>
      <c r="F438" s="163" t="s">
        <v>461</v>
      </c>
      <c r="G438" s="31"/>
      <c r="H438" s="31"/>
      <c r="I438" s="31"/>
      <c r="J438" s="31"/>
      <c r="K438" s="31"/>
      <c r="L438" s="32"/>
      <c r="M438" s="164"/>
      <c r="N438" s="165"/>
      <c r="O438" s="57"/>
      <c r="P438" s="57"/>
      <c r="Q438" s="57"/>
      <c r="R438" s="57"/>
      <c r="S438" s="57"/>
      <c r="T438" s="58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T438" s="17" t="s">
        <v>143</v>
      </c>
      <c r="AU438" s="17" t="s">
        <v>135</v>
      </c>
    </row>
    <row r="439" spans="1:65" s="2" customFormat="1" ht="24.2" customHeight="1">
      <c r="A439" s="31"/>
      <c r="B439" s="148"/>
      <c r="C439" s="149" t="s">
        <v>463</v>
      </c>
      <c r="D439" s="149" t="s">
        <v>138</v>
      </c>
      <c r="E439" s="150" t="s">
        <v>464</v>
      </c>
      <c r="F439" s="151" t="s">
        <v>465</v>
      </c>
      <c r="G439" s="152" t="s">
        <v>458</v>
      </c>
      <c r="H439" s="153">
        <v>94.01</v>
      </c>
      <c r="I439" s="153"/>
      <c r="J439" s="153">
        <f>ROUND(I439*H439,3)</f>
        <v>0</v>
      </c>
      <c r="K439" s="154"/>
      <c r="L439" s="32"/>
      <c r="M439" s="155" t="s">
        <v>1</v>
      </c>
      <c r="N439" s="156" t="s">
        <v>36</v>
      </c>
      <c r="O439" s="157">
        <v>0</v>
      </c>
      <c r="P439" s="157">
        <f>O439*H439</f>
        <v>0</v>
      </c>
      <c r="Q439" s="157">
        <v>0</v>
      </c>
      <c r="R439" s="157">
        <f>Q439*H439</f>
        <v>0</v>
      </c>
      <c r="S439" s="157">
        <v>0</v>
      </c>
      <c r="T439" s="158">
        <f>S439*H439</f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59" t="s">
        <v>142</v>
      </c>
      <c r="AT439" s="159" t="s">
        <v>138</v>
      </c>
      <c r="AU439" s="159" t="s">
        <v>135</v>
      </c>
      <c r="AY439" s="17" t="s">
        <v>134</v>
      </c>
      <c r="BE439" s="160">
        <f>IF(N439="základná",J439,0)</f>
        <v>0</v>
      </c>
      <c r="BF439" s="160">
        <f>IF(N439="znížená",J439,0)</f>
        <v>0</v>
      </c>
      <c r="BG439" s="160">
        <f>IF(N439="zákl. prenesená",J439,0)</f>
        <v>0</v>
      </c>
      <c r="BH439" s="160">
        <f>IF(N439="zníž. prenesená",J439,0)</f>
        <v>0</v>
      </c>
      <c r="BI439" s="160">
        <f>IF(N439="nulová",J439,0)</f>
        <v>0</v>
      </c>
      <c r="BJ439" s="17" t="s">
        <v>135</v>
      </c>
      <c r="BK439" s="161">
        <f>ROUND(I439*H439,3)</f>
        <v>0</v>
      </c>
      <c r="BL439" s="17" t="s">
        <v>142</v>
      </c>
      <c r="BM439" s="159" t="s">
        <v>466</v>
      </c>
    </row>
    <row r="440" spans="1:65" s="2" customFormat="1">
      <c r="A440" s="31"/>
      <c r="B440" s="32"/>
      <c r="C440" s="31"/>
      <c r="D440" s="162" t="s">
        <v>143</v>
      </c>
      <c r="E440" s="31"/>
      <c r="F440" s="163" t="s">
        <v>465</v>
      </c>
      <c r="G440" s="31"/>
      <c r="H440" s="31"/>
      <c r="I440" s="31"/>
      <c r="J440" s="31"/>
      <c r="K440" s="31"/>
      <c r="L440" s="32"/>
      <c r="M440" s="164"/>
      <c r="N440" s="165"/>
      <c r="O440" s="57"/>
      <c r="P440" s="57"/>
      <c r="Q440" s="57"/>
      <c r="R440" s="57"/>
      <c r="S440" s="57"/>
      <c r="T440" s="58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T440" s="17" t="s">
        <v>143</v>
      </c>
      <c r="AU440" s="17" t="s">
        <v>135</v>
      </c>
    </row>
    <row r="441" spans="1:65" s="13" customFormat="1">
      <c r="B441" s="166"/>
      <c r="D441" s="162" t="s">
        <v>144</v>
      </c>
      <c r="E441" s="167" t="s">
        <v>1</v>
      </c>
      <c r="F441" s="168" t="s">
        <v>467</v>
      </c>
      <c r="H441" s="169">
        <v>94.01</v>
      </c>
      <c r="L441" s="166"/>
      <c r="M441" s="170"/>
      <c r="N441" s="171"/>
      <c r="O441" s="171"/>
      <c r="P441" s="171"/>
      <c r="Q441" s="171"/>
      <c r="R441" s="171"/>
      <c r="S441" s="171"/>
      <c r="T441" s="172"/>
      <c r="AT441" s="167" t="s">
        <v>144</v>
      </c>
      <c r="AU441" s="167" t="s">
        <v>135</v>
      </c>
      <c r="AV441" s="13" t="s">
        <v>135</v>
      </c>
      <c r="AW441" s="13" t="s">
        <v>24</v>
      </c>
      <c r="AX441" s="13" t="s">
        <v>70</v>
      </c>
      <c r="AY441" s="167" t="s">
        <v>134</v>
      </c>
    </row>
    <row r="442" spans="1:65" s="14" customFormat="1">
      <c r="B442" s="173"/>
      <c r="D442" s="162" t="s">
        <v>144</v>
      </c>
      <c r="E442" s="174" t="s">
        <v>1</v>
      </c>
      <c r="F442" s="175" t="s">
        <v>146</v>
      </c>
      <c r="H442" s="176">
        <v>94.01</v>
      </c>
      <c r="L442" s="173"/>
      <c r="M442" s="177"/>
      <c r="N442" s="178"/>
      <c r="O442" s="178"/>
      <c r="P442" s="178"/>
      <c r="Q442" s="178"/>
      <c r="R442" s="178"/>
      <c r="S442" s="178"/>
      <c r="T442" s="179"/>
      <c r="AT442" s="174" t="s">
        <v>144</v>
      </c>
      <c r="AU442" s="174" t="s">
        <v>135</v>
      </c>
      <c r="AV442" s="14" t="s">
        <v>142</v>
      </c>
      <c r="AW442" s="14" t="s">
        <v>24</v>
      </c>
      <c r="AX442" s="14" t="s">
        <v>78</v>
      </c>
      <c r="AY442" s="174" t="s">
        <v>134</v>
      </c>
    </row>
    <row r="443" spans="1:65" s="2" customFormat="1" ht="24.2" customHeight="1">
      <c r="A443" s="31"/>
      <c r="B443" s="148"/>
      <c r="C443" s="149" t="s">
        <v>436</v>
      </c>
      <c r="D443" s="149" t="s">
        <v>138</v>
      </c>
      <c r="E443" s="150" t="s">
        <v>468</v>
      </c>
      <c r="F443" s="151" t="s">
        <v>469</v>
      </c>
      <c r="G443" s="152" t="s">
        <v>458</v>
      </c>
      <c r="H443" s="153">
        <v>6.7169999999999996</v>
      </c>
      <c r="I443" s="153"/>
      <c r="J443" s="153">
        <f>ROUND(I443*H443,3)</f>
        <v>0</v>
      </c>
      <c r="K443" s="154"/>
      <c r="L443" s="32"/>
      <c r="M443" s="155" t="s">
        <v>1</v>
      </c>
      <c r="N443" s="156" t="s">
        <v>36</v>
      </c>
      <c r="O443" s="157">
        <v>0</v>
      </c>
      <c r="P443" s="157">
        <f>O443*H443</f>
        <v>0</v>
      </c>
      <c r="Q443" s="157">
        <v>0</v>
      </c>
      <c r="R443" s="157">
        <f>Q443*H443</f>
        <v>0</v>
      </c>
      <c r="S443" s="157">
        <v>0</v>
      </c>
      <c r="T443" s="158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59" t="s">
        <v>142</v>
      </c>
      <c r="AT443" s="159" t="s">
        <v>138</v>
      </c>
      <c r="AU443" s="159" t="s">
        <v>135</v>
      </c>
      <c r="AY443" s="17" t="s">
        <v>134</v>
      </c>
      <c r="BE443" s="160">
        <f>IF(N443="základná",J443,0)</f>
        <v>0</v>
      </c>
      <c r="BF443" s="160">
        <f>IF(N443="znížená",J443,0)</f>
        <v>0</v>
      </c>
      <c r="BG443" s="160">
        <f>IF(N443="zákl. prenesená",J443,0)</f>
        <v>0</v>
      </c>
      <c r="BH443" s="160">
        <f>IF(N443="zníž. prenesená",J443,0)</f>
        <v>0</v>
      </c>
      <c r="BI443" s="160">
        <f>IF(N443="nulová",J443,0)</f>
        <v>0</v>
      </c>
      <c r="BJ443" s="17" t="s">
        <v>135</v>
      </c>
      <c r="BK443" s="161">
        <f>ROUND(I443*H443,3)</f>
        <v>0</v>
      </c>
      <c r="BL443" s="17" t="s">
        <v>142</v>
      </c>
      <c r="BM443" s="159" t="s">
        <v>470</v>
      </c>
    </row>
    <row r="444" spans="1:65" s="2" customFormat="1">
      <c r="A444" s="31"/>
      <c r="B444" s="32"/>
      <c r="C444" s="31"/>
      <c r="D444" s="162" t="s">
        <v>143</v>
      </c>
      <c r="E444" s="31"/>
      <c r="F444" s="163" t="s">
        <v>469</v>
      </c>
      <c r="G444" s="31"/>
      <c r="H444" s="31"/>
      <c r="I444" s="31"/>
      <c r="J444" s="31"/>
      <c r="K444" s="31"/>
      <c r="L444" s="32"/>
      <c r="M444" s="164"/>
      <c r="N444" s="165"/>
      <c r="O444" s="57"/>
      <c r="P444" s="57"/>
      <c r="Q444" s="57"/>
      <c r="R444" s="57"/>
      <c r="S444" s="57"/>
      <c r="T444" s="58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T444" s="17" t="s">
        <v>143</v>
      </c>
      <c r="AU444" s="17" t="s">
        <v>135</v>
      </c>
    </row>
    <row r="445" spans="1:65" s="2" customFormat="1" ht="24.2" customHeight="1">
      <c r="A445" s="31"/>
      <c r="B445" s="148"/>
      <c r="C445" s="149" t="s">
        <v>471</v>
      </c>
      <c r="D445" s="149" t="s">
        <v>138</v>
      </c>
      <c r="E445" s="150" t="s">
        <v>472</v>
      </c>
      <c r="F445" s="151" t="s">
        <v>473</v>
      </c>
      <c r="G445" s="152" t="s">
        <v>458</v>
      </c>
      <c r="H445" s="153">
        <v>33.575000000000003</v>
      </c>
      <c r="I445" s="153"/>
      <c r="J445" s="153">
        <f>ROUND(I445*H445,3)</f>
        <v>0</v>
      </c>
      <c r="K445" s="154"/>
      <c r="L445" s="32"/>
      <c r="M445" s="155" t="s">
        <v>1</v>
      </c>
      <c r="N445" s="156" t="s">
        <v>36</v>
      </c>
      <c r="O445" s="157">
        <v>0</v>
      </c>
      <c r="P445" s="157">
        <f>O445*H445</f>
        <v>0</v>
      </c>
      <c r="Q445" s="157">
        <v>0</v>
      </c>
      <c r="R445" s="157">
        <f>Q445*H445</f>
        <v>0</v>
      </c>
      <c r="S445" s="157">
        <v>0</v>
      </c>
      <c r="T445" s="158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59" t="s">
        <v>142</v>
      </c>
      <c r="AT445" s="159" t="s">
        <v>138</v>
      </c>
      <c r="AU445" s="159" t="s">
        <v>135</v>
      </c>
      <c r="AY445" s="17" t="s">
        <v>134</v>
      </c>
      <c r="BE445" s="160">
        <f>IF(N445="základná",J445,0)</f>
        <v>0</v>
      </c>
      <c r="BF445" s="160">
        <f>IF(N445="znížená",J445,0)</f>
        <v>0</v>
      </c>
      <c r="BG445" s="160">
        <f>IF(N445="zákl. prenesená",J445,0)</f>
        <v>0</v>
      </c>
      <c r="BH445" s="160">
        <f>IF(N445="zníž. prenesená",J445,0)</f>
        <v>0</v>
      </c>
      <c r="BI445" s="160">
        <f>IF(N445="nulová",J445,0)</f>
        <v>0</v>
      </c>
      <c r="BJ445" s="17" t="s">
        <v>135</v>
      </c>
      <c r="BK445" s="161">
        <f>ROUND(I445*H445,3)</f>
        <v>0</v>
      </c>
      <c r="BL445" s="17" t="s">
        <v>142</v>
      </c>
      <c r="BM445" s="159" t="s">
        <v>474</v>
      </c>
    </row>
    <row r="446" spans="1:65" s="2" customFormat="1" ht="19.5">
      <c r="A446" s="31"/>
      <c r="B446" s="32"/>
      <c r="C446" s="31"/>
      <c r="D446" s="162" t="s">
        <v>143</v>
      </c>
      <c r="E446" s="31"/>
      <c r="F446" s="163" t="s">
        <v>473</v>
      </c>
      <c r="G446" s="31"/>
      <c r="H446" s="31"/>
      <c r="I446" s="31"/>
      <c r="J446" s="31"/>
      <c r="K446" s="31"/>
      <c r="L446" s="32"/>
      <c r="M446" s="164"/>
      <c r="N446" s="165"/>
      <c r="O446" s="57"/>
      <c r="P446" s="57"/>
      <c r="Q446" s="57"/>
      <c r="R446" s="57"/>
      <c r="S446" s="57"/>
      <c r="T446" s="58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T446" s="17" t="s">
        <v>143</v>
      </c>
      <c r="AU446" s="17" t="s">
        <v>135</v>
      </c>
    </row>
    <row r="447" spans="1:65" s="13" customFormat="1">
      <c r="B447" s="166"/>
      <c r="D447" s="162" t="s">
        <v>144</v>
      </c>
      <c r="E447" s="167" t="s">
        <v>1</v>
      </c>
      <c r="F447" s="168" t="s">
        <v>475</v>
      </c>
      <c r="H447" s="169">
        <v>33.575000000000003</v>
      </c>
      <c r="L447" s="166"/>
      <c r="M447" s="170"/>
      <c r="N447" s="171"/>
      <c r="O447" s="171"/>
      <c r="P447" s="171"/>
      <c r="Q447" s="171"/>
      <c r="R447" s="171"/>
      <c r="S447" s="171"/>
      <c r="T447" s="172"/>
      <c r="AT447" s="167" t="s">
        <v>144</v>
      </c>
      <c r="AU447" s="167" t="s">
        <v>135</v>
      </c>
      <c r="AV447" s="13" t="s">
        <v>135</v>
      </c>
      <c r="AW447" s="13" t="s">
        <v>24</v>
      </c>
      <c r="AX447" s="13" t="s">
        <v>70</v>
      </c>
      <c r="AY447" s="167" t="s">
        <v>134</v>
      </c>
    </row>
    <row r="448" spans="1:65" s="14" customFormat="1">
      <c r="B448" s="173"/>
      <c r="D448" s="162" t="s">
        <v>144</v>
      </c>
      <c r="E448" s="174" t="s">
        <v>1</v>
      </c>
      <c r="F448" s="175" t="s">
        <v>146</v>
      </c>
      <c r="H448" s="176">
        <v>33.575000000000003</v>
      </c>
      <c r="L448" s="173"/>
      <c r="M448" s="177"/>
      <c r="N448" s="178"/>
      <c r="O448" s="178"/>
      <c r="P448" s="178"/>
      <c r="Q448" s="178"/>
      <c r="R448" s="178"/>
      <c r="S448" s="178"/>
      <c r="T448" s="179"/>
      <c r="AT448" s="174" t="s">
        <v>144</v>
      </c>
      <c r="AU448" s="174" t="s">
        <v>135</v>
      </c>
      <c r="AV448" s="14" t="s">
        <v>142</v>
      </c>
      <c r="AW448" s="14" t="s">
        <v>24</v>
      </c>
      <c r="AX448" s="14" t="s">
        <v>78</v>
      </c>
      <c r="AY448" s="174" t="s">
        <v>134</v>
      </c>
    </row>
    <row r="449" spans="1:65" s="2" customFormat="1" ht="24.2" customHeight="1">
      <c r="A449" s="31"/>
      <c r="B449" s="148"/>
      <c r="C449" s="149" t="s">
        <v>476</v>
      </c>
      <c r="D449" s="149" t="s">
        <v>138</v>
      </c>
      <c r="E449" s="150" t="s">
        <v>477</v>
      </c>
      <c r="F449" s="151" t="s">
        <v>478</v>
      </c>
      <c r="G449" s="152" t="s">
        <v>458</v>
      </c>
      <c r="H449" s="153">
        <v>3.234</v>
      </c>
      <c r="I449" s="153"/>
      <c r="J449" s="153">
        <f>ROUND(I449*H449,3)</f>
        <v>0</v>
      </c>
      <c r="K449" s="154"/>
      <c r="L449" s="32"/>
      <c r="M449" s="155" t="s">
        <v>1</v>
      </c>
      <c r="N449" s="156" t="s">
        <v>36</v>
      </c>
      <c r="O449" s="157">
        <v>0</v>
      </c>
      <c r="P449" s="157">
        <f>O449*H449</f>
        <v>0</v>
      </c>
      <c r="Q449" s="157">
        <v>0</v>
      </c>
      <c r="R449" s="157">
        <f>Q449*H449</f>
        <v>0</v>
      </c>
      <c r="S449" s="157">
        <v>0</v>
      </c>
      <c r="T449" s="158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59" t="s">
        <v>142</v>
      </c>
      <c r="AT449" s="159" t="s">
        <v>138</v>
      </c>
      <c r="AU449" s="159" t="s">
        <v>135</v>
      </c>
      <c r="AY449" s="17" t="s">
        <v>134</v>
      </c>
      <c r="BE449" s="160">
        <f>IF(N449="základná",J449,0)</f>
        <v>0</v>
      </c>
      <c r="BF449" s="160">
        <f>IF(N449="znížená",J449,0)</f>
        <v>0</v>
      </c>
      <c r="BG449" s="160">
        <f>IF(N449="zákl. prenesená",J449,0)</f>
        <v>0</v>
      </c>
      <c r="BH449" s="160">
        <f>IF(N449="zníž. prenesená",J449,0)</f>
        <v>0</v>
      </c>
      <c r="BI449" s="160">
        <f>IF(N449="nulová",J449,0)</f>
        <v>0</v>
      </c>
      <c r="BJ449" s="17" t="s">
        <v>135</v>
      </c>
      <c r="BK449" s="161">
        <f>ROUND(I449*H449,3)</f>
        <v>0</v>
      </c>
      <c r="BL449" s="17" t="s">
        <v>142</v>
      </c>
      <c r="BM449" s="159" t="s">
        <v>479</v>
      </c>
    </row>
    <row r="450" spans="1:65" s="2" customFormat="1">
      <c r="A450" s="31"/>
      <c r="B450" s="32"/>
      <c r="C450" s="31"/>
      <c r="D450" s="162" t="s">
        <v>143</v>
      </c>
      <c r="E450" s="31"/>
      <c r="F450" s="163" t="s">
        <v>478</v>
      </c>
      <c r="G450" s="31"/>
      <c r="H450" s="31"/>
      <c r="I450" s="31"/>
      <c r="J450" s="31"/>
      <c r="K450" s="31"/>
      <c r="L450" s="32"/>
      <c r="M450" s="164"/>
      <c r="N450" s="165"/>
      <c r="O450" s="57"/>
      <c r="P450" s="57"/>
      <c r="Q450" s="57"/>
      <c r="R450" s="57"/>
      <c r="S450" s="57"/>
      <c r="T450" s="58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T450" s="17" t="s">
        <v>143</v>
      </c>
      <c r="AU450" s="17" t="s">
        <v>135</v>
      </c>
    </row>
    <row r="451" spans="1:65" s="2" customFormat="1" ht="24.2" customHeight="1">
      <c r="A451" s="31"/>
      <c r="B451" s="148"/>
      <c r="C451" s="149" t="s">
        <v>439</v>
      </c>
      <c r="D451" s="149" t="s">
        <v>138</v>
      </c>
      <c r="E451" s="150" t="s">
        <v>480</v>
      </c>
      <c r="F451" s="151" t="s">
        <v>481</v>
      </c>
      <c r="G451" s="152" t="s">
        <v>458</v>
      </c>
      <c r="H451" s="153">
        <v>3.4809999999999999</v>
      </c>
      <c r="I451" s="153"/>
      <c r="J451" s="153">
        <f>ROUND(I451*H451,3)</f>
        <v>0</v>
      </c>
      <c r="K451" s="154"/>
      <c r="L451" s="32"/>
      <c r="M451" s="155" t="s">
        <v>1</v>
      </c>
      <c r="N451" s="156" t="s">
        <v>36</v>
      </c>
      <c r="O451" s="157">
        <v>0</v>
      </c>
      <c r="P451" s="157">
        <f>O451*H451</f>
        <v>0</v>
      </c>
      <c r="Q451" s="157">
        <v>0</v>
      </c>
      <c r="R451" s="157">
        <f>Q451*H451</f>
        <v>0</v>
      </c>
      <c r="S451" s="157">
        <v>0</v>
      </c>
      <c r="T451" s="158">
        <f>S451*H451</f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59" t="s">
        <v>142</v>
      </c>
      <c r="AT451" s="159" t="s">
        <v>138</v>
      </c>
      <c r="AU451" s="159" t="s">
        <v>135</v>
      </c>
      <c r="AY451" s="17" t="s">
        <v>134</v>
      </c>
      <c r="BE451" s="160">
        <f>IF(N451="základná",J451,0)</f>
        <v>0</v>
      </c>
      <c r="BF451" s="160">
        <f>IF(N451="znížená",J451,0)</f>
        <v>0</v>
      </c>
      <c r="BG451" s="160">
        <f>IF(N451="zákl. prenesená",J451,0)</f>
        <v>0</v>
      </c>
      <c r="BH451" s="160">
        <f>IF(N451="zníž. prenesená",J451,0)</f>
        <v>0</v>
      </c>
      <c r="BI451" s="160">
        <f>IF(N451="nulová",J451,0)</f>
        <v>0</v>
      </c>
      <c r="BJ451" s="17" t="s">
        <v>135</v>
      </c>
      <c r="BK451" s="161">
        <f>ROUND(I451*H451,3)</f>
        <v>0</v>
      </c>
      <c r="BL451" s="17" t="s">
        <v>142</v>
      </c>
      <c r="BM451" s="159" t="s">
        <v>412</v>
      </c>
    </row>
    <row r="452" spans="1:65" s="2" customFormat="1">
      <c r="A452" s="31"/>
      <c r="B452" s="32"/>
      <c r="C452" s="31"/>
      <c r="D452" s="162" t="s">
        <v>143</v>
      </c>
      <c r="E452" s="31"/>
      <c r="F452" s="163" t="s">
        <v>481</v>
      </c>
      <c r="G452" s="31"/>
      <c r="H452" s="31"/>
      <c r="I452" s="31"/>
      <c r="J452" s="31"/>
      <c r="K452" s="31"/>
      <c r="L452" s="32"/>
      <c r="M452" s="164"/>
      <c r="N452" s="165"/>
      <c r="O452" s="57"/>
      <c r="P452" s="57"/>
      <c r="Q452" s="57"/>
      <c r="R452" s="57"/>
      <c r="S452" s="57"/>
      <c r="T452" s="58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T452" s="17" t="s">
        <v>143</v>
      </c>
      <c r="AU452" s="17" t="s">
        <v>135</v>
      </c>
    </row>
    <row r="453" spans="1:65" s="2" customFormat="1" ht="14.45" customHeight="1">
      <c r="A453" s="31"/>
      <c r="B453" s="148"/>
      <c r="C453" s="149" t="s">
        <v>482</v>
      </c>
      <c r="D453" s="149" t="s">
        <v>138</v>
      </c>
      <c r="E453" s="150" t="s">
        <v>483</v>
      </c>
      <c r="F453" s="151" t="s">
        <v>484</v>
      </c>
      <c r="G453" s="152" t="s">
        <v>421</v>
      </c>
      <c r="H453" s="153">
        <v>1</v>
      </c>
      <c r="I453" s="153"/>
      <c r="J453" s="153">
        <f>ROUND(I453*H453,3)</f>
        <v>0</v>
      </c>
      <c r="K453" s="154"/>
      <c r="L453" s="32"/>
      <c r="M453" s="155" t="s">
        <v>1</v>
      </c>
      <c r="N453" s="156" t="s">
        <v>36</v>
      </c>
      <c r="O453" s="157">
        <v>0</v>
      </c>
      <c r="P453" s="157">
        <f>O453*H453</f>
        <v>0</v>
      </c>
      <c r="Q453" s="157">
        <v>0</v>
      </c>
      <c r="R453" s="157">
        <f>Q453*H453</f>
        <v>0</v>
      </c>
      <c r="S453" s="157">
        <v>0</v>
      </c>
      <c r="T453" s="158">
        <f>S453*H453</f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59" t="s">
        <v>142</v>
      </c>
      <c r="AT453" s="159" t="s">
        <v>138</v>
      </c>
      <c r="AU453" s="159" t="s">
        <v>135</v>
      </c>
      <c r="AY453" s="17" t="s">
        <v>134</v>
      </c>
      <c r="BE453" s="160">
        <f>IF(N453="základná",J453,0)</f>
        <v>0</v>
      </c>
      <c r="BF453" s="160">
        <f>IF(N453="znížená",J453,0)</f>
        <v>0</v>
      </c>
      <c r="BG453" s="160">
        <f>IF(N453="zákl. prenesená",J453,0)</f>
        <v>0</v>
      </c>
      <c r="BH453" s="160">
        <f>IF(N453="zníž. prenesená",J453,0)</f>
        <v>0</v>
      </c>
      <c r="BI453" s="160">
        <f>IF(N453="nulová",J453,0)</f>
        <v>0</v>
      </c>
      <c r="BJ453" s="17" t="s">
        <v>135</v>
      </c>
      <c r="BK453" s="161">
        <f>ROUND(I453*H453,3)</f>
        <v>0</v>
      </c>
      <c r="BL453" s="17" t="s">
        <v>142</v>
      </c>
      <c r="BM453" s="159" t="s">
        <v>343</v>
      </c>
    </row>
    <row r="454" spans="1:65" s="2" customFormat="1">
      <c r="A454" s="31"/>
      <c r="B454" s="32"/>
      <c r="C454" s="31"/>
      <c r="D454" s="162" t="s">
        <v>143</v>
      </c>
      <c r="E454" s="31"/>
      <c r="F454" s="163" t="s">
        <v>484</v>
      </c>
      <c r="G454" s="31"/>
      <c r="H454" s="31"/>
      <c r="I454" s="31"/>
      <c r="J454" s="31"/>
      <c r="K454" s="31"/>
      <c r="L454" s="32"/>
      <c r="M454" s="164"/>
      <c r="N454" s="165"/>
      <c r="O454" s="57"/>
      <c r="P454" s="57"/>
      <c r="Q454" s="57"/>
      <c r="R454" s="57"/>
      <c r="S454" s="57"/>
      <c r="T454" s="58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T454" s="17" t="s">
        <v>143</v>
      </c>
      <c r="AU454" s="17" t="s">
        <v>135</v>
      </c>
    </row>
    <row r="455" spans="1:65" s="12" customFormat="1" ht="22.9" customHeight="1">
      <c r="B455" s="136"/>
      <c r="D455" s="137" t="s">
        <v>69</v>
      </c>
      <c r="E455" s="146" t="s">
        <v>485</v>
      </c>
      <c r="F455" s="146" t="s">
        <v>486</v>
      </c>
      <c r="J455" s="147">
        <f>BK455</f>
        <v>0</v>
      </c>
      <c r="L455" s="136"/>
      <c r="M455" s="140"/>
      <c r="N455" s="141"/>
      <c r="O455" s="141"/>
      <c r="P455" s="142">
        <f>SUM(P456:P457)</f>
        <v>0</v>
      </c>
      <c r="Q455" s="141"/>
      <c r="R455" s="142">
        <f>SUM(R456:R457)</f>
        <v>0</v>
      </c>
      <c r="S455" s="141"/>
      <c r="T455" s="143">
        <f>SUM(T456:T457)</f>
        <v>0</v>
      </c>
      <c r="AR455" s="137" t="s">
        <v>78</v>
      </c>
      <c r="AT455" s="144" t="s">
        <v>69</v>
      </c>
      <c r="AU455" s="144" t="s">
        <v>78</v>
      </c>
      <c r="AY455" s="137" t="s">
        <v>134</v>
      </c>
      <c r="BK455" s="145">
        <f>SUM(BK456:BK457)</f>
        <v>0</v>
      </c>
    </row>
    <row r="456" spans="1:65" s="2" customFormat="1" ht="24.2" customHeight="1">
      <c r="A456" s="31"/>
      <c r="B456" s="148"/>
      <c r="C456" s="149" t="s">
        <v>487</v>
      </c>
      <c r="D456" s="149" t="s">
        <v>138</v>
      </c>
      <c r="E456" s="150" t="s">
        <v>488</v>
      </c>
      <c r="F456" s="151" t="s">
        <v>489</v>
      </c>
      <c r="G456" s="152" t="s">
        <v>458</v>
      </c>
      <c r="H456" s="153">
        <v>101.66200000000001</v>
      </c>
      <c r="I456" s="153"/>
      <c r="J456" s="153">
        <f>ROUND(I456*H456,3)</f>
        <v>0</v>
      </c>
      <c r="K456" s="154"/>
      <c r="L456" s="32"/>
      <c r="M456" s="155" t="s">
        <v>1</v>
      </c>
      <c r="N456" s="156" t="s">
        <v>36</v>
      </c>
      <c r="O456" s="157">
        <v>0</v>
      </c>
      <c r="P456" s="157">
        <f>O456*H456</f>
        <v>0</v>
      </c>
      <c r="Q456" s="157">
        <v>0</v>
      </c>
      <c r="R456" s="157">
        <f>Q456*H456</f>
        <v>0</v>
      </c>
      <c r="S456" s="157">
        <v>0</v>
      </c>
      <c r="T456" s="158">
        <f>S456*H456</f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59" t="s">
        <v>142</v>
      </c>
      <c r="AT456" s="159" t="s">
        <v>138</v>
      </c>
      <c r="AU456" s="159" t="s">
        <v>135</v>
      </c>
      <c r="AY456" s="17" t="s">
        <v>134</v>
      </c>
      <c r="BE456" s="160">
        <f>IF(N456="základná",J456,0)</f>
        <v>0</v>
      </c>
      <c r="BF456" s="160">
        <f>IF(N456="znížená",J456,0)</f>
        <v>0</v>
      </c>
      <c r="BG456" s="160">
        <f>IF(N456="zákl. prenesená",J456,0)</f>
        <v>0</v>
      </c>
      <c r="BH456" s="160">
        <f>IF(N456="zníž. prenesená",J456,0)</f>
        <v>0</v>
      </c>
      <c r="BI456" s="160">
        <f>IF(N456="nulová",J456,0)</f>
        <v>0</v>
      </c>
      <c r="BJ456" s="17" t="s">
        <v>135</v>
      </c>
      <c r="BK456" s="161">
        <f>ROUND(I456*H456,3)</f>
        <v>0</v>
      </c>
      <c r="BL456" s="17" t="s">
        <v>142</v>
      </c>
      <c r="BM456" s="159" t="s">
        <v>490</v>
      </c>
    </row>
    <row r="457" spans="1:65" s="2" customFormat="1" ht="19.5">
      <c r="A457" s="31"/>
      <c r="B457" s="32"/>
      <c r="C457" s="31"/>
      <c r="D457" s="162" t="s">
        <v>143</v>
      </c>
      <c r="E457" s="31"/>
      <c r="F457" s="163" t="s">
        <v>489</v>
      </c>
      <c r="G457" s="31"/>
      <c r="H457" s="31"/>
      <c r="I457" s="31"/>
      <c r="J457" s="31"/>
      <c r="K457" s="31"/>
      <c r="L457" s="32"/>
      <c r="M457" s="164"/>
      <c r="N457" s="165"/>
      <c r="O457" s="57"/>
      <c r="P457" s="57"/>
      <c r="Q457" s="57"/>
      <c r="R457" s="57"/>
      <c r="S457" s="57"/>
      <c r="T457" s="58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T457" s="17" t="s">
        <v>143</v>
      </c>
      <c r="AU457" s="17" t="s">
        <v>135</v>
      </c>
    </row>
    <row r="458" spans="1:65" s="12" customFormat="1" ht="25.9" customHeight="1">
      <c r="B458" s="136"/>
      <c r="D458" s="137" t="s">
        <v>69</v>
      </c>
      <c r="E458" s="138" t="s">
        <v>491</v>
      </c>
      <c r="F458" s="138" t="s">
        <v>492</v>
      </c>
      <c r="J458" s="139">
        <f>BK458</f>
        <v>0</v>
      </c>
      <c r="L458" s="136"/>
      <c r="M458" s="140"/>
      <c r="N458" s="141"/>
      <c r="O458" s="141"/>
      <c r="P458" s="142">
        <f>P459+P470+P479+P498+P582+P663+P710+P729</f>
        <v>0</v>
      </c>
      <c r="Q458" s="141"/>
      <c r="R458" s="142">
        <f>R459+R470+R479+R498+R582+R663+R710+R729</f>
        <v>0</v>
      </c>
      <c r="S458" s="141"/>
      <c r="T458" s="143">
        <f>T459+T470+T479+T498+T582+T663+T710+T729</f>
        <v>0</v>
      </c>
      <c r="AR458" s="137" t="s">
        <v>135</v>
      </c>
      <c r="AT458" s="144" t="s">
        <v>69</v>
      </c>
      <c r="AU458" s="144" t="s">
        <v>70</v>
      </c>
      <c r="AY458" s="137" t="s">
        <v>134</v>
      </c>
      <c r="BK458" s="145">
        <f>BK459+BK470+BK479+BK498+BK582+BK663+BK710+BK729</f>
        <v>0</v>
      </c>
    </row>
    <row r="459" spans="1:65" s="12" customFormat="1" ht="22.9" customHeight="1">
      <c r="B459" s="136"/>
      <c r="D459" s="137" t="s">
        <v>69</v>
      </c>
      <c r="E459" s="146" t="s">
        <v>493</v>
      </c>
      <c r="F459" s="146" t="s">
        <v>494</v>
      </c>
      <c r="J459" s="147">
        <f>BK459</f>
        <v>0</v>
      </c>
      <c r="L459" s="136"/>
      <c r="M459" s="140"/>
      <c r="N459" s="141"/>
      <c r="O459" s="141"/>
      <c r="P459" s="142">
        <f>SUM(P460:P469)</f>
        <v>0</v>
      </c>
      <c r="Q459" s="141"/>
      <c r="R459" s="142">
        <f>SUM(R460:R469)</f>
        <v>0</v>
      </c>
      <c r="S459" s="141"/>
      <c r="T459" s="143">
        <f>SUM(T460:T469)</f>
        <v>0</v>
      </c>
      <c r="AR459" s="137" t="s">
        <v>135</v>
      </c>
      <c r="AT459" s="144" t="s">
        <v>69</v>
      </c>
      <c r="AU459" s="144" t="s">
        <v>78</v>
      </c>
      <c r="AY459" s="137" t="s">
        <v>134</v>
      </c>
      <c r="BK459" s="145">
        <f>SUM(BK460:BK469)</f>
        <v>0</v>
      </c>
    </row>
    <row r="460" spans="1:65" s="2" customFormat="1" ht="24.2" customHeight="1">
      <c r="A460" s="31"/>
      <c r="B460" s="148"/>
      <c r="C460" s="149" t="s">
        <v>495</v>
      </c>
      <c r="D460" s="149" t="s">
        <v>138</v>
      </c>
      <c r="E460" s="150" t="s">
        <v>496</v>
      </c>
      <c r="F460" s="151" t="s">
        <v>497</v>
      </c>
      <c r="G460" s="152" t="s">
        <v>141</v>
      </c>
      <c r="H460" s="153">
        <v>14.7</v>
      </c>
      <c r="I460" s="153"/>
      <c r="J460" s="153">
        <f>ROUND(I460*H460,3)</f>
        <v>0</v>
      </c>
      <c r="K460" s="154"/>
      <c r="L460" s="32"/>
      <c r="M460" s="155" t="s">
        <v>1</v>
      </c>
      <c r="N460" s="156" t="s">
        <v>36</v>
      </c>
      <c r="O460" s="157">
        <v>0</v>
      </c>
      <c r="P460" s="157">
        <f>O460*H460</f>
        <v>0</v>
      </c>
      <c r="Q460" s="157">
        <v>0</v>
      </c>
      <c r="R460" s="157">
        <f>Q460*H460</f>
        <v>0</v>
      </c>
      <c r="S460" s="157">
        <v>0</v>
      </c>
      <c r="T460" s="158">
        <f>S460*H460</f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59" t="s">
        <v>180</v>
      </c>
      <c r="AT460" s="159" t="s">
        <v>138</v>
      </c>
      <c r="AU460" s="159" t="s">
        <v>135</v>
      </c>
      <c r="AY460" s="17" t="s">
        <v>134</v>
      </c>
      <c r="BE460" s="160">
        <f>IF(N460="základná",J460,0)</f>
        <v>0</v>
      </c>
      <c r="BF460" s="160">
        <f>IF(N460="znížená",J460,0)</f>
        <v>0</v>
      </c>
      <c r="BG460" s="160">
        <f>IF(N460="zákl. prenesená",J460,0)</f>
        <v>0</v>
      </c>
      <c r="BH460" s="160">
        <f>IF(N460="zníž. prenesená",J460,0)</f>
        <v>0</v>
      </c>
      <c r="BI460" s="160">
        <f>IF(N460="nulová",J460,0)</f>
        <v>0</v>
      </c>
      <c r="BJ460" s="17" t="s">
        <v>135</v>
      </c>
      <c r="BK460" s="161">
        <f>ROUND(I460*H460,3)</f>
        <v>0</v>
      </c>
      <c r="BL460" s="17" t="s">
        <v>180</v>
      </c>
      <c r="BM460" s="159" t="s">
        <v>498</v>
      </c>
    </row>
    <row r="461" spans="1:65" s="2" customFormat="1" ht="19.5">
      <c r="A461" s="31"/>
      <c r="B461" s="32"/>
      <c r="C461" s="31"/>
      <c r="D461" s="162" t="s">
        <v>143</v>
      </c>
      <c r="E461" s="31"/>
      <c r="F461" s="163" t="s">
        <v>497</v>
      </c>
      <c r="G461" s="31"/>
      <c r="H461" s="31"/>
      <c r="I461" s="31"/>
      <c r="J461" s="31"/>
      <c r="K461" s="31"/>
      <c r="L461" s="32"/>
      <c r="M461" s="164"/>
      <c r="N461" s="165"/>
      <c r="O461" s="57"/>
      <c r="P461" s="57"/>
      <c r="Q461" s="57"/>
      <c r="R461" s="57"/>
      <c r="S461" s="57"/>
      <c r="T461" s="58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T461" s="17" t="s">
        <v>143</v>
      </c>
      <c r="AU461" s="17" t="s">
        <v>135</v>
      </c>
    </row>
    <row r="462" spans="1:65" s="13" customFormat="1">
      <c r="B462" s="166"/>
      <c r="D462" s="162" t="s">
        <v>144</v>
      </c>
      <c r="E462" s="167" t="s">
        <v>1</v>
      </c>
      <c r="F462" s="168" t="s">
        <v>342</v>
      </c>
      <c r="H462" s="169">
        <v>14.7</v>
      </c>
      <c r="L462" s="166"/>
      <c r="M462" s="170"/>
      <c r="N462" s="171"/>
      <c r="O462" s="171"/>
      <c r="P462" s="171"/>
      <c r="Q462" s="171"/>
      <c r="R462" s="171"/>
      <c r="S462" s="171"/>
      <c r="T462" s="172"/>
      <c r="AT462" s="167" t="s">
        <v>144</v>
      </c>
      <c r="AU462" s="167" t="s">
        <v>135</v>
      </c>
      <c r="AV462" s="13" t="s">
        <v>135</v>
      </c>
      <c r="AW462" s="13" t="s">
        <v>24</v>
      </c>
      <c r="AX462" s="13" t="s">
        <v>70</v>
      </c>
      <c r="AY462" s="167" t="s">
        <v>134</v>
      </c>
    </row>
    <row r="463" spans="1:65" s="14" customFormat="1">
      <c r="B463" s="173"/>
      <c r="D463" s="162" t="s">
        <v>144</v>
      </c>
      <c r="E463" s="174" t="s">
        <v>1</v>
      </c>
      <c r="F463" s="175" t="s">
        <v>146</v>
      </c>
      <c r="H463" s="176">
        <v>14.7</v>
      </c>
      <c r="L463" s="173"/>
      <c r="M463" s="177"/>
      <c r="N463" s="178"/>
      <c r="O463" s="178"/>
      <c r="P463" s="178"/>
      <c r="Q463" s="178"/>
      <c r="R463" s="178"/>
      <c r="S463" s="178"/>
      <c r="T463" s="179"/>
      <c r="AT463" s="174" t="s">
        <v>144</v>
      </c>
      <c r="AU463" s="174" t="s">
        <v>135</v>
      </c>
      <c r="AV463" s="14" t="s">
        <v>142</v>
      </c>
      <c r="AW463" s="14" t="s">
        <v>24</v>
      </c>
      <c r="AX463" s="14" t="s">
        <v>78</v>
      </c>
      <c r="AY463" s="174" t="s">
        <v>134</v>
      </c>
    </row>
    <row r="464" spans="1:65" s="2" customFormat="1" ht="24.2" customHeight="1">
      <c r="A464" s="31"/>
      <c r="B464" s="148"/>
      <c r="C464" s="187" t="s">
        <v>499</v>
      </c>
      <c r="D464" s="187" t="s">
        <v>344</v>
      </c>
      <c r="E464" s="188" t="s">
        <v>500</v>
      </c>
      <c r="F464" s="189" t="s">
        <v>501</v>
      </c>
      <c r="G464" s="190" t="s">
        <v>347</v>
      </c>
      <c r="H464" s="191">
        <v>16.170000000000002</v>
      </c>
      <c r="I464" s="191"/>
      <c r="J464" s="191">
        <f>ROUND(I464*H464,3)</f>
        <v>0</v>
      </c>
      <c r="K464" s="192"/>
      <c r="L464" s="193"/>
      <c r="M464" s="194" t="s">
        <v>1</v>
      </c>
      <c r="N464" s="195" t="s">
        <v>36</v>
      </c>
      <c r="O464" s="157">
        <v>0</v>
      </c>
      <c r="P464" s="157">
        <f>O464*H464</f>
        <v>0</v>
      </c>
      <c r="Q464" s="157">
        <v>0</v>
      </c>
      <c r="R464" s="157">
        <f>Q464*H464</f>
        <v>0</v>
      </c>
      <c r="S464" s="157">
        <v>0</v>
      </c>
      <c r="T464" s="158">
        <f>S464*H464</f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59" t="s">
        <v>185</v>
      </c>
      <c r="AT464" s="159" t="s">
        <v>344</v>
      </c>
      <c r="AU464" s="159" t="s">
        <v>135</v>
      </c>
      <c r="AY464" s="17" t="s">
        <v>134</v>
      </c>
      <c r="BE464" s="160">
        <f>IF(N464="základná",J464,0)</f>
        <v>0</v>
      </c>
      <c r="BF464" s="160">
        <f>IF(N464="znížená",J464,0)</f>
        <v>0</v>
      </c>
      <c r="BG464" s="160">
        <f>IF(N464="zákl. prenesená",J464,0)</f>
        <v>0</v>
      </c>
      <c r="BH464" s="160">
        <f>IF(N464="zníž. prenesená",J464,0)</f>
        <v>0</v>
      </c>
      <c r="BI464" s="160">
        <f>IF(N464="nulová",J464,0)</f>
        <v>0</v>
      </c>
      <c r="BJ464" s="17" t="s">
        <v>135</v>
      </c>
      <c r="BK464" s="161">
        <f>ROUND(I464*H464,3)</f>
        <v>0</v>
      </c>
      <c r="BL464" s="17" t="s">
        <v>180</v>
      </c>
      <c r="BM464" s="159" t="s">
        <v>495</v>
      </c>
    </row>
    <row r="465" spans="1:65" s="2" customFormat="1" ht="19.5">
      <c r="A465" s="31"/>
      <c r="B465" s="32"/>
      <c r="C465" s="31"/>
      <c r="D465" s="162" t="s">
        <v>143</v>
      </c>
      <c r="E465" s="31"/>
      <c r="F465" s="163" t="s">
        <v>501</v>
      </c>
      <c r="G465" s="31"/>
      <c r="H465" s="31"/>
      <c r="I465" s="31"/>
      <c r="J465" s="31"/>
      <c r="K465" s="31"/>
      <c r="L465" s="32"/>
      <c r="M465" s="164"/>
      <c r="N465" s="165"/>
      <c r="O465" s="57"/>
      <c r="P465" s="57"/>
      <c r="Q465" s="57"/>
      <c r="R465" s="57"/>
      <c r="S465" s="57"/>
      <c r="T465" s="58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T465" s="17" t="s">
        <v>143</v>
      </c>
      <c r="AU465" s="17" t="s">
        <v>135</v>
      </c>
    </row>
    <row r="466" spans="1:65" s="2" customFormat="1" ht="24.2" customHeight="1">
      <c r="A466" s="31"/>
      <c r="B466" s="148"/>
      <c r="C466" s="187" t="s">
        <v>502</v>
      </c>
      <c r="D466" s="187" t="s">
        <v>344</v>
      </c>
      <c r="E466" s="188" t="s">
        <v>503</v>
      </c>
      <c r="F466" s="189" t="s">
        <v>504</v>
      </c>
      <c r="G466" s="190" t="s">
        <v>191</v>
      </c>
      <c r="H466" s="191">
        <v>16.899999999999999</v>
      </c>
      <c r="I466" s="191"/>
      <c r="J466" s="191">
        <f>ROUND(I466*H466,3)</f>
        <v>0</v>
      </c>
      <c r="K466" s="192"/>
      <c r="L466" s="193"/>
      <c r="M466" s="194" t="s">
        <v>1</v>
      </c>
      <c r="N466" s="195" t="s">
        <v>36</v>
      </c>
      <c r="O466" s="157">
        <v>0</v>
      </c>
      <c r="P466" s="157">
        <f>O466*H466</f>
        <v>0</v>
      </c>
      <c r="Q466" s="157">
        <v>0</v>
      </c>
      <c r="R466" s="157">
        <f>Q466*H466</f>
        <v>0</v>
      </c>
      <c r="S466" s="157">
        <v>0</v>
      </c>
      <c r="T466" s="158">
        <f>S466*H466</f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59" t="s">
        <v>185</v>
      </c>
      <c r="AT466" s="159" t="s">
        <v>344</v>
      </c>
      <c r="AU466" s="159" t="s">
        <v>135</v>
      </c>
      <c r="AY466" s="17" t="s">
        <v>134</v>
      </c>
      <c r="BE466" s="160">
        <f>IF(N466="základná",J466,0)</f>
        <v>0</v>
      </c>
      <c r="BF466" s="160">
        <f>IF(N466="znížená",J466,0)</f>
        <v>0</v>
      </c>
      <c r="BG466" s="160">
        <f>IF(N466="zákl. prenesená",J466,0)</f>
        <v>0</v>
      </c>
      <c r="BH466" s="160">
        <f>IF(N466="zníž. prenesená",J466,0)</f>
        <v>0</v>
      </c>
      <c r="BI466" s="160">
        <f>IF(N466="nulová",J466,0)</f>
        <v>0</v>
      </c>
      <c r="BJ466" s="17" t="s">
        <v>135</v>
      </c>
      <c r="BK466" s="161">
        <f>ROUND(I466*H466,3)</f>
        <v>0</v>
      </c>
      <c r="BL466" s="17" t="s">
        <v>180</v>
      </c>
      <c r="BM466" s="159" t="s">
        <v>502</v>
      </c>
    </row>
    <row r="467" spans="1:65" s="2" customFormat="1" ht="19.5">
      <c r="A467" s="31"/>
      <c r="B467" s="32"/>
      <c r="C467" s="31"/>
      <c r="D467" s="162" t="s">
        <v>143</v>
      </c>
      <c r="E467" s="31"/>
      <c r="F467" s="163" t="s">
        <v>504</v>
      </c>
      <c r="G467" s="31"/>
      <c r="H467" s="31"/>
      <c r="I467" s="31"/>
      <c r="J467" s="31"/>
      <c r="K467" s="31"/>
      <c r="L467" s="32"/>
      <c r="M467" s="164"/>
      <c r="N467" s="165"/>
      <c r="O467" s="57"/>
      <c r="P467" s="57"/>
      <c r="Q467" s="57"/>
      <c r="R467" s="57"/>
      <c r="S467" s="57"/>
      <c r="T467" s="58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T467" s="17" t="s">
        <v>143</v>
      </c>
      <c r="AU467" s="17" t="s">
        <v>135</v>
      </c>
    </row>
    <row r="468" spans="1:65" s="2" customFormat="1" ht="24.2" customHeight="1">
      <c r="A468" s="31"/>
      <c r="B468" s="148"/>
      <c r="C468" s="149" t="s">
        <v>485</v>
      </c>
      <c r="D468" s="149" t="s">
        <v>138</v>
      </c>
      <c r="E468" s="150" t="s">
        <v>505</v>
      </c>
      <c r="F468" s="151" t="s">
        <v>506</v>
      </c>
      <c r="G468" s="152" t="s">
        <v>507</v>
      </c>
      <c r="H468" s="153">
        <v>1.298</v>
      </c>
      <c r="I468" s="153"/>
      <c r="J468" s="153">
        <f>ROUND(I468*H468,3)</f>
        <v>0</v>
      </c>
      <c r="K468" s="154"/>
      <c r="L468" s="32"/>
      <c r="M468" s="155" t="s">
        <v>1</v>
      </c>
      <c r="N468" s="156" t="s">
        <v>36</v>
      </c>
      <c r="O468" s="157">
        <v>0</v>
      </c>
      <c r="P468" s="157">
        <f>O468*H468</f>
        <v>0</v>
      </c>
      <c r="Q468" s="157">
        <v>0</v>
      </c>
      <c r="R468" s="157">
        <f>Q468*H468</f>
        <v>0</v>
      </c>
      <c r="S468" s="157">
        <v>0</v>
      </c>
      <c r="T468" s="158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59" t="s">
        <v>180</v>
      </c>
      <c r="AT468" s="159" t="s">
        <v>138</v>
      </c>
      <c r="AU468" s="159" t="s">
        <v>135</v>
      </c>
      <c r="AY468" s="17" t="s">
        <v>134</v>
      </c>
      <c r="BE468" s="160">
        <f>IF(N468="základná",J468,0)</f>
        <v>0</v>
      </c>
      <c r="BF468" s="160">
        <f>IF(N468="znížená",J468,0)</f>
        <v>0</v>
      </c>
      <c r="BG468" s="160">
        <f>IF(N468="zákl. prenesená",J468,0)</f>
        <v>0</v>
      </c>
      <c r="BH468" s="160">
        <f>IF(N468="zníž. prenesená",J468,0)</f>
        <v>0</v>
      </c>
      <c r="BI468" s="160">
        <f>IF(N468="nulová",J468,0)</f>
        <v>0</v>
      </c>
      <c r="BJ468" s="17" t="s">
        <v>135</v>
      </c>
      <c r="BK468" s="161">
        <f>ROUND(I468*H468,3)</f>
        <v>0</v>
      </c>
      <c r="BL468" s="17" t="s">
        <v>180</v>
      </c>
      <c r="BM468" s="159" t="s">
        <v>508</v>
      </c>
    </row>
    <row r="469" spans="1:65" s="2" customFormat="1" ht="19.5">
      <c r="A469" s="31"/>
      <c r="B469" s="32"/>
      <c r="C469" s="31"/>
      <c r="D469" s="162" t="s">
        <v>143</v>
      </c>
      <c r="E469" s="31"/>
      <c r="F469" s="163" t="s">
        <v>506</v>
      </c>
      <c r="G469" s="31"/>
      <c r="H469" s="31"/>
      <c r="I469" s="31"/>
      <c r="J469" s="31"/>
      <c r="K469" s="31"/>
      <c r="L469" s="32"/>
      <c r="M469" s="164"/>
      <c r="N469" s="165"/>
      <c r="O469" s="57"/>
      <c r="P469" s="57"/>
      <c r="Q469" s="57"/>
      <c r="R469" s="57"/>
      <c r="S469" s="57"/>
      <c r="T469" s="58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T469" s="17" t="s">
        <v>143</v>
      </c>
      <c r="AU469" s="17" t="s">
        <v>135</v>
      </c>
    </row>
    <row r="470" spans="1:65" s="12" customFormat="1" ht="22.9" customHeight="1">
      <c r="B470" s="136"/>
      <c r="D470" s="137" t="s">
        <v>69</v>
      </c>
      <c r="E470" s="146" t="s">
        <v>509</v>
      </c>
      <c r="F470" s="146" t="s">
        <v>510</v>
      </c>
      <c r="J470" s="147">
        <f>BK470</f>
        <v>0</v>
      </c>
      <c r="L470" s="136"/>
      <c r="M470" s="140"/>
      <c r="N470" s="141"/>
      <c r="O470" s="141"/>
      <c r="P470" s="142">
        <f>SUM(P471:P478)</f>
        <v>0</v>
      </c>
      <c r="Q470" s="141"/>
      <c r="R470" s="142">
        <f>SUM(R471:R478)</f>
        <v>0</v>
      </c>
      <c r="S470" s="141"/>
      <c r="T470" s="143">
        <f>SUM(T471:T478)</f>
        <v>0</v>
      </c>
      <c r="AR470" s="137" t="s">
        <v>135</v>
      </c>
      <c r="AT470" s="144" t="s">
        <v>69</v>
      </c>
      <c r="AU470" s="144" t="s">
        <v>78</v>
      </c>
      <c r="AY470" s="137" t="s">
        <v>134</v>
      </c>
      <c r="BK470" s="145">
        <f>SUM(BK471:BK478)</f>
        <v>0</v>
      </c>
    </row>
    <row r="471" spans="1:65" s="2" customFormat="1" ht="24.2" customHeight="1">
      <c r="A471" s="31"/>
      <c r="B471" s="148"/>
      <c r="C471" s="149" t="s">
        <v>490</v>
      </c>
      <c r="D471" s="149" t="s">
        <v>138</v>
      </c>
      <c r="E471" s="150" t="s">
        <v>511</v>
      </c>
      <c r="F471" s="151" t="s">
        <v>512</v>
      </c>
      <c r="G471" s="152" t="s">
        <v>141</v>
      </c>
      <c r="H471" s="153">
        <v>14.7</v>
      </c>
      <c r="I471" s="153"/>
      <c r="J471" s="153">
        <f>ROUND(I471*H471,3)</f>
        <v>0</v>
      </c>
      <c r="K471" s="154"/>
      <c r="L471" s="32"/>
      <c r="M471" s="155" t="s">
        <v>1</v>
      </c>
      <c r="N471" s="156" t="s">
        <v>36</v>
      </c>
      <c r="O471" s="157">
        <v>0</v>
      </c>
      <c r="P471" s="157">
        <f>O471*H471</f>
        <v>0</v>
      </c>
      <c r="Q471" s="157">
        <v>0</v>
      </c>
      <c r="R471" s="157">
        <f>Q471*H471</f>
        <v>0</v>
      </c>
      <c r="S471" s="157">
        <v>0</v>
      </c>
      <c r="T471" s="158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59" t="s">
        <v>180</v>
      </c>
      <c r="AT471" s="159" t="s">
        <v>138</v>
      </c>
      <c r="AU471" s="159" t="s">
        <v>135</v>
      </c>
      <c r="AY471" s="17" t="s">
        <v>134</v>
      </c>
      <c r="BE471" s="160">
        <f>IF(N471="základná",J471,0)</f>
        <v>0</v>
      </c>
      <c r="BF471" s="160">
        <f>IF(N471="znížená",J471,0)</f>
        <v>0</v>
      </c>
      <c r="BG471" s="160">
        <f>IF(N471="zákl. prenesená",J471,0)</f>
        <v>0</v>
      </c>
      <c r="BH471" s="160">
        <f>IF(N471="zníž. prenesená",J471,0)</f>
        <v>0</v>
      </c>
      <c r="BI471" s="160">
        <f>IF(N471="nulová",J471,0)</f>
        <v>0</v>
      </c>
      <c r="BJ471" s="17" t="s">
        <v>135</v>
      </c>
      <c r="BK471" s="161">
        <f>ROUND(I471*H471,3)</f>
        <v>0</v>
      </c>
      <c r="BL471" s="17" t="s">
        <v>180</v>
      </c>
      <c r="BM471" s="159" t="s">
        <v>513</v>
      </c>
    </row>
    <row r="472" spans="1:65" s="2" customFormat="1">
      <c r="A472" s="31"/>
      <c r="B472" s="32"/>
      <c r="C472" s="31"/>
      <c r="D472" s="162" t="s">
        <v>143</v>
      </c>
      <c r="E472" s="31"/>
      <c r="F472" s="163" t="s">
        <v>512</v>
      </c>
      <c r="G472" s="31"/>
      <c r="H472" s="31"/>
      <c r="I472" s="31"/>
      <c r="J472" s="31"/>
      <c r="K472" s="31"/>
      <c r="L472" s="32"/>
      <c r="M472" s="164"/>
      <c r="N472" s="165"/>
      <c r="O472" s="57"/>
      <c r="P472" s="57"/>
      <c r="Q472" s="57"/>
      <c r="R472" s="57"/>
      <c r="S472" s="57"/>
      <c r="T472" s="58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T472" s="17" t="s">
        <v>143</v>
      </c>
      <c r="AU472" s="17" t="s">
        <v>135</v>
      </c>
    </row>
    <row r="473" spans="1:65" s="2" customFormat="1" ht="24.2" customHeight="1">
      <c r="A473" s="31"/>
      <c r="B473" s="148"/>
      <c r="C473" s="187" t="s">
        <v>514</v>
      </c>
      <c r="D473" s="187" t="s">
        <v>344</v>
      </c>
      <c r="E473" s="188" t="s">
        <v>515</v>
      </c>
      <c r="F473" s="189" t="s">
        <v>516</v>
      </c>
      <c r="G473" s="190" t="s">
        <v>141</v>
      </c>
      <c r="H473" s="191">
        <v>14.994</v>
      </c>
      <c r="I473" s="191"/>
      <c r="J473" s="191">
        <f>ROUND(I473*H473,3)</f>
        <v>0</v>
      </c>
      <c r="K473" s="192"/>
      <c r="L473" s="193"/>
      <c r="M473" s="194" t="s">
        <v>1</v>
      </c>
      <c r="N473" s="195" t="s">
        <v>36</v>
      </c>
      <c r="O473" s="157">
        <v>0</v>
      </c>
      <c r="P473" s="157">
        <f>O473*H473</f>
        <v>0</v>
      </c>
      <c r="Q473" s="157">
        <v>0</v>
      </c>
      <c r="R473" s="157">
        <f>Q473*H473</f>
        <v>0</v>
      </c>
      <c r="S473" s="157">
        <v>0</v>
      </c>
      <c r="T473" s="158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59" t="s">
        <v>185</v>
      </c>
      <c r="AT473" s="159" t="s">
        <v>344</v>
      </c>
      <c r="AU473" s="159" t="s">
        <v>135</v>
      </c>
      <c r="AY473" s="17" t="s">
        <v>134</v>
      </c>
      <c r="BE473" s="160">
        <f>IF(N473="základná",J473,0)</f>
        <v>0</v>
      </c>
      <c r="BF473" s="160">
        <f>IF(N473="znížená",J473,0)</f>
        <v>0</v>
      </c>
      <c r="BG473" s="160">
        <f>IF(N473="zákl. prenesená",J473,0)</f>
        <v>0</v>
      </c>
      <c r="BH473" s="160">
        <f>IF(N473="zníž. prenesená",J473,0)</f>
        <v>0</v>
      </c>
      <c r="BI473" s="160">
        <f>IF(N473="nulová",J473,0)</f>
        <v>0</v>
      </c>
      <c r="BJ473" s="17" t="s">
        <v>135</v>
      </c>
      <c r="BK473" s="161">
        <f>ROUND(I473*H473,3)</f>
        <v>0</v>
      </c>
      <c r="BL473" s="17" t="s">
        <v>180</v>
      </c>
      <c r="BM473" s="159" t="s">
        <v>517</v>
      </c>
    </row>
    <row r="474" spans="1:65" s="2" customFormat="1">
      <c r="A474" s="31"/>
      <c r="B474" s="32"/>
      <c r="C474" s="31"/>
      <c r="D474" s="162" t="s">
        <v>143</v>
      </c>
      <c r="E474" s="31"/>
      <c r="F474" s="163" t="s">
        <v>516</v>
      </c>
      <c r="G474" s="31"/>
      <c r="H474" s="31"/>
      <c r="I474" s="31"/>
      <c r="J474" s="31"/>
      <c r="K474" s="31"/>
      <c r="L474" s="32"/>
      <c r="M474" s="164"/>
      <c r="N474" s="165"/>
      <c r="O474" s="57"/>
      <c r="P474" s="57"/>
      <c r="Q474" s="57"/>
      <c r="R474" s="57"/>
      <c r="S474" s="57"/>
      <c r="T474" s="58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T474" s="17" t="s">
        <v>143</v>
      </c>
      <c r="AU474" s="17" t="s">
        <v>135</v>
      </c>
    </row>
    <row r="475" spans="1:65" s="13" customFormat="1">
      <c r="B475" s="166"/>
      <c r="D475" s="162" t="s">
        <v>144</v>
      </c>
      <c r="E475" s="167" t="s">
        <v>1</v>
      </c>
      <c r="F475" s="168" t="s">
        <v>518</v>
      </c>
      <c r="H475" s="169">
        <v>14.994</v>
      </c>
      <c r="L475" s="166"/>
      <c r="M475" s="170"/>
      <c r="N475" s="171"/>
      <c r="O475" s="171"/>
      <c r="P475" s="171"/>
      <c r="Q475" s="171"/>
      <c r="R475" s="171"/>
      <c r="S475" s="171"/>
      <c r="T475" s="172"/>
      <c r="AT475" s="167" t="s">
        <v>144</v>
      </c>
      <c r="AU475" s="167" t="s">
        <v>135</v>
      </c>
      <c r="AV475" s="13" t="s">
        <v>135</v>
      </c>
      <c r="AW475" s="13" t="s">
        <v>24</v>
      </c>
      <c r="AX475" s="13" t="s">
        <v>70</v>
      </c>
      <c r="AY475" s="167" t="s">
        <v>134</v>
      </c>
    </row>
    <row r="476" spans="1:65" s="14" customFormat="1">
      <c r="B476" s="173"/>
      <c r="D476" s="162" t="s">
        <v>144</v>
      </c>
      <c r="E476" s="174" t="s">
        <v>1</v>
      </c>
      <c r="F476" s="175" t="s">
        <v>146</v>
      </c>
      <c r="H476" s="176">
        <v>14.994</v>
      </c>
      <c r="L476" s="173"/>
      <c r="M476" s="177"/>
      <c r="N476" s="178"/>
      <c r="O476" s="178"/>
      <c r="P476" s="178"/>
      <c r="Q476" s="178"/>
      <c r="R476" s="178"/>
      <c r="S476" s="178"/>
      <c r="T476" s="179"/>
      <c r="AT476" s="174" t="s">
        <v>144</v>
      </c>
      <c r="AU476" s="174" t="s">
        <v>135</v>
      </c>
      <c r="AV476" s="14" t="s">
        <v>142</v>
      </c>
      <c r="AW476" s="14" t="s">
        <v>24</v>
      </c>
      <c r="AX476" s="14" t="s">
        <v>78</v>
      </c>
      <c r="AY476" s="174" t="s">
        <v>134</v>
      </c>
    </row>
    <row r="477" spans="1:65" s="2" customFormat="1" ht="24.2" customHeight="1">
      <c r="A477" s="31"/>
      <c r="B477" s="148"/>
      <c r="C477" s="149" t="s">
        <v>498</v>
      </c>
      <c r="D477" s="149" t="s">
        <v>138</v>
      </c>
      <c r="E477" s="150" t="s">
        <v>519</v>
      </c>
      <c r="F477" s="151" t="s">
        <v>520</v>
      </c>
      <c r="G477" s="152" t="s">
        <v>507</v>
      </c>
      <c r="H477" s="153">
        <v>3.0190000000000001</v>
      </c>
      <c r="I477" s="153"/>
      <c r="J477" s="153">
        <f>ROUND(I477*H477,3)</f>
        <v>0</v>
      </c>
      <c r="K477" s="154"/>
      <c r="L477" s="32"/>
      <c r="M477" s="155" t="s">
        <v>1</v>
      </c>
      <c r="N477" s="156" t="s">
        <v>36</v>
      </c>
      <c r="O477" s="157">
        <v>0</v>
      </c>
      <c r="P477" s="157">
        <f>O477*H477</f>
        <v>0</v>
      </c>
      <c r="Q477" s="157">
        <v>0</v>
      </c>
      <c r="R477" s="157">
        <f>Q477*H477</f>
        <v>0</v>
      </c>
      <c r="S477" s="157">
        <v>0</v>
      </c>
      <c r="T477" s="158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59" t="s">
        <v>180</v>
      </c>
      <c r="AT477" s="159" t="s">
        <v>138</v>
      </c>
      <c r="AU477" s="159" t="s">
        <v>135</v>
      </c>
      <c r="AY477" s="17" t="s">
        <v>134</v>
      </c>
      <c r="BE477" s="160">
        <f>IF(N477="základná",J477,0)</f>
        <v>0</v>
      </c>
      <c r="BF477" s="160">
        <f>IF(N477="znížená",J477,0)</f>
        <v>0</v>
      </c>
      <c r="BG477" s="160">
        <f>IF(N477="zákl. prenesená",J477,0)</f>
        <v>0</v>
      </c>
      <c r="BH477" s="160">
        <f>IF(N477="zníž. prenesená",J477,0)</f>
        <v>0</v>
      </c>
      <c r="BI477" s="160">
        <f>IF(N477="nulová",J477,0)</f>
        <v>0</v>
      </c>
      <c r="BJ477" s="17" t="s">
        <v>135</v>
      </c>
      <c r="BK477" s="161">
        <f>ROUND(I477*H477,3)</f>
        <v>0</v>
      </c>
      <c r="BL477" s="17" t="s">
        <v>180</v>
      </c>
      <c r="BM477" s="159" t="s">
        <v>521</v>
      </c>
    </row>
    <row r="478" spans="1:65" s="2" customFormat="1" ht="19.5">
      <c r="A478" s="31"/>
      <c r="B478" s="32"/>
      <c r="C478" s="31"/>
      <c r="D478" s="162" t="s">
        <v>143</v>
      </c>
      <c r="E478" s="31"/>
      <c r="F478" s="163" t="s">
        <v>520</v>
      </c>
      <c r="G478" s="31"/>
      <c r="H478" s="31"/>
      <c r="I478" s="31"/>
      <c r="J478" s="31"/>
      <c r="K478" s="31"/>
      <c r="L478" s="32"/>
      <c r="M478" s="164"/>
      <c r="N478" s="165"/>
      <c r="O478" s="57"/>
      <c r="P478" s="57"/>
      <c r="Q478" s="57"/>
      <c r="R478" s="57"/>
      <c r="S478" s="57"/>
      <c r="T478" s="58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T478" s="17" t="s">
        <v>143</v>
      </c>
      <c r="AU478" s="17" t="s">
        <v>135</v>
      </c>
    </row>
    <row r="479" spans="1:65" s="12" customFormat="1" ht="22.9" customHeight="1">
      <c r="B479" s="136"/>
      <c r="D479" s="137" t="s">
        <v>69</v>
      </c>
      <c r="E479" s="146" t="s">
        <v>522</v>
      </c>
      <c r="F479" s="146" t="s">
        <v>523</v>
      </c>
      <c r="J479" s="147">
        <f>BK479</f>
        <v>0</v>
      </c>
      <c r="L479" s="136"/>
      <c r="M479" s="140"/>
      <c r="N479" s="141"/>
      <c r="O479" s="141"/>
      <c r="P479" s="142">
        <f>SUM(P480:P497)</f>
        <v>0</v>
      </c>
      <c r="Q479" s="141"/>
      <c r="R479" s="142">
        <f>SUM(R480:R497)</f>
        <v>0</v>
      </c>
      <c r="S479" s="141"/>
      <c r="T479" s="143">
        <f>SUM(T480:T497)</f>
        <v>0</v>
      </c>
      <c r="AR479" s="137" t="s">
        <v>135</v>
      </c>
      <c r="AT479" s="144" t="s">
        <v>69</v>
      </c>
      <c r="AU479" s="144" t="s">
        <v>78</v>
      </c>
      <c r="AY479" s="137" t="s">
        <v>134</v>
      </c>
      <c r="BK479" s="145">
        <f>SUM(BK480:BK497)</f>
        <v>0</v>
      </c>
    </row>
    <row r="480" spans="1:65" s="2" customFormat="1" ht="14.45" customHeight="1">
      <c r="A480" s="31"/>
      <c r="B480" s="148"/>
      <c r="C480" s="149" t="s">
        <v>524</v>
      </c>
      <c r="D480" s="149" t="s">
        <v>138</v>
      </c>
      <c r="E480" s="150" t="s">
        <v>525</v>
      </c>
      <c r="F480" s="151" t="s">
        <v>526</v>
      </c>
      <c r="G480" s="152" t="s">
        <v>141</v>
      </c>
      <c r="H480" s="153">
        <v>86.828999999999994</v>
      </c>
      <c r="I480" s="153"/>
      <c r="J480" s="153">
        <f>ROUND(I480*H480,3)</f>
        <v>0</v>
      </c>
      <c r="K480" s="154"/>
      <c r="L480" s="32"/>
      <c r="M480" s="155" t="s">
        <v>1</v>
      </c>
      <c r="N480" s="156" t="s">
        <v>36</v>
      </c>
      <c r="O480" s="157">
        <v>0</v>
      </c>
      <c r="P480" s="157">
        <f>O480*H480</f>
        <v>0</v>
      </c>
      <c r="Q480" s="157">
        <v>0</v>
      </c>
      <c r="R480" s="157">
        <f>Q480*H480</f>
        <v>0</v>
      </c>
      <c r="S480" s="157">
        <v>0</v>
      </c>
      <c r="T480" s="158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59" t="s">
        <v>180</v>
      </c>
      <c r="AT480" s="159" t="s">
        <v>138</v>
      </c>
      <c r="AU480" s="159" t="s">
        <v>135</v>
      </c>
      <c r="AY480" s="17" t="s">
        <v>134</v>
      </c>
      <c r="BE480" s="160">
        <f>IF(N480="základná",J480,0)</f>
        <v>0</v>
      </c>
      <c r="BF480" s="160">
        <f>IF(N480="znížená",J480,0)</f>
        <v>0</v>
      </c>
      <c r="BG480" s="160">
        <f>IF(N480="zákl. prenesená",J480,0)</f>
        <v>0</v>
      </c>
      <c r="BH480" s="160">
        <f>IF(N480="zníž. prenesená",J480,0)</f>
        <v>0</v>
      </c>
      <c r="BI480" s="160">
        <f>IF(N480="nulová",J480,0)</f>
        <v>0</v>
      </c>
      <c r="BJ480" s="17" t="s">
        <v>135</v>
      </c>
      <c r="BK480" s="161">
        <f>ROUND(I480*H480,3)</f>
        <v>0</v>
      </c>
      <c r="BL480" s="17" t="s">
        <v>180</v>
      </c>
      <c r="BM480" s="159" t="s">
        <v>527</v>
      </c>
    </row>
    <row r="481" spans="1:65" s="2" customFormat="1">
      <c r="A481" s="31"/>
      <c r="B481" s="32"/>
      <c r="C481" s="31"/>
      <c r="D481" s="162" t="s">
        <v>143</v>
      </c>
      <c r="E481" s="31"/>
      <c r="F481" s="163" t="s">
        <v>526</v>
      </c>
      <c r="G481" s="31"/>
      <c r="H481" s="31"/>
      <c r="I481" s="31"/>
      <c r="J481" s="31"/>
      <c r="K481" s="31"/>
      <c r="L481" s="32"/>
      <c r="M481" s="164"/>
      <c r="N481" s="165"/>
      <c r="O481" s="57"/>
      <c r="P481" s="57"/>
      <c r="Q481" s="57"/>
      <c r="R481" s="57"/>
      <c r="S481" s="57"/>
      <c r="T481" s="58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T481" s="17" t="s">
        <v>143</v>
      </c>
      <c r="AU481" s="17" t="s">
        <v>135</v>
      </c>
    </row>
    <row r="482" spans="1:65" s="2" customFormat="1" ht="24.2" customHeight="1">
      <c r="A482" s="31"/>
      <c r="B482" s="148"/>
      <c r="C482" s="149" t="s">
        <v>528</v>
      </c>
      <c r="D482" s="149" t="s">
        <v>138</v>
      </c>
      <c r="E482" s="150" t="s">
        <v>529</v>
      </c>
      <c r="F482" s="151" t="s">
        <v>530</v>
      </c>
      <c r="G482" s="152" t="s">
        <v>141</v>
      </c>
      <c r="H482" s="153">
        <v>64.872</v>
      </c>
      <c r="I482" s="153"/>
      <c r="J482" s="153">
        <f>ROUND(I482*H482,3)</f>
        <v>0</v>
      </c>
      <c r="K482" s="154"/>
      <c r="L482" s="32"/>
      <c r="M482" s="155" t="s">
        <v>1</v>
      </c>
      <c r="N482" s="156" t="s">
        <v>36</v>
      </c>
      <c r="O482" s="157">
        <v>0</v>
      </c>
      <c r="P482" s="157">
        <f>O482*H482</f>
        <v>0</v>
      </c>
      <c r="Q482" s="157">
        <v>0</v>
      </c>
      <c r="R482" s="157">
        <f>Q482*H482</f>
        <v>0</v>
      </c>
      <c r="S482" s="157">
        <v>0</v>
      </c>
      <c r="T482" s="158">
        <f>S482*H482</f>
        <v>0</v>
      </c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R482" s="159" t="s">
        <v>180</v>
      </c>
      <c r="AT482" s="159" t="s">
        <v>138</v>
      </c>
      <c r="AU482" s="159" t="s">
        <v>135</v>
      </c>
      <c r="AY482" s="17" t="s">
        <v>134</v>
      </c>
      <c r="BE482" s="160">
        <f>IF(N482="základná",J482,0)</f>
        <v>0</v>
      </c>
      <c r="BF482" s="160">
        <f>IF(N482="znížená",J482,0)</f>
        <v>0</v>
      </c>
      <c r="BG482" s="160">
        <f>IF(N482="zákl. prenesená",J482,0)</f>
        <v>0</v>
      </c>
      <c r="BH482" s="160">
        <f>IF(N482="zníž. prenesená",J482,0)</f>
        <v>0</v>
      </c>
      <c r="BI482" s="160">
        <f>IF(N482="nulová",J482,0)</f>
        <v>0</v>
      </c>
      <c r="BJ482" s="17" t="s">
        <v>135</v>
      </c>
      <c r="BK482" s="161">
        <f>ROUND(I482*H482,3)</f>
        <v>0</v>
      </c>
      <c r="BL482" s="17" t="s">
        <v>180</v>
      </c>
      <c r="BM482" s="159" t="s">
        <v>531</v>
      </c>
    </row>
    <row r="483" spans="1:65" s="2" customFormat="1" ht="19.5">
      <c r="A483" s="31"/>
      <c r="B483" s="32"/>
      <c r="C483" s="31"/>
      <c r="D483" s="162" t="s">
        <v>143</v>
      </c>
      <c r="E483" s="31"/>
      <c r="F483" s="163" t="s">
        <v>530</v>
      </c>
      <c r="G483" s="31"/>
      <c r="H483" s="31"/>
      <c r="I483" s="31"/>
      <c r="J483" s="31"/>
      <c r="K483" s="31"/>
      <c r="L483" s="32"/>
      <c r="M483" s="164"/>
      <c r="N483" s="165"/>
      <c r="O483" s="57"/>
      <c r="P483" s="57"/>
      <c r="Q483" s="57"/>
      <c r="R483" s="57"/>
      <c r="S483" s="57"/>
      <c r="T483" s="58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T483" s="17" t="s">
        <v>143</v>
      </c>
      <c r="AU483" s="17" t="s">
        <v>135</v>
      </c>
    </row>
    <row r="484" spans="1:65" s="13" customFormat="1">
      <c r="B484" s="166"/>
      <c r="D484" s="162" t="s">
        <v>144</v>
      </c>
      <c r="E484" s="167" t="s">
        <v>1</v>
      </c>
      <c r="F484" s="168" t="s">
        <v>279</v>
      </c>
      <c r="H484" s="169">
        <v>16.45</v>
      </c>
      <c r="L484" s="166"/>
      <c r="M484" s="170"/>
      <c r="N484" s="171"/>
      <c r="O484" s="171"/>
      <c r="P484" s="171"/>
      <c r="Q484" s="171"/>
      <c r="R484" s="171"/>
      <c r="S484" s="171"/>
      <c r="T484" s="172"/>
      <c r="AT484" s="167" t="s">
        <v>144</v>
      </c>
      <c r="AU484" s="167" t="s">
        <v>135</v>
      </c>
      <c r="AV484" s="13" t="s">
        <v>135</v>
      </c>
      <c r="AW484" s="13" t="s">
        <v>24</v>
      </c>
      <c r="AX484" s="13" t="s">
        <v>70</v>
      </c>
      <c r="AY484" s="167" t="s">
        <v>134</v>
      </c>
    </row>
    <row r="485" spans="1:65" s="13" customFormat="1">
      <c r="B485" s="166"/>
      <c r="D485" s="162" t="s">
        <v>144</v>
      </c>
      <c r="E485" s="167" t="s">
        <v>1</v>
      </c>
      <c r="F485" s="168" t="s">
        <v>532</v>
      </c>
      <c r="H485" s="169">
        <v>29.277000000000001</v>
      </c>
      <c r="L485" s="166"/>
      <c r="M485" s="170"/>
      <c r="N485" s="171"/>
      <c r="O485" s="171"/>
      <c r="P485" s="171"/>
      <c r="Q485" s="171"/>
      <c r="R485" s="171"/>
      <c r="S485" s="171"/>
      <c r="T485" s="172"/>
      <c r="AT485" s="167" t="s">
        <v>144</v>
      </c>
      <c r="AU485" s="167" t="s">
        <v>135</v>
      </c>
      <c r="AV485" s="13" t="s">
        <v>135</v>
      </c>
      <c r="AW485" s="13" t="s">
        <v>24</v>
      </c>
      <c r="AX485" s="13" t="s">
        <v>70</v>
      </c>
      <c r="AY485" s="167" t="s">
        <v>134</v>
      </c>
    </row>
    <row r="486" spans="1:65" s="13" customFormat="1">
      <c r="B486" s="166"/>
      <c r="D486" s="162" t="s">
        <v>144</v>
      </c>
      <c r="E486" s="167" t="s">
        <v>1</v>
      </c>
      <c r="F486" s="168" t="s">
        <v>281</v>
      </c>
      <c r="H486" s="169">
        <v>19.145</v>
      </c>
      <c r="L486" s="166"/>
      <c r="M486" s="170"/>
      <c r="N486" s="171"/>
      <c r="O486" s="171"/>
      <c r="P486" s="171"/>
      <c r="Q486" s="171"/>
      <c r="R486" s="171"/>
      <c r="S486" s="171"/>
      <c r="T486" s="172"/>
      <c r="AT486" s="167" t="s">
        <v>144</v>
      </c>
      <c r="AU486" s="167" t="s">
        <v>135</v>
      </c>
      <c r="AV486" s="13" t="s">
        <v>135</v>
      </c>
      <c r="AW486" s="13" t="s">
        <v>24</v>
      </c>
      <c r="AX486" s="13" t="s">
        <v>70</v>
      </c>
      <c r="AY486" s="167" t="s">
        <v>134</v>
      </c>
    </row>
    <row r="487" spans="1:65" s="14" customFormat="1">
      <c r="B487" s="173"/>
      <c r="D487" s="162" t="s">
        <v>144</v>
      </c>
      <c r="E487" s="174" t="s">
        <v>1</v>
      </c>
      <c r="F487" s="175" t="s">
        <v>146</v>
      </c>
      <c r="H487" s="176">
        <v>64.872</v>
      </c>
      <c r="L487" s="173"/>
      <c r="M487" s="177"/>
      <c r="N487" s="178"/>
      <c r="O487" s="178"/>
      <c r="P487" s="178"/>
      <c r="Q487" s="178"/>
      <c r="R487" s="178"/>
      <c r="S487" s="178"/>
      <c r="T487" s="179"/>
      <c r="AT487" s="174" t="s">
        <v>144</v>
      </c>
      <c r="AU487" s="174" t="s">
        <v>135</v>
      </c>
      <c r="AV487" s="14" t="s">
        <v>142</v>
      </c>
      <c r="AW487" s="14" t="s">
        <v>24</v>
      </c>
      <c r="AX487" s="14" t="s">
        <v>78</v>
      </c>
      <c r="AY487" s="174" t="s">
        <v>134</v>
      </c>
    </row>
    <row r="488" spans="1:65" s="2" customFormat="1" ht="24.2" customHeight="1">
      <c r="A488" s="31"/>
      <c r="B488" s="148"/>
      <c r="C488" s="187" t="s">
        <v>466</v>
      </c>
      <c r="D488" s="187" t="s">
        <v>344</v>
      </c>
      <c r="E488" s="188" t="s">
        <v>533</v>
      </c>
      <c r="F488" s="189" t="s">
        <v>534</v>
      </c>
      <c r="G488" s="190" t="s">
        <v>141</v>
      </c>
      <c r="H488" s="191">
        <v>67.466999999999999</v>
      </c>
      <c r="I488" s="191"/>
      <c r="J488" s="191">
        <f>ROUND(I488*H488,3)</f>
        <v>0</v>
      </c>
      <c r="K488" s="192"/>
      <c r="L488" s="193"/>
      <c r="M488" s="194" t="s">
        <v>1</v>
      </c>
      <c r="N488" s="195" t="s">
        <v>36</v>
      </c>
      <c r="O488" s="157">
        <v>0</v>
      </c>
      <c r="P488" s="157">
        <f>O488*H488</f>
        <v>0</v>
      </c>
      <c r="Q488" s="157">
        <v>0</v>
      </c>
      <c r="R488" s="157">
        <f>Q488*H488</f>
        <v>0</v>
      </c>
      <c r="S488" s="157">
        <v>0</v>
      </c>
      <c r="T488" s="158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59" t="s">
        <v>185</v>
      </c>
      <c r="AT488" s="159" t="s">
        <v>344</v>
      </c>
      <c r="AU488" s="159" t="s">
        <v>135</v>
      </c>
      <c r="AY488" s="17" t="s">
        <v>134</v>
      </c>
      <c r="BE488" s="160">
        <f>IF(N488="základná",J488,0)</f>
        <v>0</v>
      </c>
      <c r="BF488" s="160">
        <f>IF(N488="znížená",J488,0)</f>
        <v>0</v>
      </c>
      <c r="BG488" s="160">
        <f>IF(N488="zákl. prenesená",J488,0)</f>
        <v>0</v>
      </c>
      <c r="BH488" s="160">
        <f>IF(N488="zníž. prenesená",J488,0)</f>
        <v>0</v>
      </c>
      <c r="BI488" s="160">
        <f>IF(N488="nulová",J488,0)</f>
        <v>0</v>
      </c>
      <c r="BJ488" s="17" t="s">
        <v>135</v>
      </c>
      <c r="BK488" s="161">
        <f>ROUND(I488*H488,3)</f>
        <v>0</v>
      </c>
      <c r="BL488" s="17" t="s">
        <v>180</v>
      </c>
      <c r="BM488" s="159" t="s">
        <v>535</v>
      </c>
    </row>
    <row r="489" spans="1:65" s="2" customFormat="1">
      <c r="A489" s="31"/>
      <c r="B489" s="32"/>
      <c r="C489" s="31"/>
      <c r="D489" s="162" t="s">
        <v>143</v>
      </c>
      <c r="E489" s="31"/>
      <c r="F489" s="163" t="s">
        <v>534</v>
      </c>
      <c r="G489" s="31"/>
      <c r="H489" s="31"/>
      <c r="I489" s="31"/>
      <c r="J489" s="31"/>
      <c r="K489" s="31"/>
      <c r="L489" s="32"/>
      <c r="M489" s="164"/>
      <c r="N489" s="165"/>
      <c r="O489" s="57"/>
      <c r="P489" s="57"/>
      <c r="Q489" s="57"/>
      <c r="R489" s="57"/>
      <c r="S489" s="57"/>
      <c r="T489" s="58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T489" s="17" t="s">
        <v>143</v>
      </c>
      <c r="AU489" s="17" t="s">
        <v>135</v>
      </c>
    </row>
    <row r="490" spans="1:65" s="13" customFormat="1">
      <c r="B490" s="166"/>
      <c r="D490" s="162" t="s">
        <v>144</v>
      </c>
      <c r="E490" s="167" t="s">
        <v>1</v>
      </c>
      <c r="F490" s="168" t="s">
        <v>536</v>
      </c>
      <c r="H490" s="169">
        <v>67.466999999999999</v>
      </c>
      <c r="L490" s="166"/>
      <c r="M490" s="170"/>
      <c r="N490" s="171"/>
      <c r="O490" s="171"/>
      <c r="P490" s="171"/>
      <c r="Q490" s="171"/>
      <c r="R490" s="171"/>
      <c r="S490" s="171"/>
      <c r="T490" s="172"/>
      <c r="AT490" s="167" t="s">
        <v>144</v>
      </c>
      <c r="AU490" s="167" t="s">
        <v>135</v>
      </c>
      <c r="AV490" s="13" t="s">
        <v>135</v>
      </c>
      <c r="AW490" s="13" t="s">
        <v>24</v>
      </c>
      <c r="AX490" s="13" t="s">
        <v>70</v>
      </c>
      <c r="AY490" s="167" t="s">
        <v>134</v>
      </c>
    </row>
    <row r="491" spans="1:65" s="14" customFormat="1">
      <c r="B491" s="173"/>
      <c r="D491" s="162" t="s">
        <v>144</v>
      </c>
      <c r="E491" s="174" t="s">
        <v>1</v>
      </c>
      <c r="F491" s="175" t="s">
        <v>146</v>
      </c>
      <c r="H491" s="176">
        <v>67.466999999999999</v>
      </c>
      <c r="L491" s="173"/>
      <c r="M491" s="177"/>
      <c r="N491" s="178"/>
      <c r="O491" s="178"/>
      <c r="P491" s="178"/>
      <c r="Q491" s="178"/>
      <c r="R491" s="178"/>
      <c r="S491" s="178"/>
      <c r="T491" s="179"/>
      <c r="AT491" s="174" t="s">
        <v>144</v>
      </c>
      <c r="AU491" s="174" t="s">
        <v>135</v>
      </c>
      <c r="AV491" s="14" t="s">
        <v>142</v>
      </c>
      <c r="AW491" s="14" t="s">
        <v>24</v>
      </c>
      <c r="AX491" s="14" t="s">
        <v>78</v>
      </c>
      <c r="AY491" s="174" t="s">
        <v>134</v>
      </c>
    </row>
    <row r="492" spans="1:65" s="2" customFormat="1" ht="14.45" customHeight="1">
      <c r="A492" s="31"/>
      <c r="B492" s="148"/>
      <c r="C492" s="149" t="s">
        <v>474</v>
      </c>
      <c r="D492" s="149" t="s">
        <v>138</v>
      </c>
      <c r="E492" s="150" t="s">
        <v>537</v>
      </c>
      <c r="F492" s="151" t="s">
        <v>538</v>
      </c>
      <c r="G492" s="152" t="s">
        <v>141</v>
      </c>
      <c r="H492" s="153">
        <v>86.828999999999994</v>
      </c>
      <c r="I492" s="153"/>
      <c r="J492" s="153">
        <f>ROUND(I492*H492,3)</f>
        <v>0</v>
      </c>
      <c r="K492" s="154"/>
      <c r="L492" s="32"/>
      <c r="M492" s="155" t="s">
        <v>1</v>
      </c>
      <c r="N492" s="156" t="s">
        <v>36</v>
      </c>
      <c r="O492" s="157">
        <v>0</v>
      </c>
      <c r="P492" s="157">
        <f>O492*H492</f>
        <v>0</v>
      </c>
      <c r="Q492" s="157">
        <v>0</v>
      </c>
      <c r="R492" s="157">
        <f>Q492*H492</f>
        <v>0</v>
      </c>
      <c r="S492" s="157">
        <v>0</v>
      </c>
      <c r="T492" s="158">
        <f>S492*H492</f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159" t="s">
        <v>180</v>
      </c>
      <c r="AT492" s="159" t="s">
        <v>138</v>
      </c>
      <c r="AU492" s="159" t="s">
        <v>135</v>
      </c>
      <c r="AY492" s="17" t="s">
        <v>134</v>
      </c>
      <c r="BE492" s="160">
        <f>IF(N492="základná",J492,0)</f>
        <v>0</v>
      </c>
      <c r="BF492" s="160">
        <f>IF(N492="znížená",J492,0)</f>
        <v>0</v>
      </c>
      <c r="BG492" s="160">
        <f>IF(N492="zákl. prenesená",J492,0)</f>
        <v>0</v>
      </c>
      <c r="BH492" s="160">
        <f>IF(N492="zníž. prenesená",J492,0)</f>
        <v>0</v>
      </c>
      <c r="BI492" s="160">
        <f>IF(N492="nulová",J492,0)</f>
        <v>0</v>
      </c>
      <c r="BJ492" s="17" t="s">
        <v>135</v>
      </c>
      <c r="BK492" s="161">
        <f>ROUND(I492*H492,3)</f>
        <v>0</v>
      </c>
      <c r="BL492" s="17" t="s">
        <v>180</v>
      </c>
      <c r="BM492" s="159" t="s">
        <v>539</v>
      </c>
    </row>
    <row r="493" spans="1:65" s="2" customFormat="1">
      <c r="A493" s="31"/>
      <c r="B493" s="32"/>
      <c r="C493" s="31"/>
      <c r="D493" s="162" t="s">
        <v>143</v>
      </c>
      <c r="E493" s="31"/>
      <c r="F493" s="163" t="s">
        <v>538</v>
      </c>
      <c r="G493" s="31"/>
      <c r="H493" s="31"/>
      <c r="I493" s="31"/>
      <c r="J493" s="31"/>
      <c r="K493" s="31"/>
      <c r="L493" s="32"/>
      <c r="M493" s="164"/>
      <c r="N493" s="165"/>
      <c r="O493" s="57"/>
      <c r="P493" s="57"/>
      <c r="Q493" s="57"/>
      <c r="R493" s="57"/>
      <c r="S493" s="57"/>
      <c r="T493" s="58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T493" s="17" t="s">
        <v>143</v>
      </c>
      <c r="AU493" s="17" t="s">
        <v>135</v>
      </c>
    </row>
    <row r="494" spans="1:65" s="2" customFormat="1" ht="24.2" customHeight="1">
      <c r="A494" s="31"/>
      <c r="B494" s="148"/>
      <c r="C494" s="149" t="s">
        <v>540</v>
      </c>
      <c r="D494" s="149" t="s">
        <v>138</v>
      </c>
      <c r="E494" s="150" t="s">
        <v>541</v>
      </c>
      <c r="F494" s="151" t="s">
        <v>542</v>
      </c>
      <c r="G494" s="152" t="s">
        <v>141</v>
      </c>
      <c r="H494" s="153">
        <v>55.819000000000003</v>
      </c>
      <c r="I494" s="153"/>
      <c r="J494" s="153">
        <f>ROUND(I494*H494,3)</f>
        <v>0</v>
      </c>
      <c r="K494" s="154"/>
      <c r="L494" s="32"/>
      <c r="M494" s="155" t="s">
        <v>1</v>
      </c>
      <c r="N494" s="156" t="s">
        <v>36</v>
      </c>
      <c r="O494" s="157">
        <v>0</v>
      </c>
      <c r="P494" s="157">
        <f>O494*H494</f>
        <v>0</v>
      </c>
      <c r="Q494" s="157">
        <v>0</v>
      </c>
      <c r="R494" s="157">
        <f>Q494*H494</f>
        <v>0</v>
      </c>
      <c r="S494" s="157">
        <v>0</v>
      </c>
      <c r="T494" s="158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59" t="s">
        <v>180</v>
      </c>
      <c r="AT494" s="159" t="s">
        <v>138</v>
      </c>
      <c r="AU494" s="159" t="s">
        <v>135</v>
      </c>
      <c r="AY494" s="17" t="s">
        <v>134</v>
      </c>
      <c r="BE494" s="160">
        <f>IF(N494="základná",J494,0)</f>
        <v>0</v>
      </c>
      <c r="BF494" s="160">
        <f>IF(N494="znížená",J494,0)</f>
        <v>0</v>
      </c>
      <c r="BG494" s="160">
        <f>IF(N494="zákl. prenesená",J494,0)</f>
        <v>0</v>
      </c>
      <c r="BH494" s="160">
        <f>IF(N494="zníž. prenesená",J494,0)</f>
        <v>0</v>
      </c>
      <c r="BI494" s="160">
        <f>IF(N494="nulová",J494,0)</f>
        <v>0</v>
      </c>
      <c r="BJ494" s="17" t="s">
        <v>135</v>
      </c>
      <c r="BK494" s="161">
        <f>ROUND(I494*H494,3)</f>
        <v>0</v>
      </c>
      <c r="BL494" s="17" t="s">
        <v>180</v>
      </c>
      <c r="BM494" s="159" t="s">
        <v>543</v>
      </c>
    </row>
    <row r="495" spans="1:65" s="2" customFormat="1" ht="19.5">
      <c r="A495" s="31"/>
      <c r="B495" s="32"/>
      <c r="C495" s="31"/>
      <c r="D495" s="162" t="s">
        <v>143</v>
      </c>
      <c r="E495" s="31"/>
      <c r="F495" s="163" t="s">
        <v>542</v>
      </c>
      <c r="G495" s="31"/>
      <c r="H495" s="31"/>
      <c r="I495" s="31"/>
      <c r="J495" s="31"/>
      <c r="K495" s="31"/>
      <c r="L495" s="32"/>
      <c r="M495" s="164"/>
      <c r="N495" s="165"/>
      <c r="O495" s="57"/>
      <c r="P495" s="57"/>
      <c r="Q495" s="57"/>
      <c r="R495" s="57"/>
      <c r="S495" s="57"/>
      <c r="T495" s="58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T495" s="17" t="s">
        <v>143</v>
      </c>
      <c r="AU495" s="17" t="s">
        <v>135</v>
      </c>
    </row>
    <row r="496" spans="1:65" s="2" customFormat="1" ht="24.2" customHeight="1">
      <c r="A496" s="31"/>
      <c r="B496" s="148"/>
      <c r="C496" s="149" t="s">
        <v>470</v>
      </c>
      <c r="D496" s="149" t="s">
        <v>138</v>
      </c>
      <c r="E496" s="150" t="s">
        <v>544</v>
      </c>
      <c r="F496" s="151" t="s">
        <v>545</v>
      </c>
      <c r="G496" s="152" t="s">
        <v>507</v>
      </c>
      <c r="H496" s="153">
        <v>15.826000000000001</v>
      </c>
      <c r="I496" s="153"/>
      <c r="J496" s="153">
        <f>ROUND(I496*H496,3)</f>
        <v>0</v>
      </c>
      <c r="K496" s="154"/>
      <c r="L496" s="32"/>
      <c r="M496" s="155" t="s">
        <v>1</v>
      </c>
      <c r="N496" s="156" t="s">
        <v>36</v>
      </c>
      <c r="O496" s="157">
        <v>0</v>
      </c>
      <c r="P496" s="157">
        <f>O496*H496</f>
        <v>0</v>
      </c>
      <c r="Q496" s="157">
        <v>0</v>
      </c>
      <c r="R496" s="157">
        <f>Q496*H496</f>
        <v>0</v>
      </c>
      <c r="S496" s="157">
        <v>0</v>
      </c>
      <c r="T496" s="158">
        <f>S496*H496</f>
        <v>0</v>
      </c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R496" s="159" t="s">
        <v>180</v>
      </c>
      <c r="AT496" s="159" t="s">
        <v>138</v>
      </c>
      <c r="AU496" s="159" t="s">
        <v>135</v>
      </c>
      <c r="AY496" s="17" t="s">
        <v>134</v>
      </c>
      <c r="BE496" s="160">
        <f>IF(N496="základná",J496,0)</f>
        <v>0</v>
      </c>
      <c r="BF496" s="160">
        <f>IF(N496="znížená",J496,0)</f>
        <v>0</v>
      </c>
      <c r="BG496" s="160">
        <f>IF(N496="zákl. prenesená",J496,0)</f>
        <v>0</v>
      </c>
      <c r="BH496" s="160">
        <f>IF(N496="zníž. prenesená",J496,0)</f>
        <v>0</v>
      </c>
      <c r="BI496" s="160">
        <f>IF(N496="nulová",J496,0)</f>
        <v>0</v>
      </c>
      <c r="BJ496" s="17" t="s">
        <v>135</v>
      </c>
      <c r="BK496" s="161">
        <f>ROUND(I496*H496,3)</f>
        <v>0</v>
      </c>
      <c r="BL496" s="17" t="s">
        <v>180</v>
      </c>
      <c r="BM496" s="159" t="s">
        <v>546</v>
      </c>
    </row>
    <row r="497" spans="1:65" s="2" customFormat="1">
      <c r="A497" s="31"/>
      <c r="B497" s="32"/>
      <c r="C497" s="31"/>
      <c r="D497" s="162" t="s">
        <v>143</v>
      </c>
      <c r="E497" s="31"/>
      <c r="F497" s="163" t="s">
        <v>545</v>
      </c>
      <c r="G497" s="31"/>
      <c r="H497" s="31"/>
      <c r="I497" s="31"/>
      <c r="J497" s="31"/>
      <c r="K497" s="31"/>
      <c r="L497" s="32"/>
      <c r="M497" s="164"/>
      <c r="N497" s="165"/>
      <c r="O497" s="57"/>
      <c r="P497" s="57"/>
      <c r="Q497" s="57"/>
      <c r="R497" s="57"/>
      <c r="S497" s="57"/>
      <c r="T497" s="58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T497" s="17" t="s">
        <v>143</v>
      </c>
      <c r="AU497" s="17" t="s">
        <v>135</v>
      </c>
    </row>
    <row r="498" spans="1:65" s="12" customFormat="1" ht="22.9" customHeight="1">
      <c r="B498" s="136"/>
      <c r="D498" s="137" t="s">
        <v>69</v>
      </c>
      <c r="E498" s="146" t="s">
        <v>547</v>
      </c>
      <c r="F498" s="146" t="s">
        <v>548</v>
      </c>
      <c r="J498" s="147">
        <f>BK498</f>
        <v>0</v>
      </c>
      <c r="L498" s="136"/>
      <c r="M498" s="140"/>
      <c r="N498" s="141"/>
      <c r="O498" s="141"/>
      <c r="P498" s="142">
        <f>SUM(P499:P581)</f>
        <v>0</v>
      </c>
      <c r="Q498" s="141"/>
      <c r="R498" s="142">
        <f>SUM(R499:R581)</f>
        <v>0</v>
      </c>
      <c r="S498" s="141"/>
      <c r="T498" s="143">
        <f>SUM(T499:T581)</f>
        <v>0</v>
      </c>
      <c r="AR498" s="137" t="s">
        <v>135</v>
      </c>
      <c r="AT498" s="144" t="s">
        <v>69</v>
      </c>
      <c r="AU498" s="144" t="s">
        <v>78</v>
      </c>
      <c r="AY498" s="137" t="s">
        <v>134</v>
      </c>
      <c r="BK498" s="145">
        <f>SUM(BK499:BK581)</f>
        <v>0</v>
      </c>
    </row>
    <row r="499" spans="1:65" s="2" customFormat="1" ht="14.45" customHeight="1">
      <c r="A499" s="31"/>
      <c r="B499" s="148"/>
      <c r="C499" s="149" t="s">
        <v>385</v>
      </c>
      <c r="D499" s="149" t="s">
        <v>138</v>
      </c>
      <c r="E499" s="150" t="s">
        <v>549</v>
      </c>
      <c r="F499" s="151" t="s">
        <v>550</v>
      </c>
      <c r="G499" s="152" t="s">
        <v>141</v>
      </c>
      <c r="H499" s="153">
        <v>7.9</v>
      </c>
      <c r="I499" s="153"/>
      <c r="J499" s="153">
        <f>ROUND(I499*H499,3)</f>
        <v>0</v>
      </c>
      <c r="K499" s="154"/>
      <c r="L499" s="32"/>
      <c r="M499" s="155" t="s">
        <v>1</v>
      </c>
      <c r="N499" s="156" t="s">
        <v>36</v>
      </c>
      <c r="O499" s="157">
        <v>0</v>
      </c>
      <c r="P499" s="157">
        <f>O499*H499</f>
        <v>0</v>
      </c>
      <c r="Q499" s="157">
        <v>0</v>
      </c>
      <c r="R499" s="157">
        <f>Q499*H499</f>
        <v>0</v>
      </c>
      <c r="S499" s="157">
        <v>0</v>
      </c>
      <c r="T499" s="158">
        <f>S499*H499</f>
        <v>0</v>
      </c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R499" s="159" t="s">
        <v>180</v>
      </c>
      <c r="AT499" s="159" t="s">
        <v>138</v>
      </c>
      <c r="AU499" s="159" t="s">
        <v>135</v>
      </c>
      <c r="AY499" s="17" t="s">
        <v>134</v>
      </c>
      <c r="BE499" s="160">
        <f>IF(N499="základná",J499,0)</f>
        <v>0</v>
      </c>
      <c r="BF499" s="160">
        <f>IF(N499="znížená",J499,0)</f>
        <v>0</v>
      </c>
      <c r="BG499" s="160">
        <f>IF(N499="zákl. prenesená",J499,0)</f>
        <v>0</v>
      </c>
      <c r="BH499" s="160">
        <f>IF(N499="zníž. prenesená",J499,0)</f>
        <v>0</v>
      </c>
      <c r="BI499" s="160">
        <f>IF(N499="nulová",J499,0)</f>
        <v>0</v>
      </c>
      <c r="BJ499" s="17" t="s">
        <v>135</v>
      </c>
      <c r="BK499" s="161">
        <f>ROUND(I499*H499,3)</f>
        <v>0</v>
      </c>
      <c r="BL499" s="17" t="s">
        <v>180</v>
      </c>
      <c r="BM499" s="159" t="s">
        <v>551</v>
      </c>
    </row>
    <row r="500" spans="1:65" s="2" customFormat="1">
      <c r="A500" s="31"/>
      <c r="B500" s="32"/>
      <c r="C500" s="31"/>
      <c r="D500" s="162" t="s">
        <v>143</v>
      </c>
      <c r="E500" s="31"/>
      <c r="F500" s="163" t="s">
        <v>550</v>
      </c>
      <c r="G500" s="31"/>
      <c r="H500" s="31"/>
      <c r="I500" s="31"/>
      <c r="J500" s="31"/>
      <c r="K500" s="31"/>
      <c r="L500" s="32"/>
      <c r="M500" s="164"/>
      <c r="N500" s="165"/>
      <c r="O500" s="57"/>
      <c r="P500" s="57"/>
      <c r="Q500" s="57"/>
      <c r="R500" s="57"/>
      <c r="S500" s="57"/>
      <c r="T500" s="58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T500" s="17" t="s">
        <v>143</v>
      </c>
      <c r="AU500" s="17" t="s">
        <v>135</v>
      </c>
    </row>
    <row r="501" spans="1:65" s="13" customFormat="1">
      <c r="B501" s="166"/>
      <c r="D501" s="162" t="s">
        <v>144</v>
      </c>
      <c r="E501" s="167" t="s">
        <v>1</v>
      </c>
      <c r="F501" s="168" t="s">
        <v>552</v>
      </c>
      <c r="H501" s="169">
        <v>3.9</v>
      </c>
      <c r="L501" s="166"/>
      <c r="M501" s="170"/>
      <c r="N501" s="171"/>
      <c r="O501" s="171"/>
      <c r="P501" s="171"/>
      <c r="Q501" s="171"/>
      <c r="R501" s="171"/>
      <c r="S501" s="171"/>
      <c r="T501" s="172"/>
      <c r="AT501" s="167" t="s">
        <v>144</v>
      </c>
      <c r="AU501" s="167" t="s">
        <v>135</v>
      </c>
      <c r="AV501" s="13" t="s">
        <v>135</v>
      </c>
      <c r="AW501" s="13" t="s">
        <v>24</v>
      </c>
      <c r="AX501" s="13" t="s">
        <v>70</v>
      </c>
      <c r="AY501" s="167" t="s">
        <v>134</v>
      </c>
    </row>
    <row r="502" spans="1:65" s="13" customFormat="1">
      <c r="B502" s="166"/>
      <c r="D502" s="162" t="s">
        <v>144</v>
      </c>
      <c r="E502" s="167" t="s">
        <v>1</v>
      </c>
      <c r="F502" s="168" t="s">
        <v>553</v>
      </c>
      <c r="H502" s="169">
        <v>2.2000000000000002</v>
      </c>
      <c r="L502" s="166"/>
      <c r="M502" s="170"/>
      <c r="N502" s="171"/>
      <c r="O502" s="171"/>
      <c r="P502" s="171"/>
      <c r="Q502" s="171"/>
      <c r="R502" s="171"/>
      <c r="S502" s="171"/>
      <c r="T502" s="172"/>
      <c r="AT502" s="167" t="s">
        <v>144</v>
      </c>
      <c r="AU502" s="167" t="s">
        <v>135</v>
      </c>
      <c r="AV502" s="13" t="s">
        <v>135</v>
      </c>
      <c r="AW502" s="13" t="s">
        <v>24</v>
      </c>
      <c r="AX502" s="13" t="s">
        <v>70</v>
      </c>
      <c r="AY502" s="167" t="s">
        <v>134</v>
      </c>
    </row>
    <row r="503" spans="1:65" s="13" customFormat="1">
      <c r="B503" s="166"/>
      <c r="D503" s="162" t="s">
        <v>144</v>
      </c>
      <c r="E503" s="167" t="s">
        <v>1</v>
      </c>
      <c r="F503" s="168" t="s">
        <v>554</v>
      </c>
      <c r="H503" s="169">
        <v>1.8</v>
      </c>
      <c r="L503" s="166"/>
      <c r="M503" s="170"/>
      <c r="N503" s="171"/>
      <c r="O503" s="171"/>
      <c r="P503" s="171"/>
      <c r="Q503" s="171"/>
      <c r="R503" s="171"/>
      <c r="S503" s="171"/>
      <c r="T503" s="172"/>
      <c r="AT503" s="167" t="s">
        <v>144</v>
      </c>
      <c r="AU503" s="167" t="s">
        <v>135</v>
      </c>
      <c r="AV503" s="13" t="s">
        <v>135</v>
      </c>
      <c r="AW503" s="13" t="s">
        <v>24</v>
      </c>
      <c r="AX503" s="13" t="s">
        <v>70</v>
      </c>
      <c r="AY503" s="167" t="s">
        <v>134</v>
      </c>
    </row>
    <row r="504" spans="1:65" s="14" customFormat="1">
      <c r="B504" s="173"/>
      <c r="D504" s="162" t="s">
        <v>144</v>
      </c>
      <c r="E504" s="174" t="s">
        <v>1</v>
      </c>
      <c r="F504" s="175" t="s">
        <v>146</v>
      </c>
      <c r="H504" s="176">
        <v>7.8999999999999995</v>
      </c>
      <c r="L504" s="173"/>
      <c r="M504" s="177"/>
      <c r="N504" s="178"/>
      <c r="O504" s="178"/>
      <c r="P504" s="178"/>
      <c r="Q504" s="178"/>
      <c r="R504" s="178"/>
      <c r="S504" s="178"/>
      <c r="T504" s="179"/>
      <c r="AT504" s="174" t="s">
        <v>144</v>
      </c>
      <c r="AU504" s="174" t="s">
        <v>135</v>
      </c>
      <c r="AV504" s="14" t="s">
        <v>142</v>
      </c>
      <c r="AW504" s="14" t="s">
        <v>24</v>
      </c>
      <c r="AX504" s="14" t="s">
        <v>78</v>
      </c>
      <c r="AY504" s="174" t="s">
        <v>134</v>
      </c>
    </row>
    <row r="505" spans="1:65" s="2" customFormat="1" ht="24.2" customHeight="1">
      <c r="A505" s="31"/>
      <c r="B505" s="148"/>
      <c r="C505" s="149" t="s">
        <v>555</v>
      </c>
      <c r="D505" s="149" t="s">
        <v>138</v>
      </c>
      <c r="E505" s="150" t="s">
        <v>556</v>
      </c>
      <c r="F505" s="151" t="s">
        <v>557</v>
      </c>
      <c r="G505" s="152" t="s">
        <v>191</v>
      </c>
      <c r="H505" s="153">
        <v>101.35</v>
      </c>
      <c r="I505" s="153"/>
      <c r="J505" s="153">
        <f>ROUND(I505*H505,3)</f>
        <v>0</v>
      </c>
      <c r="K505" s="154"/>
      <c r="L505" s="32"/>
      <c r="M505" s="155" t="s">
        <v>1</v>
      </c>
      <c r="N505" s="156" t="s">
        <v>36</v>
      </c>
      <c r="O505" s="157">
        <v>0</v>
      </c>
      <c r="P505" s="157">
        <f>O505*H505</f>
        <v>0</v>
      </c>
      <c r="Q505" s="157">
        <v>0</v>
      </c>
      <c r="R505" s="157">
        <f>Q505*H505</f>
        <v>0</v>
      </c>
      <c r="S505" s="157">
        <v>0</v>
      </c>
      <c r="T505" s="158">
        <f>S505*H505</f>
        <v>0</v>
      </c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R505" s="159" t="s">
        <v>180</v>
      </c>
      <c r="AT505" s="159" t="s">
        <v>138</v>
      </c>
      <c r="AU505" s="159" t="s">
        <v>135</v>
      </c>
      <c r="AY505" s="17" t="s">
        <v>134</v>
      </c>
      <c r="BE505" s="160">
        <f>IF(N505="základná",J505,0)</f>
        <v>0</v>
      </c>
      <c r="BF505" s="160">
        <f>IF(N505="znížená",J505,0)</f>
        <v>0</v>
      </c>
      <c r="BG505" s="160">
        <f>IF(N505="zákl. prenesená",J505,0)</f>
        <v>0</v>
      </c>
      <c r="BH505" s="160">
        <f>IF(N505="zníž. prenesená",J505,0)</f>
        <v>0</v>
      </c>
      <c r="BI505" s="160">
        <f>IF(N505="nulová",J505,0)</f>
        <v>0</v>
      </c>
      <c r="BJ505" s="17" t="s">
        <v>135</v>
      </c>
      <c r="BK505" s="161">
        <f>ROUND(I505*H505,3)</f>
        <v>0</v>
      </c>
      <c r="BL505" s="17" t="s">
        <v>180</v>
      </c>
      <c r="BM505" s="159" t="s">
        <v>558</v>
      </c>
    </row>
    <row r="506" spans="1:65" s="2" customFormat="1" ht="19.5">
      <c r="A506" s="31"/>
      <c r="B506" s="32"/>
      <c r="C506" s="31"/>
      <c r="D506" s="162" t="s">
        <v>143</v>
      </c>
      <c r="E506" s="31"/>
      <c r="F506" s="163" t="s">
        <v>557</v>
      </c>
      <c r="G506" s="31"/>
      <c r="H506" s="31"/>
      <c r="I506" s="31"/>
      <c r="J506" s="31"/>
      <c r="K506" s="31"/>
      <c r="L506" s="32"/>
      <c r="M506" s="164"/>
      <c r="N506" s="165"/>
      <c r="O506" s="57"/>
      <c r="P506" s="57"/>
      <c r="Q506" s="57"/>
      <c r="R506" s="57"/>
      <c r="S506" s="57"/>
      <c r="T506" s="58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T506" s="17" t="s">
        <v>143</v>
      </c>
      <c r="AU506" s="17" t="s">
        <v>135</v>
      </c>
    </row>
    <row r="507" spans="1:65" s="13" customFormat="1">
      <c r="B507" s="166"/>
      <c r="D507" s="162" t="s">
        <v>144</v>
      </c>
      <c r="E507" s="167" t="s">
        <v>1</v>
      </c>
      <c r="F507" s="168" t="s">
        <v>559</v>
      </c>
      <c r="H507" s="169">
        <v>74</v>
      </c>
      <c r="L507" s="166"/>
      <c r="M507" s="170"/>
      <c r="N507" s="171"/>
      <c r="O507" s="171"/>
      <c r="P507" s="171"/>
      <c r="Q507" s="171"/>
      <c r="R507" s="171"/>
      <c r="S507" s="171"/>
      <c r="T507" s="172"/>
      <c r="AT507" s="167" t="s">
        <v>144</v>
      </c>
      <c r="AU507" s="167" t="s">
        <v>135</v>
      </c>
      <c r="AV507" s="13" t="s">
        <v>135</v>
      </c>
      <c r="AW507" s="13" t="s">
        <v>24</v>
      </c>
      <c r="AX507" s="13" t="s">
        <v>70</v>
      </c>
      <c r="AY507" s="167" t="s">
        <v>134</v>
      </c>
    </row>
    <row r="508" spans="1:65" s="13" customFormat="1">
      <c r="B508" s="166"/>
      <c r="D508" s="162" t="s">
        <v>144</v>
      </c>
      <c r="E508" s="167" t="s">
        <v>1</v>
      </c>
      <c r="F508" s="168" t="s">
        <v>392</v>
      </c>
      <c r="H508" s="169">
        <v>27.35</v>
      </c>
      <c r="L508" s="166"/>
      <c r="M508" s="170"/>
      <c r="N508" s="171"/>
      <c r="O508" s="171"/>
      <c r="P508" s="171"/>
      <c r="Q508" s="171"/>
      <c r="R508" s="171"/>
      <c r="S508" s="171"/>
      <c r="T508" s="172"/>
      <c r="AT508" s="167" t="s">
        <v>144</v>
      </c>
      <c r="AU508" s="167" t="s">
        <v>135</v>
      </c>
      <c r="AV508" s="13" t="s">
        <v>135</v>
      </c>
      <c r="AW508" s="13" t="s">
        <v>24</v>
      </c>
      <c r="AX508" s="13" t="s">
        <v>70</v>
      </c>
      <c r="AY508" s="167" t="s">
        <v>134</v>
      </c>
    </row>
    <row r="509" spans="1:65" s="14" customFormat="1">
      <c r="B509" s="173"/>
      <c r="D509" s="162" t="s">
        <v>144</v>
      </c>
      <c r="E509" s="174" t="s">
        <v>1</v>
      </c>
      <c r="F509" s="175" t="s">
        <v>146</v>
      </c>
      <c r="H509" s="176">
        <v>101.35</v>
      </c>
      <c r="L509" s="173"/>
      <c r="M509" s="177"/>
      <c r="N509" s="178"/>
      <c r="O509" s="178"/>
      <c r="P509" s="178"/>
      <c r="Q509" s="178"/>
      <c r="R509" s="178"/>
      <c r="S509" s="178"/>
      <c r="T509" s="179"/>
      <c r="AT509" s="174" t="s">
        <v>144</v>
      </c>
      <c r="AU509" s="174" t="s">
        <v>135</v>
      </c>
      <c r="AV509" s="14" t="s">
        <v>142</v>
      </c>
      <c r="AW509" s="14" t="s">
        <v>24</v>
      </c>
      <c r="AX509" s="14" t="s">
        <v>78</v>
      </c>
      <c r="AY509" s="174" t="s">
        <v>134</v>
      </c>
    </row>
    <row r="510" spans="1:65" s="2" customFormat="1" ht="24.2" customHeight="1">
      <c r="A510" s="31"/>
      <c r="B510" s="148"/>
      <c r="C510" s="149" t="s">
        <v>361</v>
      </c>
      <c r="D510" s="149" t="s">
        <v>138</v>
      </c>
      <c r="E510" s="150" t="s">
        <v>560</v>
      </c>
      <c r="F510" s="151" t="s">
        <v>561</v>
      </c>
      <c r="G510" s="152" t="s">
        <v>191</v>
      </c>
      <c r="H510" s="153">
        <v>101.35</v>
      </c>
      <c r="I510" s="153"/>
      <c r="J510" s="153">
        <f>ROUND(I510*H510,3)</f>
        <v>0</v>
      </c>
      <c r="K510" s="154"/>
      <c r="L510" s="32"/>
      <c r="M510" s="155" t="s">
        <v>1</v>
      </c>
      <c r="N510" s="156" t="s">
        <v>36</v>
      </c>
      <c r="O510" s="157">
        <v>0</v>
      </c>
      <c r="P510" s="157">
        <f>O510*H510</f>
        <v>0</v>
      </c>
      <c r="Q510" s="157">
        <v>0</v>
      </c>
      <c r="R510" s="157">
        <f>Q510*H510</f>
        <v>0</v>
      </c>
      <c r="S510" s="157">
        <v>0</v>
      </c>
      <c r="T510" s="158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59" t="s">
        <v>180</v>
      </c>
      <c r="AT510" s="159" t="s">
        <v>138</v>
      </c>
      <c r="AU510" s="159" t="s">
        <v>135</v>
      </c>
      <c r="AY510" s="17" t="s">
        <v>134</v>
      </c>
      <c r="BE510" s="160">
        <f>IF(N510="základná",J510,0)</f>
        <v>0</v>
      </c>
      <c r="BF510" s="160">
        <f>IF(N510="znížená",J510,0)</f>
        <v>0</v>
      </c>
      <c r="BG510" s="160">
        <f>IF(N510="zákl. prenesená",J510,0)</f>
        <v>0</v>
      </c>
      <c r="BH510" s="160">
        <f>IF(N510="zníž. prenesená",J510,0)</f>
        <v>0</v>
      </c>
      <c r="BI510" s="160">
        <f>IF(N510="nulová",J510,0)</f>
        <v>0</v>
      </c>
      <c r="BJ510" s="17" t="s">
        <v>135</v>
      </c>
      <c r="BK510" s="161">
        <f>ROUND(I510*H510,3)</f>
        <v>0</v>
      </c>
      <c r="BL510" s="17" t="s">
        <v>180</v>
      </c>
      <c r="BM510" s="159" t="s">
        <v>562</v>
      </c>
    </row>
    <row r="511" spans="1:65" s="2" customFormat="1" ht="19.5">
      <c r="A511" s="31"/>
      <c r="B511" s="32"/>
      <c r="C511" s="31"/>
      <c r="D511" s="162" t="s">
        <v>143</v>
      </c>
      <c r="E511" s="31"/>
      <c r="F511" s="163" t="s">
        <v>561</v>
      </c>
      <c r="G511" s="31"/>
      <c r="H511" s="31"/>
      <c r="I511" s="31"/>
      <c r="J511" s="31"/>
      <c r="K511" s="31"/>
      <c r="L511" s="32"/>
      <c r="M511" s="164"/>
      <c r="N511" s="165"/>
      <c r="O511" s="57"/>
      <c r="P511" s="57"/>
      <c r="Q511" s="57"/>
      <c r="R511" s="57"/>
      <c r="S511" s="57"/>
      <c r="T511" s="58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T511" s="17" t="s">
        <v>143</v>
      </c>
      <c r="AU511" s="17" t="s">
        <v>135</v>
      </c>
    </row>
    <row r="512" spans="1:65" s="13" customFormat="1">
      <c r="B512" s="166"/>
      <c r="D512" s="162" t="s">
        <v>144</v>
      </c>
      <c r="E512" s="167" t="s">
        <v>1</v>
      </c>
      <c r="F512" s="168" t="s">
        <v>559</v>
      </c>
      <c r="H512" s="169">
        <v>74</v>
      </c>
      <c r="L512" s="166"/>
      <c r="M512" s="170"/>
      <c r="N512" s="171"/>
      <c r="O512" s="171"/>
      <c r="P512" s="171"/>
      <c r="Q512" s="171"/>
      <c r="R512" s="171"/>
      <c r="S512" s="171"/>
      <c r="T512" s="172"/>
      <c r="AT512" s="167" t="s">
        <v>144</v>
      </c>
      <c r="AU512" s="167" t="s">
        <v>135</v>
      </c>
      <c r="AV512" s="13" t="s">
        <v>135</v>
      </c>
      <c r="AW512" s="13" t="s">
        <v>24</v>
      </c>
      <c r="AX512" s="13" t="s">
        <v>70</v>
      </c>
      <c r="AY512" s="167" t="s">
        <v>134</v>
      </c>
    </row>
    <row r="513" spans="1:65" s="13" customFormat="1">
      <c r="B513" s="166"/>
      <c r="D513" s="162" t="s">
        <v>144</v>
      </c>
      <c r="E513" s="167" t="s">
        <v>1</v>
      </c>
      <c r="F513" s="168" t="s">
        <v>392</v>
      </c>
      <c r="H513" s="169">
        <v>27.35</v>
      </c>
      <c r="L513" s="166"/>
      <c r="M513" s="170"/>
      <c r="N513" s="171"/>
      <c r="O513" s="171"/>
      <c r="P513" s="171"/>
      <c r="Q513" s="171"/>
      <c r="R513" s="171"/>
      <c r="S513" s="171"/>
      <c r="T513" s="172"/>
      <c r="AT513" s="167" t="s">
        <v>144</v>
      </c>
      <c r="AU513" s="167" t="s">
        <v>135</v>
      </c>
      <c r="AV513" s="13" t="s">
        <v>135</v>
      </c>
      <c r="AW513" s="13" t="s">
        <v>24</v>
      </c>
      <c r="AX513" s="13" t="s">
        <v>70</v>
      </c>
      <c r="AY513" s="167" t="s">
        <v>134</v>
      </c>
    </row>
    <row r="514" spans="1:65" s="14" customFormat="1">
      <c r="B514" s="173"/>
      <c r="D514" s="162" t="s">
        <v>144</v>
      </c>
      <c r="E514" s="174" t="s">
        <v>1</v>
      </c>
      <c r="F514" s="175" t="s">
        <v>146</v>
      </c>
      <c r="H514" s="176">
        <v>101.35</v>
      </c>
      <c r="L514" s="173"/>
      <c r="M514" s="177"/>
      <c r="N514" s="178"/>
      <c r="O514" s="178"/>
      <c r="P514" s="178"/>
      <c r="Q514" s="178"/>
      <c r="R514" s="178"/>
      <c r="S514" s="178"/>
      <c r="T514" s="179"/>
      <c r="AT514" s="174" t="s">
        <v>144</v>
      </c>
      <c r="AU514" s="174" t="s">
        <v>135</v>
      </c>
      <c r="AV514" s="14" t="s">
        <v>142</v>
      </c>
      <c r="AW514" s="14" t="s">
        <v>24</v>
      </c>
      <c r="AX514" s="14" t="s">
        <v>78</v>
      </c>
      <c r="AY514" s="174" t="s">
        <v>134</v>
      </c>
    </row>
    <row r="515" spans="1:65" s="2" customFormat="1" ht="24.2" customHeight="1">
      <c r="A515" s="31"/>
      <c r="B515" s="148"/>
      <c r="C515" s="149" t="s">
        <v>382</v>
      </c>
      <c r="D515" s="149" t="s">
        <v>138</v>
      </c>
      <c r="E515" s="150" t="s">
        <v>563</v>
      </c>
      <c r="F515" s="151" t="s">
        <v>564</v>
      </c>
      <c r="G515" s="152" t="s">
        <v>421</v>
      </c>
      <c r="H515" s="153">
        <v>10</v>
      </c>
      <c r="I515" s="153"/>
      <c r="J515" s="153">
        <f>ROUND(I515*H515,3)</f>
        <v>0</v>
      </c>
      <c r="K515" s="154"/>
      <c r="L515" s="32"/>
      <c r="M515" s="155" t="s">
        <v>1</v>
      </c>
      <c r="N515" s="156" t="s">
        <v>36</v>
      </c>
      <c r="O515" s="157">
        <v>0</v>
      </c>
      <c r="P515" s="157">
        <f>O515*H515</f>
        <v>0</v>
      </c>
      <c r="Q515" s="157">
        <v>0</v>
      </c>
      <c r="R515" s="157">
        <f>Q515*H515</f>
        <v>0</v>
      </c>
      <c r="S515" s="157">
        <v>0</v>
      </c>
      <c r="T515" s="158">
        <f>S515*H515</f>
        <v>0</v>
      </c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R515" s="159" t="s">
        <v>180</v>
      </c>
      <c r="AT515" s="159" t="s">
        <v>138</v>
      </c>
      <c r="AU515" s="159" t="s">
        <v>135</v>
      </c>
      <c r="AY515" s="17" t="s">
        <v>134</v>
      </c>
      <c r="BE515" s="160">
        <f>IF(N515="základná",J515,0)</f>
        <v>0</v>
      </c>
      <c r="BF515" s="160">
        <f>IF(N515="znížená",J515,0)</f>
        <v>0</v>
      </c>
      <c r="BG515" s="160">
        <f>IF(N515="zákl. prenesená",J515,0)</f>
        <v>0</v>
      </c>
      <c r="BH515" s="160">
        <f>IF(N515="zníž. prenesená",J515,0)</f>
        <v>0</v>
      </c>
      <c r="BI515" s="160">
        <f>IF(N515="nulová",J515,0)</f>
        <v>0</v>
      </c>
      <c r="BJ515" s="17" t="s">
        <v>135</v>
      </c>
      <c r="BK515" s="161">
        <f>ROUND(I515*H515,3)</f>
        <v>0</v>
      </c>
      <c r="BL515" s="17" t="s">
        <v>180</v>
      </c>
      <c r="BM515" s="159" t="s">
        <v>565</v>
      </c>
    </row>
    <row r="516" spans="1:65" s="2" customFormat="1" ht="19.5">
      <c r="A516" s="31"/>
      <c r="B516" s="32"/>
      <c r="C516" s="31"/>
      <c r="D516" s="162" t="s">
        <v>143</v>
      </c>
      <c r="E516" s="31"/>
      <c r="F516" s="163" t="s">
        <v>564</v>
      </c>
      <c r="G516" s="31"/>
      <c r="H516" s="31"/>
      <c r="I516" s="31"/>
      <c r="J516" s="31"/>
      <c r="K516" s="31"/>
      <c r="L516" s="32"/>
      <c r="M516" s="164"/>
      <c r="N516" s="165"/>
      <c r="O516" s="57"/>
      <c r="P516" s="57"/>
      <c r="Q516" s="57"/>
      <c r="R516" s="57"/>
      <c r="S516" s="57"/>
      <c r="T516" s="58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T516" s="17" t="s">
        <v>143</v>
      </c>
      <c r="AU516" s="17" t="s">
        <v>135</v>
      </c>
    </row>
    <row r="517" spans="1:65" s="13" customFormat="1">
      <c r="B517" s="166"/>
      <c r="D517" s="162" t="s">
        <v>144</v>
      </c>
      <c r="E517" s="167" t="s">
        <v>1</v>
      </c>
      <c r="F517" s="168" t="s">
        <v>137</v>
      </c>
      <c r="H517" s="169">
        <v>10</v>
      </c>
      <c r="L517" s="166"/>
      <c r="M517" s="170"/>
      <c r="N517" s="171"/>
      <c r="O517" s="171"/>
      <c r="P517" s="171"/>
      <c r="Q517" s="171"/>
      <c r="R517" s="171"/>
      <c r="S517" s="171"/>
      <c r="T517" s="172"/>
      <c r="AT517" s="167" t="s">
        <v>144</v>
      </c>
      <c r="AU517" s="167" t="s">
        <v>135</v>
      </c>
      <c r="AV517" s="13" t="s">
        <v>135</v>
      </c>
      <c r="AW517" s="13" t="s">
        <v>24</v>
      </c>
      <c r="AX517" s="13" t="s">
        <v>70</v>
      </c>
      <c r="AY517" s="167" t="s">
        <v>134</v>
      </c>
    </row>
    <row r="518" spans="1:65" s="14" customFormat="1">
      <c r="B518" s="173"/>
      <c r="D518" s="162" t="s">
        <v>144</v>
      </c>
      <c r="E518" s="174" t="s">
        <v>1</v>
      </c>
      <c r="F518" s="175" t="s">
        <v>146</v>
      </c>
      <c r="H518" s="176">
        <v>10</v>
      </c>
      <c r="L518" s="173"/>
      <c r="M518" s="177"/>
      <c r="N518" s="178"/>
      <c r="O518" s="178"/>
      <c r="P518" s="178"/>
      <c r="Q518" s="178"/>
      <c r="R518" s="178"/>
      <c r="S518" s="178"/>
      <c r="T518" s="179"/>
      <c r="AT518" s="174" t="s">
        <v>144</v>
      </c>
      <c r="AU518" s="174" t="s">
        <v>135</v>
      </c>
      <c r="AV518" s="14" t="s">
        <v>142</v>
      </c>
      <c r="AW518" s="14" t="s">
        <v>24</v>
      </c>
      <c r="AX518" s="14" t="s">
        <v>78</v>
      </c>
      <c r="AY518" s="174" t="s">
        <v>134</v>
      </c>
    </row>
    <row r="519" spans="1:65" s="2" customFormat="1" ht="24.2" customHeight="1">
      <c r="A519" s="31"/>
      <c r="B519" s="148"/>
      <c r="C519" s="149" t="s">
        <v>352</v>
      </c>
      <c r="D519" s="149" t="s">
        <v>138</v>
      </c>
      <c r="E519" s="150" t="s">
        <v>566</v>
      </c>
      <c r="F519" s="151" t="s">
        <v>567</v>
      </c>
      <c r="G519" s="152" t="s">
        <v>421</v>
      </c>
      <c r="H519" s="153">
        <v>10</v>
      </c>
      <c r="I519" s="153"/>
      <c r="J519" s="153">
        <f>ROUND(I519*H519,3)</f>
        <v>0</v>
      </c>
      <c r="K519" s="154"/>
      <c r="L519" s="32"/>
      <c r="M519" s="155" t="s">
        <v>1</v>
      </c>
      <c r="N519" s="156" t="s">
        <v>36</v>
      </c>
      <c r="O519" s="157">
        <v>0</v>
      </c>
      <c r="P519" s="157">
        <f>O519*H519</f>
        <v>0</v>
      </c>
      <c r="Q519" s="157">
        <v>0</v>
      </c>
      <c r="R519" s="157">
        <f>Q519*H519</f>
        <v>0</v>
      </c>
      <c r="S519" s="157">
        <v>0</v>
      </c>
      <c r="T519" s="158">
        <f>S519*H519</f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59" t="s">
        <v>180</v>
      </c>
      <c r="AT519" s="159" t="s">
        <v>138</v>
      </c>
      <c r="AU519" s="159" t="s">
        <v>135</v>
      </c>
      <c r="AY519" s="17" t="s">
        <v>134</v>
      </c>
      <c r="BE519" s="160">
        <f>IF(N519="základná",J519,0)</f>
        <v>0</v>
      </c>
      <c r="BF519" s="160">
        <f>IF(N519="znížená",J519,0)</f>
        <v>0</v>
      </c>
      <c r="BG519" s="160">
        <f>IF(N519="zákl. prenesená",J519,0)</f>
        <v>0</v>
      </c>
      <c r="BH519" s="160">
        <f>IF(N519="zníž. prenesená",J519,0)</f>
        <v>0</v>
      </c>
      <c r="BI519" s="160">
        <f>IF(N519="nulová",J519,0)</f>
        <v>0</v>
      </c>
      <c r="BJ519" s="17" t="s">
        <v>135</v>
      </c>
      <c r="BK519" s="161">
        <f>ROUND(I519*H519,3)</f>
        <v>0</v>
      </c>
      <c r="BL519" s="17" t="s">
        <v>180</v>
      </c>
      <c r="BM519" s="159" t="s">
        <v>568</v>
      </c>
    </row>
    <row r="520" spans="1:65" s="2" customFormat="1">
      <c r="A520" s="31"/>
      <c r="B520" s="32"/>
      <c r="C520" s="31"/>
      <c r="D520" s="162" t="s">
        <v>143</v>
      </c>
      <c r="E520" s="31"/>
      <c r="F520" s="163" t="s">
        <v>567</v>
      </c>
      <c r="G520" s="31"/>
      <c r="H520" s="31"/>
      <c r="I520" s="31"/>
      <c r="J520" s="31"/>
      <c r="K520" s="31"/>
      <c r="L520" s="32"/>
      <c r="M520" s="164"/>
      <c r="N520" s="165"/>
      <c r="O520" s="57"/>
      <c r="P520" s="57"/>
      <c r="Q520" s="57"/>
      <c r="R520" s="57"/>
      <c r="S520" s="57"/>
      <c r="T520" s="58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T520" s="17" t="s">
        <v>143</v>
      </c>
      <c r="AU520" s="17" t="s">
        <v>135</v>
      </c>
    </row>
    <row r="521" spans="1:65" s="2" customFormat="1" ht="24.2" customHeight="1">
      <c r="A521" s="31"/>
      <c r="B521" s="148"/>
      <c r="C521" s="149" t="s">
        <v>569</v>
      </c>
      <c r="D521" s="149" t="s">
        <v>138</v>
      </c>
      <c r="E521" s="150" t="s">
        <v>570</v>
      </c>
      <c r="F521" s="151" t="s">
        <v>571</v>
      </c>
      <c r="G521" s="152" t="s">
        <v>191</v>
      </c>
      <c r="H521" s="153">
        <v>85.004999999999995</v>
      </c>
      <c r="I521" s="153"/>
      <c r="J521" s="153">
        <f>ROUND(I521*H521,3)</f>
        <v>0</v>
      </c>
      <c r="K521" s="154"/>
      <c r="L521" s="32"/>
      <c r="M521" s="155" t="s">
        <v>1</v>
      </c>
      <c r="N521" s="156" t="s">
        <v>36</v>
      </c>
      <c r="O521" s="157">
        <v>0</v>
      </c>
      <c r="P521" s="157">
        <f>O521*H521</f>
        <v>0</v>
      </c>
      <c r="Q521" s="157">
        <v>0</v>
      </c>
      <c r="R521" s="157">
        <f>Q521*H521</f>
        <v>0</v>
      </c>
      <c r="S521" s="157">
        <v>0</v>
      </c>
      <c r="T521" s="158">
        <f>S521*H521</f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59" t="s">
        <v>180</v>
      </c>
      <c r="AT521" s="159" t="s">
        <v>138</v>
      </c>
      <c r="AU521" s="159" t="s">
        <v>135</v>
      </c>
      <c r="AY521" s="17" t="s">
        <v>134</v>
      </c>
      <c r="BE521" s="160">
        <f>IF(N521="základná",J521,0)</f>
        <v>0</v>
      </c>
      <c r="BF521" s="160">
        <f>IF(N521="znížená",J521,0)</f>
        <v>0</v>
      </c>
      <c r="BG521" s="160">
        <f>IF(N521="zákl. prenesená",J521,0)</f>
        <v>0</v>
      </c>
      <c r="BH521" s="160">
        <f>IF(N521="zníž. prenesená",J521,0)</f>
        <v>0</v>
      </c>
      <c r="BI521" s="160">
        <f>IF(N521="nulová",J521,0)</f>
        <v>0</v>
      </c>
      <c r="BJ521" s="17" t="s">
        <v>135</v>
      </c>
      <c r="BK521" s="161">
        <f>ROUND(I521*H521,3)</f>
        <v>0</v>
      </c>
      <c r="BL521" s="17" t="s">
        <v>180</v>
      </c>
      <c r="BM521" s="159" t="s">
        <v>569</v>
      </c>
    </row>
    <row r="522" spans="1:65" s="2" customFormat="1" ht="19.5">
      <c r="A522" s="31"/>
      <c r="B522" s="32"/>
      <c r="C522" s="31"/>
      <c r="D522" s="162" t="s">
        <v>143</v>
      </c>
      <c r="E522" s="31"/>
      <c r="F522" s="163" t="s">
        <v>571</v>
      </c>
      <c r="G522" s="31"/>
      <c r="H522" s="31"/>
      <c r="I522" s="31"/>
      <c r="J522" s="31"/>
      <c r="K522" s="31"/>
      <c r="L522" s="32"/>
      <c r="M522" s="164"/>
      <c r="N522" s="165"/>
      <c r="O522" s="57"/>
      <c r="P522" s="57"/>
      <c r="Q522" s="57"/>
      <c r="R522" s="57"/>
      <c r="S522" s="57"/>
      <c r="T522" s="58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T522" s="17" t="s">
        <v>143</v>
      </c>
      <c r="AU522" s="17" t="s">
        <v>135</v>
      </c>
    </row>
    <row r="523" spans="1:65" s="2" customFormat="1" ht="24.2" customHeight="1">
      <c r="A523" s="31"/>
      <c r="B523" s="148"/>
      <c r="C523" s="149" t="s">
        <v>572</v>
      </c>
      <c r="D523" s="149" t="s">
        <v>138</v>
      </c>
      <c r="E523" s="150" t="s">
        <v>573</v>
      </c>
      <c r="F523" s="151" t="s">
        <v>574</v>
      </c>
      <c r="G523" s="152" t="s">
        <v>191</v>
      </c>
      <c r="H523" s="153">
        <v>85.004999999999995</v>
      </c>
      <c r="I523" s="153"/>
      <c r="J523" s="153">
        <f>ROUND(I523*H523,3)</f>
        <v>0</v>
      </c>
      <c r="K523" s="154"/>
      <c r="L523" s="32"/>
      <c r="M523" s="155" t="s">
        <v>1</v>
      </c>
      <c r="N523" s="156" t="s">
        <v>36</v>
      </c>
      <c r="O523" s="157">
        <v>0</v>
      </c>
      <c r="P523" s="157">
        <f>O523*H523</f>
        <v>0</v>
      </c>
      <c r="Q523" s="157">
        <v>0</v>
      </c>
      <c r="R523" s="157">
        <f>Q523*H523</f>
        <v>0</v>
      </c>
      <c r="S523" s="157">
        <v>0</v>
      </c>
      <c r="T523" s="158">
        <f>S523*H523</f>
        <v>0</v>
      </c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R523" s="159" t="s">
        <v>180</v>
      </c>
      <c r="AT523" s="159" t="s">
        <v>138</v>
      </c>
      <c r="AU523" s="159" t="s">
        <v>135</v>
      </c>
      <c r="AY523" s="17" t="s">
        <v>134</v>
      </c>
      <c r="BE523" s="160">
        <f>IF(N523="základná",J523,0)</f>
        <v>0</v>
      </c>
      <c r="BF523" s="160">
        <f>IF(N523="znížená",J523,0)</f>
        <v>0</v>
      </c>
      <c r="BG523" s="160">
        <f>IF(N523="zákl. prenesená",J523,0)</f>
        <v>0</v>
      </c>
      <c r="BH523" s="160">
        <f>IF(N523="zníž. prenesená",J523,0)</f>
        <v>0</v>
      </c>
      <c r="BI523" s="160">
        <f>IF(N523="nulová",J523,0)</f>
        <v>0</v>
      </c>
      <c r="BJ523" s="17" t="s">
        <v>135</v>
      </c>
      <c r="BK523" s="161">
        <f>ROUND(I523*H523,3)</f>
        <v>0</v>
      </c>
      <c r="BL523" s="17" t="s">
        <v>180</v>
      </c>
      <c r="BM523" s="159" t="s">
        <v>358</v>
      </c>
    </row>
    <row r="524" spans="1:65" s="2" customFormat="1">
      <c r="A524" s="31"/>
      <c r="B524" s="32"/>
      <c r="C524" s="31"/>
      <c r="D524" s="162" t="s">
        <v>143</v>
      </c>
      <c r="E524" s="31"/>
      <c r="F524" s="163" t="s">
        <v>574</v>
      </c>
      <c r="G524" s="31"/>
      <c r="H524" s="31"/>
      <c r="I524" s="31"/>
      <c r="J524" s="31"/>
      <c r="K524" s="31"/>
      <c r="L524" s="32"/>
      <c r="M524" s="164"/>
      <c r="N524" s="165"/>
      <c r="O524" s="57"/>
      <c r="P524" s="57"/>
      <c r="Q524" s="57"/>
      <c r="R524" s="57"/>
      <c r="S524" s="57"/>
      <c r="T524" s="58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T524" s="17" t="s">
        <v>143</v>
      </c>
      <c r="AU524" s="17" t="s">
        <v>135</v>
      </c>
    </row>
    <row r="525" spans="1:65" s="13" customFormat="1">
      <c r="B525" s="166"/>
      <c r="D525" s="162" t="s">
        <v>144</v>
      </c>
      <c r="E525" s="167" t="s">
        <v>1</v>
      </c>
      <c r="F525" s="168" t="s">
        <v>575</v>
      </c>
      <c r="H525" s="169">
        <v>5.9</v>
      </c>
      <c r="L525" s="166"/>
      <c r="M525" s="170"/>
      <c r="N525" s="171"/>
      <c r="O525" s="171"/>
      <c r="P525" s="171"/>
      <c r="Q525" s="171"/>
      <c r="R525" s="171"/>
      <c r="S525" s="171"/>
      <c r="T525" s="172"/>
      <c r="AT525" s="167" t="s">
        <v>144</v>
      </c>
      <c r="AU525" s="167" t="s">
        <v>135</v>
      </c>
      <c r="AV525" s="13" t="s">
        <v>135</v>
      </c>
      <c r="AW525" s="13" t="s">
        <v>24</v>
      </c>
      <c r="AX525" s="13" t="s">
        <v>70</v>
      </c>
      <c r="AY525" s="167" t="s">
        <v>134</v>
      </c>
    </row>
    <row r="526" spans="1:65" s="13" customFormat="1">
      <c r="B526" s="166"/>
      <c r="D526" s="162" t="s">
        <v>144</v>
      </c>
      <c r="E526" s="167" t="s">
        <v>1</v>
      </c>
      <c r="F526" s="168" t="s">
        <v>576</v>
      </c>
      <c r="H526" s="169">
        <v>0.6</v>
      </c>
      <c r="L526" s="166"/>
      <c r="M526" s="170"/>
      <c r="N526" s="171"/>
      <c r="O526" s="171"/>
      <c r="P526" s="171"/>
      <c r="Q526" s="171"/>
      <c r="R526" s="171"/>
      <c r="S526" s="171"/>
      <c r="T526" s="172"/>
      <c r="AT526" s="167" t="s">
        <v>144</v>
      </c>
      <c r="AU526" s="167" t="s">
        <v>135</v>
      </c>
      <c r="AV526" s="13" t="s">
        <v>135</v>
      </c>
      <c r="AW526" s="13" t="s">
        <v>24</v>
      </c>
      <c r="AX526" s="13" t="s">
        <v>70</v>
      </c>
      <c r="AY526" s="167" t="s">
        <v>134</v>
      </c>
    </row>
    <row r="527" spans="1:65" s="13" customFormat="1">
      <c r="B527" s="166"/>
      <c r="D527" s="162" t="s">
        <v>144</v>
      </c>
      <c r="E527" s="167" t="s">
        <v>1</v>
      </c>
      <c r="F527" s="168" t="s">
        <v>577</v>
      </c>
      <c r="H527" s="169">
        <v>38.25</v>
      </c>
      <c r="L527" s="166"/>
      <c r="M527" s="170"/>
      <c r="N527" s="171"/>
      <c r="O527" s="171"/>
      <c r="P527" s="171"/>
      <c r="Q527" s="171"/>
      <c r="R527" s="171"/>
      <c r="S527" s="171"/>
      <c r="T527" s="172"/>
      <c r="AT527" s="167" t="s">
        <v>144</v>
      </c>
      <c r="AU527" s="167" t="s">
        <v>135</v>
      </c>
      <c r="AV527" s="13" t="s">
        <v>135</v>
      </c>
      <c r="AW527" s="13" t="s">
        <v>24</v>
      </c>
      <c r="AX527" s="13" t="s">
        <v>70</v>
      </c>
      <c r="AY527" s="167" t="s">
        <v>134</v>
      </c>
    </row>
    <row r="528" spans="1:65" s="13" customFormat="1">
      <c r="B528" s="166"/>
      <c r="D528" s="162" t="s">
        <v>144</v>
      </c>
      <c r="E528" s="167" t="s">
        <v>1</v>
      </c>
      <c r="F528" s="168" t="s">
        <v>578</v>
      </c>
      <c r="H528" s="169">
        <v>2.5750000000000002</v>
      </c>
      <c r="L528" s="166"/>
      <c r="M528" s="170"/>
      <c r="N528" s="171"/>
      <c r="O528" s="171"/>
      <c r="P528" s="171"/>
      <c r="Q528" s="171"/>
      <c r="R528" s="171"/>
      <c r="S528" s="171"/>
      <c r="T528" s="172"/>
      <c r="AT528" s="167" t="s">
        <v>144</v>
      </c>
      <c r="AU528" s="167" t="s">
        <v>135</v>
      </c>
      <c r="AV528" s="13" t="s">
        <v>135</v>
      </c>
      <c r="AW528" s="13" t="s">
        <v>24</v>
      </c>
      <c r="AX528" s="13" t="s">
        <v>70</v>
      </c>
      <c r="AY528" s="167" t="s">
        <v>134</v>
      </c>
    </row>
    <row r="529" spans="1:65" s="13" customFormat="1">
      <c r="B529" s="166"/>
      <c r="D529" s="162" t="s">
        <v>144</v>
      </c>
      <c r="E529" s="167" t="s">
        <v>1</v>
      </c>
      <c r="F529" s="168" t="s">
        <v>579</v>
      </c>
      <c r="H529" s="169">
        <v>2.2000000000000002</v>
      </c>
      <c r="L529" s="166"/>
      <c r="M529" s="170"/>
      <c r="N529" s="171"/>
      <c r="O529" s="171"/>
      <c r="P529" s="171"/>
      <c r="Q529" s="171"/>
      <c r="R529" s="171"/>
      <c r="S529" s="171"/>
      <c r="T529" s="172"/>
      <c r="AT529" s="167" t="s">
        <v>144</v>
      </c>
      <c r="AU529" s="167" t="s">
        <v>135</v>
      </c>
      <c r="AV529" s="13" t="s">
        <v>135</v>
      </c>
      <c r="AW529" s="13" t="s">
        <v>24</v>
      </c>
      <c r="AX529" s="13" t="s">
        <v>70</v>
      </c>
      <c r="AY529" s="167" t="s">
        <v>134</v>
      </c>
    </row>
    <row r="530" spans="1:65" s="13" customFormat="1">
      <c r="B530" s="166"/>
      <c r="D530" s="162" t="s">
        <v>144</v>
      </c>
      <c r="E530" s="167" t="s">
        <v>1</v>
      </c>
      <c r="F530" s="168" t="s">
        <v>580</v>
      </c>
      <c r="H530" s="169">
        <v>11.4</v>
      </c>
      <c r="L530" s="166"/>
      <c r="M530" s="170"/>
      <c r="N530" s="171"/>
      <c r="O530" s="171"/>
      <c r="P530" s="171"/>
      <c r="Q530" s="171"/>
      <c r="R530" s="171"/>
      <c r="S530" s="171"/>
      <c r="T530" s="172"/>
      <c r="AT530" s="167" t="s">
        <v>144</v>
      </c>
      <c r="AU530" s="167" t="s">
        <v>135</v>
      </c>
      <c r="AV530" s="13" t="s">
        <v>135</v>
      </c>
      <c r="AW530" s="13" t="s">
        <v>24</v>
      </c>
      <c r="AX530" s="13" t="s">
        <v>70</v>
      </c>
      <c r="AY530" s="167" t="s">
        <v>134</v>
      </c>
    </row>
    <row r="531" spans="1:65" s="13" customFormat="1">
      <c r="B531" s="166"/>
      <c r="D531" s="162" t="s">
        <v>144</v>
      </c>
      <c r="E531" s="167" t="s">
        <v>1</v>
      </c>
      <c r="F531" s="168" t="s">
        <v>581</v>
      </c>
      <c r="H531" s="169">
        <v>0.95</v>
      </c>
      <c r="L531" s="166"/>
      <c r="M531" s="170"/>
      <c r="N531" s="171"/>
      <c r="O531" s="171"/>
      <c r="P531" s="171"/>
      <c r="Q531" s="171"/>
      <c r="R531" s="171"/>
      <c r="S531" s="171"/>
      <c r="T531" s="172"/>
      <c r="AT531" s="167" t="s">
        <v>144</v>
      </c>
      <c r="AU531" s="167" t="s">
        <v>135</v>
      </c>
      <c r="AV531" s="13" t="s">
        <v>135</v>
      </c>
      <c r="AW531" s="13" t="s">
        <v>24</v>
      </c>
      <c r="AX531" s="13" t="s">
        <v>70</v>
      </c>
      <c r="AY531" s="167" t="s">
        <v>134</v>
      </c>
    </row>
    <row r="532" spans="1:65" s="13" customFormat="1">
      <c r="B532" s="166"/>
      <c r="D532" s="162" t="s">
        <v>144</v>
      </c>
      <c r="E532" s="167" t="s">
        <v>1</v>
      </c>
      <c r="F532" s="168" t="s">
        <v>582</v>
      </c>
      <c r="H532" s="169">
        <v>3.1</v>
      </c>
      <c r="L532" s="166"/>
      <c r="M532" s="170"/>
      <c r="N532" s="171"/>
      <c r="O532" s="171"/>
      <c r="P532" s="171"/>
      <c r="Q532" s="171"/>
      <c r="R532" s="171"/>
      <c r="S532" s="171"/>
      <c r="T532" s="172"/>
      <c r="AT532" s="167" t="s">
        <v>144</v>
      </c>
      <c r="AU532" s="167" t="s">
        <v>135</v>
      </c>
      <c r="AV532" s="13" t="s">
        <v>135</v>
      </c>
      <c r="AW532" s="13" t="s">
        <v>24</v>
      </c>
      <c r="AX532" s="13" t="s">
        <v>70</v>
      </c>
      <c r="AY532" s="167" t="s">
        <v>134</v>
      </c>
    </row>
    <row r="533" spans="1:65" s="13" customFormat="1">
      <c r="B533" s="166"/>
      <c r="D533" s="162" t="s">
        <v>144</v>
      </c>
      <c r="E533" s="167" t="s">
        <v>1</v>
      </c>
      <c r="F533" s="168" t="s">
        <v>583</v>
      </c>
      <c r="H533" s="169">
        <v>7</v>
      </c>
      <c r="L533" s="166"/>
      <c r="M533" s="170"/>
      <c r="N533" s="171"/>
      <c r="O533" s="171"/>
      <c r="P533" s="171"/>
      <c r="Q533" s="171"/>
      <c r="R533" s="171"/>
      <c r="S533" s="171"/>
      <c r="T533" s="172"/>
      <c r="AT533" s="167" t="s">
        <v>144</v>
      </c>
      <c r="AU533" s="167" t="s">
        <v>135</v>
      </c>
      <c r="AV533" s="13" t="s">
        <v>135</v>
      </c>
      <c r="AW533" s="13" t="s">
        <v>24</v>
      </c>
      <c r="AX533" s="13" t="s">
        <v>70</v>
      </c>
      <c r="AY533" s="167" t="s">
        <v>134</v>
      </c>
    </row>
    <row r="534" spans="1:65" s="13" customFormat="1">
      <c r="B534" s="166"/>
      <c r="D534" s="162" t="s">
        <v>144</v>
      </c>
      <c r="E534" s="167" t="s">
        <v>1</v>
      </c>
      <c r="F534" s="168" t="s">
        <v>584</v>
      </c>
      <c r="H534" s="169">
        <v>6.4</v>
      </c>
      <c r="L534" s="166"/>
      <c r="M534" s="170"/>
      <c r="N534" s="171"/>
      <c r="O534" s="171"/>
      <c r="P534" s="171"/>
      <c r="Q534" s="171"/>
      <c r="R534" s="171"/>
      <c r="S534" s="171"/>
      <c r="T534" s="172"/>
      <c r="AT534" s="167" t="s">
        <v>144</v>
      </c>
      <c r="AU534" s="167" t="s">
        <v>135</v>
      </c>
      <c r="AV534" s="13" t="s">
        <v>135</v>
      </c>
      <c r="AW534" s="13" t="s">
        <v>24</v>
      </c>
      <c r="AX534" s="13" t="s">
        <v>70</v>
      </c>
      <c r="AY534" s="167" t="s">
        <v>134</v>
      </c>
    </row>
    <row r="535" spans="1:65" s="13" customFormat="1">
      <c r="B535" s="166"/>
      <c r="D535" s="162" t="s">
        <v>144</v>
      </c>
      <c r="E535" s="167" t="s">
        <v>1</v>
      </c>
      <c r="F535" s="168" t="s">
        <v>585</v>
      </c>
      <c r="H535" s="169">
        <v>6.63</v>
      </c>
      <c r="L535" s="166"/>
      <c r="M535" s="170"/>
      <c r="N535" s="171"/>
      <c r="O535" s="171"/>
      <c r="P535" s="171"/>
      <c r="Q535" s="171"/>
      <c r="R535" s="171"/>
      <c r="S535" s="171"/>
      <c r="T535" s="172"/>
      <c r="AT535" s="167" t="s">
        <v>144</v>
      </c>
      <c r="AU535" s="167" t="s">
        <v>135</v>
      </c>
      <c r="AV535" s="13" t="s">
        <v>135</v>
      </c>
      <c r="AW535" s="13" t="s">
        <v>24</v>
      </c>
      <c r="AX535" s="13" t="s">
        <v>70</v>
      </c>
      <c r="AY535" s="167" t="s">
        <v>134</v>
      </c>
    </row>
    <row r="536" spans="1:65" s="14" customFormat="1">
      <c r="B536" s="173"/>
      <c r="D536" s="162" t="s">
        <v>144</v>
      </c>
      <c r="E536" s="174" t="s">
        <v>1</v>
      </c>
      <c r="F536" s="175" t="s">
        <v>146</v>
      </c>
      <c r="H536" s="176">
        <v>85.00500000000001</v>
      </c>
      <c r="L536" s="173"/>
      <c r="M536" s="177"/>
      <c r="N536" s="178"/>
      <c r="O536" s="178"/>
      <c r="P536" s="178"/>
      <c r="Q536" s="178"/>
      <c r="R536" s="178"/>
      <c r="S536" s="178"/>
      <c r="T536" s="179"/>
      <c r="AT536" s="174" t="s">
        <v>144</v>
      </c>
      <c r="AU536" s="174" t="s">
        <v>135</v>
      </c>
      <c r="AV536" s="14" t="s">
        <v>142</v>
      </c>
      <c r="AW536" s="14" t="s">
        <v>24</v>
      </c>
      <c r="AX536" s="14" t="s">
        <v>78</v>
      </c>
      <c r="AY536" s="174" t="s">
        <v>134</v>
      </c>
    </row>
    <row r="537" spans="1:65" s="2" customFormat="1" ht="24.2" customHeight="1">
      <c r="A537" s="31"/>
      <c r="B537" s="148"/>
      <c r="C537" s="149" t="s">
        <v>531</v>
      </c>
      <c r="D537" s="149" t="s">
        <v>138</v>
      </c>
      <c r="E537" s="150" t="s">
        <v>586</v>
      </c>
      <c r="F537" s="151" t="s">
        <v>587</v>
      </c>
      <c r="G537" s="152" t="s">
        <v>191</v>
      </c>
      <c r="H537" s="153">
        <v>101.35</v>
      </c>
      <c r="I537" s="153"/>
      <c r="J537" s="153">
        <f>ROUND(I537*H537,3)</f>
        <v>0</v>
      </c>
      <c r="K537" s="154"/>
      <c r="L537" s="32"/>
      <c r="M537" s="155" t="s">
        <v>1</v>
      </c>
      <c r="N537" s="156" t="s">
        <v>36</v>
      </c>
      <c r="O537" s="157">
        <v>0</v>
      </c>
      <c r="P537" s="157">
        <f>O537*H537</f>
        <v>0</v>
      </c>
      <c r="Q537" s="157">
        <v>0</v>
      </c>
      <c r="R537" s="157">
        <f>Q537*H537</f>
        <v>0</v>
      </c>
      <c r="S537" s="157">
        <v>0</v>
      </c>
      <c r="T537" s="158">
        <f>S537*H537</f>
        <v>0</v>
      </c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R537" s="159" t="s">
        <v>180</v>
      </c>
      <c r="AT537" s="159" t="s">
        <v>138</v>
      </c>
      <c r="AU537" s="159" t="s">
        <v>135</v>
      </c>
      <c r="AY537" s="17" t="s">
        <v>134</v>
      </c>
      <c r="BE537" s="160">
        <f>IF(N537="základná",J537,0)</f>
        <v>0</v>
      </c>
      <c r="BF537" s="160">
        <f>IF(N537="znížená",J537,0)</f>
        <v>0</v>
      </c>
      <c r="BG537" s="160">
        <f>IF(N537="zákl. prenesená",J537,0)</f>
        <v>0</v>
      </c>
      <c r="BH537" s="160">
        <f>IF(N537="zníž. prenesená",J537,0)</f>
        <v>0</v>
      </c>
      <c r="BI537" s="160">
        <f>IF(N537="nulová",J537,0)</f>
        <v>0</v>
      </c>
      <c r="BJ537" s="17" t="s">
        <v>135</v>
      </c>
      <c r="BK537" s="161">
        <f>ROUND(I537*H537,3)</f>
        <v>0</v>
      </c>
      <c r="BL537" s="17" t="s">
        <v>180</v>
      </c>
      <c r="BM537" s="159" t="s">
        <v>588</v>
      </c>
    </row>
    <row r="538" spans="1:65" s="2" customFormat="1">
      <c r="A538" s="31"/>
      <c r="B538" s="32"/>
      <c r="C538" s="31"/>
      <c r="D538" s="162" t="s">
        <v>143</v>
      </c>
      <c r="E538" s="31"/>
      <c r="F538" s="163" t="s">
        <v>587</v>
      </c>
      <c r="G538" s="31"/>
      <c r="H538" s="31"/>
      <c r="I538" s="31"/>
      <c r="J538" s="31"/>
      <c r="K538" s="31"/>
      <c r="L538" s="32"/>
      <c r="M538" s="164"/>
      <c r="N538" s="165"/>
      <c r="O538" s="57"/>
      <c r="P538" s="57"/>
      <c r="Q538" s="57"/>
      <c r="R538" s="57"/>
      <c r="S538" s="57"/>
      <c r="T538" s="58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T538" s="17" t="s">
        <v>143</v>
      </c>
      <c r="AU538" s="17" t="s">
        <v>135</v>
      </c>
    </row>
    <row r="539" spans="1:65" s="13" customFormat="1">
      <c r="B539" s="166"/>
      <c r="D539" s="162" t="s">
        <v>144</v>
      </c>
      <c r="E539" s="167" t="s">
        <v>1</v>
      </c>
      <c r="F539" s="168" t="s">
        <v>589</v>
      </c>
      <c r="H539" s="169">
        <v>101.35</v>
      </c>
      <c r="L539" s="166"/>
      <c r="M539" s="170"/>
      <c r="N539" s="171"/>
      <c r="O539" s="171"/>
      <c r="P539" s="171"/>
      <c r="Q539" s="171"/>
      <c r="R539" s="171"/>
      <c r="S539" s="171"/>
      <c r="T539" s="172"/>
      <c r="AT539" s="167" t="s">
        <v>144</v>
      </c>
      <c r="AU539" s="167" t="s">
        <v>135</v>
      </c>
      <c r="AV539" s="13" t="s">
        <v>135</v>
      </c>
      <c r="AW539" s="13" t="s">
        <v>24</v>
      </c>
      <c r="AX539" s="13" t="s">
        <v>70</v>
      </c>
      <c r="AY539" s="167" t="s">
        <v>134</v>
      </c>
    </row>
    <row r="540" spans="1:65" s="14" customFormat="1">
      <c r="B540" s="173"/>
      <c r="D540" s="162" t="s">
        <v>144</v>
      </c>
      <c r="E540" s="174" t="s">
        <v>1</v>
      </c>
      <c r="F540" s="175" t="s">
        <v>146</v>
      </c>
      <c r="H540" s="176">
        <v>101.35</v>
      </c>
      <c r="L540" s="173"/>
      <c r="M540" s="177"/>
      <c r="N540" s="178"/>
      <c r="O540" s="178"/>
      <c r="P540" s="178"/>
      <c r="Q540" s="178"/>
      <c r="R540" s="178"/>
      <c r="S540" s="178"/>
      <c r="T540" s="179"/>
      <c r="AT540" s="174" t="s">
        <v>144</v>
      </c>
      <c r="AU540" s="174" t="s">
        <v>135</v>
      </c>
      <c r="AV540" s="14" t="s">
        <v>142</v>
      </c>
      <c r="AW540" s="14" t="s">
        <v>24</v>
      </c>
      <c r="AX540" s="14" t="s">
        <v>78</v>
      </c>
      <c r="AY540" s="174" t="s">
        <v>134</v>
      </c>
    </row>
    <row r="541" spans="1:65" s="2" customFormat="1" ht="24.2" customHeight="1">
      <c r="A541" s="31"/>
      <c r="B541" s="148"/>
      <c r="C541" s="149" t="s">
        <v>590</v>
      </c>
      <c r="D541" s="149" t="s">
        <v>138</v>
      </c>
      <c r="E541" s="150" t="s">
        <v>591</v>
      </c>
      <c r="F541" s="151" t="s">
        <v>592</v>
      </c>
      <c r="G541" s="152" t="s">
        <v>191</v>
      </c>
      <c r="H541" s="153">
        <v>26</v>
      </c>
      <c r="I541" s="153"/>
      <c r="J541" s="153">
        <f>ROUND(I541*H541,3)</f>
        <v>0</v>
      </c>
      <c r="K541" s="154"/>
      <c r="L541" s="32"/>
      <c r="M541" s="155" t="s">
        <v>1</v>
      </c>
      <c r="N541" s="156" t="s">
        <v>36</v>
      </c>
      <c r="O541" s="157">
        <v>0</v>
      </c>
      <c r="P541" s="157">
        <f>O541*H541</f>
        <v>0</v>
      </c>
      <c r="Q541" s="157">
        <v>0</v>
      </c>
      <c r="R541" s="157">
        <f>Q541*H541</f>
        <v>0</v>
      </c>
      <c r="S541" s="157">
        <v>0</v>
      </c>
      <c r="T541" s="158">
        <f>S541*H541</f>
        <v>0</v>
      </c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R541" s="159" t="s">
        <v>180</v>
      </c>
      <c r="AT541" s="159" t="s">
        <v>138</v>
      </c>
      <c r="AU541" s="159" t="s">
        <v>135</v>
      </c>
      <c r="AY541" s="17" t="s">
        <v>134</v>
      </c>
      <c r="BE541" s="160">
        <f>IF(N541="základná",J541,0)</f>
        <v>0</v>
      </c>
      <c r="BF541" s="160">
        <f>IF(N541="znížená",J541,0)</f>
        <v>0</v>
      </c>
      <c r="BG541" s="160">
        <f>IF(N541="zákl. prenesená",J541,0)</f>
        <v>0</v>
      </c>
      <c r="BH541" s="160">
        <f>IF(N541="zníž. prenesená",J541,0)</f>
        <v>0</v>
      </c>
      <c r="BI541" s="160">
        <f>IF(N541="nulová",J541,0)</f>
        <v>0</v>
      </c>
      <c r="BJ541" s="17" t="s">
        <v>135</v>
      </c>
      <c r="BK541" s="161">
        <f>ROUND(I541*H541,3)</f>
        <v>0</v>
      </c>
      <c r="BL541" s="17" t="s">
        <v>180</v>
      </c>
      <c r="BM541" s="159" t="s">
        <v>593</v>
      </c>
    </row>
    <row r="542" spans="1:65" s="2" customFormat="1" ht="19.5">
      <c r="A542" s="31"/>
      <c r="B542" s="32"/>
      <c r="C542" s="31"/>
      <c r="D542" s="162" t="s">
        <v>143</v>
      </c>
      <c r="E542" s="31"/>
      <c r="F542" s="163" t="s">
        <v>592</v>
      </c>
      <c r="G542" s="31"/>
      <c r="H542" s="31"/>
      <c r="I542" s="31"/>
      <c r="J542" s="31"/>
      <c r="K542" s="31"/>
      <c r="L542" s="32"/>
      <c r="M542" s="164"/>
      <c r="N542" s="165"/>
      <c r="O542" s="57"/>
      <c r="P542" s="57"/>
      <c r="Q542" s="57"/>
      <c r="R542" s="57"/>
      <c r="S542" s="57"/>
      <c r="T542" s="58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T542" s="17" t="s">
        <v>143</v>
      </c>
      <c r="AU542" s="17" t="s">
        <v>135</v>
      </c>
    </row>
    <row r="543" spans="1:65" s="13" customFormat="1">
      <c r="B543" s="166"/>
      <c r="D543" s="162" t="s">
        <v>144</v>
      </c>
      <c r="E543" s="167" t="s">
        <v>1</v>
      </c>
      <c r="F543" s="168" t="s">
        <v>594</v>
      </c>
      <c r="H543" s="169">
        <v>26</v>
      </c>
      <c r="L543" s="166"/>
      <c r="M543" s="170"/>
      <c r="N543" s="171"/>
      <c r="O543" s="171"/>
      <c r="P543" s="171"/>
      <c r="Q543" s="171"/>
      <c r="R543" s="171"/>
      <c r="S543" s="171"/>
      <c r="T543" s="172"/>
      <c r="AT543" s="167" t="s">
        <v>144</v>
      </c>
      <c r="AU543" s="167" t="s">
        <v>135</v>
      </c>
      <c r="AV543" s="13" t="s">
        <v>135</v>
      </c>
      <c r="AW543" s="13" t="s">
        <v>24</v>
      </c>
      <c r="AX543" s="13" t="s">
        <v>70</v>
      </c>
      <c r="AY543" s="167" t="s">
        <v>134</v>
      </c>
    </row>
    <row r="544" spans="1:65" s="14" customFormat="1">
      <c r="B544" s="173"/>
      <c r="D544" s="162" t="s">
        <v>144</v>
      </c>
      <c r="E544" s="174" t="s">
        <v>1</v>
      </c>
      <c r="F544" s="175" t="s">
        <v>146</v>
      </c>
      <c r="H544" s="176">
        <v>26</v>
      </c>
      <c r="L544" s="173"/>
      <c r="M544" s="177"/>
      <c r="N544" s="178"/>
      <c r="O544" s="178"/>
      <c r="P544" s="178"/>
      <c r="Q544" s="178"/>
      <c r="R544" s="178"/>
      <c r="S544" s="178"/>
      <c r="T544" s="179"/>
      <c r="AT544" s="174" t="s">
        <v>144</v>
      </c>
      <c r="AU544" s="174" t="s">
        <v>135</v>
      </c>
      <c r="AV544" s="14" t="s">
        <v>142</v>
      </c>
      <c r="AW544" s="14" t="s">
        <v>24</v>
      </c>
      <c r="AX544" s="14" t="s">
        <v>78</v>
      </c>
      <c r="AY544" s="174" t="s">
        <v>134</v>
      </c>
    </row>
    <row r="545" spans="1:65" s="2" customFormat="1" ht="24.2" customHeight="1">
      <c r="A545" s="31"/>
      <c r="B545" s="148"/>
      <c r="C545" s="149" t="s">
        <v>406</v>
      </c>
      <c r="D545" s="149" t="s">
        <v>138</v>
      </c>
      <c r="E545" s="150" t="s">
        <v>595</v>
      </c>
      <c r="F545" s="151" t="s">
        <v>596</v>
      </c>
      <c r="G545" s="152" t="s">
        <v>191</v>
      </c>
      <c r="H545" s="153">
        <v>9</v>
      </c>
      <c r="I545" s="153"/>
      <c r="J545" s="153">
        <f>ROUND(I545*H545,3)</f>
        <v>0</v>
      </c>
      <c r="K545" s="154"/>
      <c r="L545" s="32"/>
      <c r="M545" s="155" t="s">
        <v>1</v>
      </c>
      <c r="N545" s="156" t="s">
        <v>36</v>
      </c>
      <c r="O545" s="157">
        <v>0</v>
      </c>
      <c r="P545" s="157">
        <f>O545*H545</f>
        <v>0</v>
      </c>
      <c r="Q545" s="157">
        <v>0</v>
      </c>
      <c r="R545" s="157">
        <f>Q545*H545</f>
        <v>0</v>
      </c>
      <c r="S545" s="157">
        <v>0</v>
      </c>
      <c r="T545" s="158">
        <f>S545*H545</f>
        <v>0</v>
      </c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R545" s="159" t="s">
        <v>180</v>
      </c>
      <c r="AT545" s="159" t="s">
        <v>138</v>
      </c>
      <c r="AU545" s="159" t="s">
        <v>135</v>
      </c>
      <c r="AY545" s="17" t="s">
        <v>134</v>
      </c>
      <c r="BE545" s="160">
        <f>IF(N545="základná",J545,0)</f>
        <v>0</v>
      </c>
      <c r="BF545" s="160">
        <f>IF(N545="znížená",J545,0)</f>
        <v>0</v>
      </c>
      <c r="BG545" s="160">
        <f>IF(N545="zákl. prenesená",J545,0)</f>
        <v>0</v>
      </c>
      <c r="BH545" s="160">
        <f>IF(N545="zníž. prenesená",J545,0)</f>
        <v>0</v>
      </c>
      <c r="BI545" s="160">
        <f>IF(N545="nulová",J545,0)</f>
        <v>0</v>
      </c>
      <c r="BJ545" s="17" t="s">
        <v>135</v>
      </c>
      <c r="BK545" s="161">
        <f>ROUND(I545*H545,3)</f>
        <v>0</v>
      </c>
      <c r="BL545" s="17" t="s">
        <v>180</v>
      </c>
      <c r="BM545" s="159" t="s">
        <v>597</v>
      </c>
    </row>
    <row r="546" spans="1:65" s="2" customFormat="1">
      <c r="A546" s="31"/>
      <c r="B546" s="32"/>
      <c r="C546" s="31"/>
      <c r="D546" s="162" t="s">
        <v>143</v>
      </c>
      <c r="E546" s="31"/>
      <c r="F546" s="163" t="s">
        <v>596</v>
      </c>
      <c r="G546" s="31"/>
      <c r="H546" s="31"/>
      <c r="I546" s="31"/>
      <c r="J546" s="31"/>
      <c r="K546" s="31"/>
      <c r="L546" s="32"/>
      <c r="M546" s="164"/>
      <c r="N546" s="165"/>
      <c r="O546" s="57"/>
      <c r="P546" s="57"/>
      <c r="Q546" s="57"/>
      <c r="R546" s="57"/>
      <c r="S546" s="57"/>
      <c r="T546" s="58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T546" s="17" t="s">
        <v>143</v>
      </c>
      <c r="AU546" s="17" t="s">
        <v>135</v>
      </c>
    </row>
    <row r="547" spans="1:65" s="2" customFormat="1" ht="24.2" customHeight="1">
      <c r="A547" s="31"/>
      <c r="B547" s="148"/>
      <c r="C547" s="149" t="s">
        <v>598</v>
      </c>
      <c r="D547" s="149" t="s">
        <v>138</v>
      </c>
      <c r="E547" s="150" t="s">
        <v>599</v>
      </c>
      <c r="F547" s="151" t="s">
        <v>600</v>
      </c>
      <c r="G547" s="152" t="s">
        <v>191</v>
      </c>
      <c r="H547" s="153">
        <v>51</v>
      </c>
      <c r="I547" s="153"/>
      <c r="J547" s="153">
        <f>ROUND(I547*H547,3)</f>
        <v>0</v>
      </c>
      <c r="K547" s="154"/>
      <c r="L547" s="32"/>
      <c r="M547" s="155" t="s">
        <v>1</v>
      </c>
      <c r="N547" s="156" t="s">
        <v>36</v>
      </c>
      <c r="O547" s="157">
        <v>0</v>
      </c>
      <c r="P547" s="157">
        <f>O547*H547</f>
        <v>0</v>
      </c>
      <c r="Q547" s="157">
        <v>0</v>
      </c>
      <c r="R547" s="157">
        <f>Q547*H547</f>
        <v>0</v>
      </c>
      <c r="S547" s="157">
        <v>0</v>
      </c>
      <c r="T547" s="158">
        <f>S547*H547</f>
        <v>0</v>
      </c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R547" s="159" t="s">
        <v>180</v>
      </c>
      <c r="AT547" s="159" t="s">
        <v>138</v>
      </c>
      <c r="AU547" s="159" t="s">
        <v>135</v>
      </c>
      <c r="AY547" s="17" t="s">
        <v>134</v>
      </c>
      <c r="BE547" s="160">
        <f>IF(N547="základná",J547,0)</f>
        <v>0</v>
      </c>
      <c r="BF547" s="160">
        <f>IF(N547="znížená",J547,0)</f>
        <v>0</v>
      </c>
      <c r="BG547" s="160">
        <f>IF(N547="zákl. prenesená",J547,0)</f>
        <v>0</v>
      </c>
      <c r="BH547" s="160">
        <f>IF(N547="zníž. prenesená",J547,0)</f>
        <v>0</v>
      </c>
      <c r="BI547" s="160">
        <f>IF(N547="nulová",J547,0)</f>
        <v>0</v>
      </c>
      <c r="BJ547" s="17" t="s">
        <v>135</v>
      </c>
      <c r="BK547" s="161">
        <f>ROUND(I547*H547,3)</f>
        <v>0</v>
      </c>
      <c r="BL547" s="17" t="s">
        <v>180</v>
      </c>
      <c r="BM547" s="159" t="s">
        <v>601</v>
      </c>
    </row>
    <row r="548" spans="1:65" s="2" customFormat="1" ht="19.5">
      <c r="A548" s="31"/>
      <c r="B548" s="32"/>
      <c r="C548" s="31"/>
      <c r="D548" s="162" t="s">
        <v>143</v>
      </c>
      <c r="E548" s="31"/>
      <c r="F548" s="163" t="s">
        <v>600</v>
      </c>
      <c r="G548" s="31"/>
      <c r="H548" s="31"/>
      <c r="I548" s="31"/>
      <c r="J548" s="31"/>
      <c r="K548" s="31"/>
      <c r="L548" s="32"/>
      <c r="M548" s="164"/>
      <c r="N548" s="165"/>
      <c r="O548" s="57"/>
      <c r="P548" s="57"/>
      <c r="Q548" s="57"/>
      <c r="R548" s="57"/>
      <c r="S548" s="57"/>
      <c r="T548" s="58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T548" s="17" t="s">
        <v>143</v>
      </c>
      <c r="AU548" s="17" t="s">
        <v>135</v>
      </c>
    </row>
    <row r="549" spans="1:65" s="13" customFormat="1">
      <c r="B549" s="166"/>
      <c r="D549" s="162" t="s">
        <v>144</v>
      </c>
      <c r="E549" s="167" t="s">
        <v>1</v>
      </c>
      <c r="F549" s="168" t="s">
        <v>602</v>
      </c>
      <c r="H549" s="169">
        <v>51</v>
      </c>
      <c r="L549" s="166"/>
      <c r="M549" s="170"/>
      <c r="N549" s="171"/>
      <c r="O549" s="171"/>
      <c r="P549" s="171"/>
      <c r="Q549" s="171"/>
      <c r="R549" s="171"/>
      <c r="S549" s="171"/>
      <c r="T549" s="172"/>
      <c r="AT549" s="167" t="s">
        <v>144</v>
      </c>
      <c r="AU549" s="167" t="s">
        <v>135</v>
      </c>
      <c r="AV549" s="13" t="s">
        <v>135</v>
      </c>
      <c r="AW549" s="13" t="s">
        <v>24</v>
      </c>
      <c r="AX549" s="13" t="s">
        <v>70</v>
      </c>
      <c r="AY549" s="167" t="s">
        <v>134</v>
      </c>
    </row>
    <row r="550" spans="1:65" s="14" customFormat="1">
      <c r="B550" s="173"/>
      <c r="D550" s="162" t="s">
        <v>144</v>
      </c>
      <c r="E550" s="174" t="s">
        <v>1</v>
      </c>
      <c r="F550" s="175" t="s">
        <v>146</v>
      </c>
      <c r="H550" s="176">
        <v>51</v>
      </c>
      <c r="L550" s="173"/>
      <c r="M550" s="177"/>
      <c r="N550" s="178"/>
      <c r="O550" s="178"/>
      <c r="P550" s="178"/>
      <c r="Q550" s="178"/>
      <c r="R550" s="178"/>
      <c r="S550" s="178"/>
      <c r="T550" s="179"/>
      <c r="AT550" s="174" t="s">
        <v>144</v>
      </c>
      <c r="AU550" s="174" t="s">
        <v>135</v>
      </c>
      <c r="AV550" s="14" t="s">
        <v>142</v>
      </c>
      <c r="AW550" s="14" t="s">
        <v>24</v>
      </c>
      <c r="AX550" s="14" t="s">
        <v>78</v>
      </c>
      <c r="AY550" s="174" t="s">
        <v>134</v>
      </c>
    </row>
    <row r="551" spans="1:65" s="2" customFormat="1" ht="24.2" customHeight="1">
      <c r="A551" s="31"/>
      <c r="B551" s="148"/>
      <c r="C551" s="149" t="s">
        <v>603</v>
      </c>
      <c r="D551" s="149" t="s">
        <v>138</v>
      </c>
      <c r="E551" s="150" t="s">
        <v>604</v>
      </c>
      <c r="F551" s="151" t="s">
        <v>605</v>
      </c>
      <c r="G551" s="152" t="s">
        <v>191</v>
      </c>
      <c r="H551" s="153">
        <v>51</v>
      </c>
      <c r="I551" s="153"/>
      <c r="J551" s="153">
        <f>ROUND(I551*H551,3)</f>
        <v>0</v>
      </c>
      <c r="K551" s="154"/>
      <c r="L551" s="32"/>
      <c r="M551" s="155" t="s">
        <v>1</v>
      </c>
      <c r="N551" s="156" t="s">
        <v>36</v>
      </c>
      <c r="O551" s="157">
        <v>0</v>
      </c>
      <c r="P551" s="157">
        <f>O551*H551</f>
        <v>0</v>
      </c>
      <c r="Q551" s="157">
        <v>0</v>
      </c>
      <c r="R551" s="157">
        <f>Q551*H551</f>
        <v>0</v>
      </c>
      <c r="S551" s="157">
        <v>0</v>
      </c>
      <c r="T551" s="158">
        <f>S551*H551</f>
        <v>0</v>
      </c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R551" s="159" t="s">
        <v>180</v>
      </c>
      <c r="AT551" s="159" t="s">
        <v>138</v>
      </c>
      <c r="AU551" s="159" t="s">
        <v>135</v>
      </c>
      <c r="AY551" s="17" t="s">
        <v>134</v>
      </c>
      <c r="BE551" s="160">
        <f>IF(N551="základná",J551,0)</f>
        <v>0</v>
      </c>
      <c r="BF551" s="160">
        <f>IF(N551="znížená",J551,0)</f>
        <v>0</v>
      </c>
      <c r="BG551" s="160">
        <f>IF(N551="zákl. prenesená",J551,0)</f>
        <v>0</v>
      </c>
      <c r="BH551" s="160">
        <f>IF(N551="zníž. prenesená",J551,0)</f>
        <v>0</v>
      </c>
      <c r="BI551" s="160">
        <f>IF(N551="nulová",J551,0)</f>
        <v>0</v>
      </c>
      <c r="BJ551" s="17" t="s">
        <v>135</v>
      </c>
      <c r="BK551" s="161">
        <f>ROUND(I551*H551,3)</f>
        <v>0</v>
      </c>
      <c r="BL551" s="17" t="s">
        <v>180</v>
      </c>
      <c r="BM551" s="159" t="s">
        <v>606</v>
      </c>
    </row>
    <row r="552" spans="1:65" s="2" customFormat="1" ht="19.5">
      <c r="A552" s="31"/>
      <c r="B552" s="32"/>
      <c r="C552" s="31"/>
      <c r="D552" s="162" t="s">
        <v>143</v>
      </c>
      <c r="E552" s="31"/>
      <c r="F552" s="163" t="s">
        <v>605</v>
      </c>
      <c r="G552" s="31"/>
      <c r="H552" s="31"/>
      <c r="I552" s="31"/>
      <c r="J552" s="31"/>
      <c r="K552" s="31"/>
      <c r="L552" s="32"/>
      <c r="M552" s="164"/>
      <c r="N552" s="165"/>
      <c r="O552" s="57"/>
      <c r="P552" s="57"/>
      <c r="Q552" s="57"/>
      <c r="R552" s="57"/>
      <c r="S552" s="57"/>
      <c r="T552" s="58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T552" s="17" t="s">
        <v>143</v>
      </c>
      <c r="AU552" s="17" t="s">
        <v>135</v>
      </c>
    </row>
    <row r="553" spans="1:65" s="13" customFormat="1">
      <c r="B553" s="166"/>
      <c r="D553" s="162" t="s">
        <v>144</v>
      </c>
      <c r="E553" s="167" t="s">
        <v>1</v>
      </c>
      <c r="F553" s="168" t="s">
        <v>607</v>
      </c>
      <c r="H553" s="169">
        <v>27.6</v>
      </c>
      <c r="L553" s="166"/>
      <c r="M553" s="170"/>
      <c r="N553" s="171"/>
      <c r="O553" s="171"/>
      <c r="P553" s="171"/>
      <c r="Q553" s="171"/>
      <c r="R553" s="171"/>
      <c r="S553" s="171"/>
      <c r="T553" s="172"/>
      <c r="AT553" s="167" t="s">
        <v>144</v>
      </c>
      <c r="AU553" s="167" t="s">
        <v>135</v>
      </c>
      <c r="AV553" s="13" t="s">
        <v>135</v>
      </c>
      <c r="AW553" s="13" t="s">
        <v>24</v>
      </c>
      <c r="AX553" s="13" t="s">
        <v>70</v>
      </c>
      <c r="AY553" s="167" t="s">
        <v>134</v>
      </c>
    </row>
    <row r="554" spans="1:65" s="13" customFormat="1">
      <c r="B554" s="166"/>
      <c r="D554" s="162" t="s">
        <v>144</v>
      </c>
      <c r="E554" s="167" t="s">
        <v>1</v>
      </c>
      <c r="F554" s="168" t="s">
        <v>608</v>
      </c>
      <c r="H554" s="169">
        <v>23.4</v>
      </c>
      <c r="L554" s="166"/>
      <c r="M554" s="170"/>
      <c r="N554" s="171"/>
      <c r="O554" s="171"/>
      <c r="P554" s="171"/>
      <c r="Q554" s="171"/>
      <c r="R554" s="171"/>
      <c r="S554" s="171"/>
      <c r="T554" s="172"/>
      <c r="AT554" s="167" t="s">
        <v>144</v>
      </c>
      <c r="AU554" s="167" t="s">
        <v>135</v>
      </c>
      <c r="AV554" s="13" t="s">
        <v>135</v>
      </c>
      <c r="AW554" s="13" t="s">
        <v>24</v>
      </c>
      <c r="AX554" s="13" t="s">
        <v>70</v>
      </c>
      <c r="AY554" s="167" t="s">
        <v>134</v>
      </c>
    </row>
    <row r="555" spans="1:65" s="14" customFormat="1">
      <c r="B555" s="173"/>
      <c r="D555" s="162" t="s">
        <v>144</v>
      </c>
      <c r="E555" s="174" t="s">
        <v>1</v>
      </c>
      <c r="F555" s="175" t="s">
        <v>146</v>
      </c>
      <c r="H555" s="176">
        <v>51</v>
      </c>
      <c r="L555" s="173"/>
      <c r="M555" s="177"/>
      <c r="N555" s="178"/>
      <c r="O555" s="178"/>
      <c r="P555" s="178"/>
      <c r="Q555" s="178"/>
      <c r="R555" s="178"/>
      <c r="S555" s="178"/>
      <c r="T555" s="179"/>
      <c r="AT555" s="174" t="s">
        <v>144</v>
      </c>
      <c r="AU555" s="174" t="s">
        <v>135</v>
      </c>
      <c r="AV555" s="14" t="s">
        <v>142</v>
      </c>
      <c r="AW555" s="14" t="s">
        <v>24</v>
      </c>
      <c r="AX555" s="14" t="s">
        <v>78</v>
      </c>
      <c r="AY555" s="174" t="s">
        <v>134</v>
      </c>
    </row>
    <row r="556" spans="1:65" s="2" customFormat="1" ht="24.2" customHeight="1">
      <c r="A556" s="31"/>
      <c r="B556" s="148"/>
      <c r="C556" s="149" t="s">
        <v>609</v>
      </c>
      <c r="D556" s="149" t="s">
        <v>138</v>
      </c>
      <c r="E556" s="150" t="s">
        <v>610</v>
      </c>
      <c r="F556" s="151" t="s">
        <v>611</v>
      </c>
      <c r="G556" s="152" t="s">
        <v>421</v>
      </c>
      <c r="H556" s="153">
        <v>2</v>
      </c>
      <c r="I556" s="153"/>
      <c r="J556" s="153">
        <f>ROUND(I556*H556,3)</f>
        <v>0</v>
      </c>
      <c r="K556" s="154"/>
      <c r="L556" s="32"/>
      <c r="M556" s="155" t="s">
        <v>1</v>
      </c>
      <c r="N556" s="156" t="s">
        <v>36</v>
      </c>
      <c r="O556" s="157">
        <v>0</v>
      </c>
      <c r="P556" s="157">
        <f>O556*H556</f>
        <v>0</v>
      </c>
      <c r="Q556" s="157">
        <v>0</v>
      </c>
      <c r="R556" s="157">
        <f>Q556*H556</f>
        <v>0</v>
      </c>
      <c r="S556" s="157">
        <v>0</v>
      </c>
      <c r="T556" s="158">
        <f>S556*H556</f>
        <v>0</v>
      </c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R556" s="159" t="s">
        <v>180</v>
      </c>
      <c r="AT556" s="159" t="s">
        <v>138</v>
      </c>
      <c r="AU556" s="159" t="s">
        <v>135</v>
      </c>
      <c r="AY556" s="17" t="s">
        <v>134</v>
      </c>
      <c r="BE556" s="160">
        <f>IF(N556="základná",J556,0)</f>
        <v>0</v>
      </c>
      <c r="BF556" s="160">
        <f>IF(N556="znížená",J556,0)</f>
        <v>0</v>
      </c>
      <c r="BG556" s="160">
        <f>IF(N556="zákl. prenesená",J556,0)</f>
        <v>0</v>
      </c>
      <c r="BH556" s="160">
        <f>IF(N556="zníž. prenesená",J556,0)</f>
        <v>0</v>
      </c>
      <c r="BI556" s="160">
        <f>IF(N556="nulová",J556,0)</f>
        <v>0</v>
      </c>
      <c r="BJ556" s="17" t="s">
        <v>135</v>
      </c>
      <c r="BK556" s="161">
        <f>ROUND(I556*H556,3)</f>
        <v>0</v>
      </c>
      <c r="BL556" s="17" t="s">
        <v>180</v>
      </c>
      <c r="BM556" s="159" t="s">
        <v>612</v>
      </c>
    </row>
    <row r="557" spans="1:65" s="2" customFormat="1" ht="19.5">
      <c r="A557" s="31"/>
      <c r="B557" s="32"/>
      <c r="C557" s="31"/>
      <c r="D557" s="162" t="s">
        <v>143</v>
      </c>
      <c r="E557" s="31"/>
      <c r="F557" s="163" t="s">
        <v>611</v>
      </c>
      <c r="G557" s="31"/>
      <c r="H557" s="31"/>
      <c r="I557" s="31"/>
      <c r="J557" s="31"/>
      <c r="K557" s="31"/>
      <c r="L557" s="32"/>
      <c r="M557" s="164"/>
      <c r="N557" s="165"/>
      <c r="O557" s="57"/>
      <c r="P557" s="57"/>
      <c r="Q557" s="57"/>
      <c r="R557" s="57"/>
      <c r="S557" s="57"/>
      <c r="T557" s="58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T557" s="17" t="s">
        <v>143</v>
      </c>
      <c r="AU557" s="17" t="s">
        <v>135</v>
      </c>
    </row>
    <row r="558" spans="1:65" s="2" customFormat="1" ht="24.2" customHeight="1">
      <c r="A558" s="31"/>
      <c r="B558" s="148"/>
      <c r="C558" s="149" t="s">
        <v>613</v>
      </c>
      <c r="D558" s="149" t="s">
        <v>138</v>
      </c>
      <c r="E558" s="150" t="s">
        <v>614</v>
      </c>
      <c r="F558" s="151" t="s">
        <v>615</v>
      </c>
      <c r="G558" s="152" t="s">
        <v>191</v>
      </c>
      <c r="H558" s="153">
        <v>67.772999999999996</v>
      </c>
      <c r="I558" s="153"/>
      <c r="J558" s="153">
        <f>ROUND(I558*H558,3)</f>
        <v>0</v>
      </c>
      <c r="K558" s="154"/>
      <c r="L558" s="32"/>
      <c r="M558" s="155" t="s">
        <v>1</v>
      </c>
      <c r="N558" s="156" t="s">
        <v>36</v>
      </c>
      <c r="O558" s="157">
        <v>0</v>
      </c>
      <c r="P558" s="157">
        <f>O558*H558</f>
        <v>0</v>
      </c>
      <c r="Q558" s="157">
        <v>0</v>
      </c>
      <c r="R558" s="157">
        <f>Q558*H558</f>
        <v>0</v>
      </c>
      <c r="S558" s="157">
        <v>0</v>
      </c>
      <c r="T558" s="158">
        <f>S558*H558</f>
        <v>0</v>
      </c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R558" s="159" t="s">
        <v>180</v>
      </c>
      <c r="AT558" s="159" t="s">
        <v>138</v>
      </c>
      <c r="AU558" s="159" t="s">
        <v>135</v>
      </c>
      <c r="AY558" s="17" t="s">
        <v>134</v>
      </c>
      <c r="BE558" s="160">
        <f>IF(N558="základná",J558,0)</f>
        <v>0</v>
      </c>
      <c r="BF558" s="160">
        <f>IF(N558="znížená",J558,0)</f>
        <v>0</v>
      </c>
      <c r="BG558" s="160">
        <f>IF(N558="zákl. prenesená",J558,0)</f>
        <v>0</v>
      </c>
      <c r="BH558" s="160">
        <f>IF(N558="zníž. prenesená",J558,0)</f>
        <v>0</v>
      </c>
      <c r="BI558" s="160">
        <f>IF(N558="nulová",J558,0)</f>
        <v>0</v>
      </c>
      <c r="BJ558" s="17" t="s">
        <v>135</v>
      </c>
      <c r="BK558" s="161">
        <f>ROUND(I558*H558,3)</f>
        <v>0</v>
      </c>
      <c r="BL558" s="17" t="s">
        <v>180</v>
      </c>
      <c r="BM558" s="159" t="s">
        <v>616</v>
      </c>
    </row>
    <row r="559" spans="1:65" s="2" customFormat="1" ht="19.5">
      <c r="A559" s="31"/>
      <c r="B559" s="32"/>
      <c r="C559" s="31"/>
      <c r="D559" s="162" t="s">
        <v>143</v>
      </c>
      <c r="E559" s="31"/>
      <c r="F559" s="163" t="s">
        <v>615</v>
      </c>
      <c r="G559" s="31"/>
      <c r="H559" s="31"/>
      <c r="I559" s="31"/>
      <c r="J559" s="31"/>
      <c r="K559" s="31"/>
      <c r="L559" s="32"/>
      <c r="M559" s="164"/>
      <c r="N559" s="165"/>
      <c r="O559" s="57"/>
      <c r="P559" s="57"/>
      <c r="Q559" s="57"/>
      <c r="R559" s="57"/>
      <c r="S559" s="57"/>
      <c r="T559" s="58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T559" s="17" t="s">
        <v>143</v>
      </c>
      <c r="AU559" s="17" t="s">
        <v>135</v>
      </c>
    </row>
    <row r="560" spans="1:65" s="13" customFormat="1">
      <c r="B560" s="166"/>
      <c r="D560" s="162" t="s">
        <v>144</v>
      </c>
      <c r="E560" s="167" t="s">
        <v>1</v>
      </c>
      <c r="F560" s="168" t="s">
        <v>617</v>
      </c>
      <c r="H560" s="169">
        <v>30.75</v>
      </c>
      <c r="L560" s="166"/>
      <c r="M560" s="170"/>
      <c r="N560" s="171"/>
      <c r="O560" s="171"/>
      <c r="P560" s="171"/>
      <c r="Q560" s="171"/>
      <c r="R560" s="171"/>
      <c r="S560" s="171"/>
      <c r="T560" s="172"/>
      <c r="AT560" s="167" t="s">
        <v>144</v>
      </c>
      <c r="AU560" s="167" t="s">
        <v>135</v>
      </c>
      <c r="AV560" s="13" t="s">
        <v>135</v>
      </c>
      <c r="AW560" s="13" t="s">
        <v>24</v>
      </c>
      <c r="AX560" s="13" t="s">
        <v>70</v>
      </c>
      <c r="AY560" s="167" t="s">
        <v>134</v>
      </c>
    </row>
    <row r="561" spans="1:65" s="13" customFormat="1">
      <c r="B561" s="166"/>
      <c r="D561" s="162" t="s">
        <v>144</v>
      </c>
      <c r="E561" s="167" t="s">
        <v>1</v>
      </c>
      <c r="F561" s="168" t="s">
        <v>618</v>
      </c>
      <c r="H561" s="169">
        <v>16.161000000000001</v>
      </c>
      <c r="L561" s="166"/>
      <c r="M561" s="170"/>
      <c r="N561" s="171"/>
      <c r="O561" s="171"/>
      <c r="P561" s="171"/>
      <c r="Q561" s="171"/>
      <c r="R561" s="171"/>
      <c r="S561" s="171"/>
      <c r="T561" s="172"/>
      <c r="AT561" s="167" t="s">
        <v>144</v>
      </c>
      <c r="AU561" s="167" t="s">
        <v>135</v>
      </c>
      <c r="AV561" s="13" t="s">
        <v>135</v>
      </c>
      <c r="AW561" s="13" t="s">
        <v>24</v>
      </c>
      <c r="AX561" s="13" t="s">
        <v>70</v>
      </c>
      <c r="AY561" s="167" t="s">
        <v>134</v>
      </c>
    </row>
    <row r="562" spans="1:65" s="13" customFormat="1">
      <c r="B562" s="166"/>
      <c r="D562" s="162" t="s">
        <v>144</v>
      </c>
      <c r="E562" s="167" t="s">
        <v>1</v>
      </c>
      <c r="F562" s="168" t="s">
        <v>619</v>
      </c>
      <c r="H562" s="169">
        <v>20.861999999999998</v>
      </c>
      <c r="L562" s="166"/>
      <c r="M562" s="170"/>
      <c r="N562" s="171"/>
      <c r="O562" s="171"/>
      <c r="P562" s="171"/>
      <c r="Q562" s="171"/>
      <c r="R562" s="171"/>
      <c r="S562" s="171"/>
      <c r="T562" s="172"/>
      <c r="AT562" s="167" t="s">
        <v>144</v>
      </c>
      <c r="AU562" s="167" t="s">
        <v>135</v>
      </c>
      <c r="AV562" s="13" t="s">
        <v>135</v>
      </c>
      <c r="AW562" s="13" t="s">
        <v>24</v>
      </c>
      <c r="AX562" s="13" t="s">
        <v>70</v>
      </c>
      <c r="AY562" s="167" t="s">
        <v>134</v>
      </c>
    </row>
    <row r="563" spans="1:65" s="14" customFormat="1">
      <c r="B563" s="173"/>
      <c r="D563" s="162" t="s">
        <v>144</v>
      </c>
      <c r="E563" s="174" t="s">
        <v>1</v>
      </c>
      <c r="F563" s="175" t="s">
        <v>146</v>
      </c>
      <c r="H563" s="176">
        <v>67.772999999999996</v>
      </c>
      <c r="L563" s="173"/>
      <c r="M563" s="177"/>
      <c r="N563" s="178"/>
      <c r="O563" s="178"/>
      <c r="P563" s="178"/>
      <c r="Q563" s="178"/>
      <c r="R563" s="178"/>
      <c r="S563" s="178"/>
      <c r="T563" s="179"/>
      <c r="AT563" s="174" t="s">
        <v>144</v>
      </c>
      <c r="AU563" s="174" t="s">
        <v>135</v>
      </c>
      <c r="AV563" s="14" t="s">
        <v>142</v>
      </c>
      <c r="AW563" s="14" t="s">
        <v>24</v>
      </c>
      <c r="AX563" s="14" t="s">
        <v>78</v>
      </c>
      <c r="AY563" s="174" t="s">
        <v>134</v>
      </c>
    </row>
    <row r="564" spans="1:65" s="2" customFormat="1" ht="24.2" customHeight="1">
      <c r="A564" s="31"/>
      <c r="B564" s="148"/>
      <c r="C564" s="149" t="s">
        <v>367</v>
      </c>
      <c r="D564" s="149" t="s">
        <v>138</v>
      </c>
      <c r="E564" s="150" t="s">
        <v>620</v>
      </c>
      <c r="F564" s="151" t="s">
        <v>621</v>
      </c>
      <c r="G564" s="152" t="s">
        <v>421</v>
      </c>
      <c r="H564" s="153">
        <v>10</v>
      </c>
      <c r="I564" s="153"/>
      <c r="J564" s="153">
        <f>ROUND(I564*H564,3)</f>
        <v>0</v>
      </c>
      <c r="K564" s="154"/>
      <c r="L564" s="32"/>
      <c r="M564" s="155" t="s">
        <v>1</v>
      </c>
      <c r="N564" s="156" t="s">
        <v>36</v>
      </c>
      <c r="O564" s="157">
        <v>0</v>
      </c>
      <c r="P564" s="157">
        <f>O564*H564</f>
        <v>0</v>
      </c>
      <c r="Q564" s="157">
        <v>0</v>
      </c>
      <c r="R564" s="157">
        <f>Q564*H564</f>
        <v>0</v>
      </c>
      <c r="S564" s="157">
        <v>0</v>
      </c>
      <c r="T564" s="158">
        <f>S564*H564</f>
        <v>0</v>
      </c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R564" s="159" t="s">
        <v>180</v>
      </c>
      <c r="AT564" s="159" t="s">
        <v>138</v>
      </c>
      <c r="AU564" s="159" t="s">
        <v>135</v>
      </c>
      <c r="AY564" s="17" t="s">
        <v>134</v>
      </c>
      <c r="BE564" s="160">
        <f>IF(N564="základná",J564,0)</f>
        <v>0</v>
      </c>
      <c r="BF564" s="160">
        <f>IF(N564="znížená",J564,0)</f>
        <v>0</v>
      </c>
      <c r="BG564" s="160">
        <f>IF(N564="zákl. prenesená",J564,0)</f>
        <v>0</v>
      </c>
      <c r="BH564" s="160">
        <f>IF(N564="zníž. prenesená",J564,0)</f>
        <v>0</v>
      </c>
      <c r="BI564" s="160">
        <f>IF(N564="nulová",J564,0)</f>
        <v>0</v>
      </c>
      <c r="BJ564" s="17" t="s">
        <v>135</v>
      </c>
      <c r="BK564" s="161">
        <f>ROUND(I564*H564,3)</f>
        <v>0</v>
      </c>
      <c r="BL564" s="17" t="s">
        <v>180</v>
      </c>
      <c r="BM564" s="159" t="s">
        <v>622</v>
      </c>
    </row>
    <row r="565" spans="1:65" s="2" customFormat="1" ht="19.5">
      <c r="A565" s="31"/>
      <c r="B565" s="32"/>
      <c r="C565" s="31"/>
      <c r="D565" s="162" t="s">
        <v>143</v>
      </c>
      <c r="E565" s="31"/>
      <c r="F565" s="163" t="s">
        <v>621</v>
      </c>
      <c r="G565" s="31"/>
      <c r="H565" s="31"/>
      <c r="I565" s="31"/>
      <c r="J565" s="31"/>
      <c r="K565" s="31"/>
      <c r="L565" s="32"/>
      <c r="M565" s="164"/>
      <c r="N565" s="165"/>
      <c r="O565" s="57"/>
      <c r="P565" s="57"/>
      <c r="Q565" s="57"/>
      <c r="R565" s="57"/>
      <c r="S565" s="57"/>
      <c r="T565" s="58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T565" s="17" t="s">
        <v>143</v>
      </c>
      <c r="AU565" s="17" t="s">
        <v>135</v>
      </c>
    </row>
    <row r="566" spans="1:65" s="2" customFormat="1" ht="24.2" customHeight="1">
      <c r="A566" s="31"/>
      <c r="B566" s="148"/>
      <c r="C566" s="149" t="s">
        <v>623</v>
      </c>
      <c r="D566" s="149" t="s">
        <v>138</v>
      </c>
      <c r="E566" s="150" t="s">
        <v>624</v>
      </c>
      <c r="F566" s="151" t="s">
        <v>625</v>
      </c>
      <c r="G566" s="152" t="s">
        <v>421</v>
      </c>
      <c r="H566" s="153">
        <v>2</v>
      </c>
      <c r="I566" s="153"/>
      <c r="J566" s="153">
        <f>ROUND(I566*H566,3)</f>
        <v>0</v>
      </c>
      <c r="K566" s="154"/>
      <c r="L566" s="32"/>
      <c r="M566" s="155" t="s">
        <v>1</v>
      </c>
      <c r="N566" s="156" t="s">
        <v>36</v>
      </c>
      <c r="O566" s="157">
        <v>0</v>
      </c>
      <c r="P566" s="157">
        <f>O566*H566</f>
        <v>0</v>
      </c>
      <c r="Q566" s="157">
        <v>0</v>
      </c>
      <c r="R566" s="157">
        <f>Q566*H566</f>
        <v>0</v>
      </c>
      <c r="S566" s="157">
        <v>0</v>
      </c>
      <c r="T566" s="158">
        <f>S566*H566</f>
        <v>0</v>
      </c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R566" s="159" t="s">
        <v>180</v>
      </c>
      <c r="AT566" s="159" t="s">
        <v>138</v>
      </c>
      <c r="AU566" s="159" t="s">
        <v>135</v>
      </c>
      <c r="AY566" s="17" t="s">
        <v>134</v>
      </c>
      <c r="BE566" s="160">
        <f>IF(N566="základná",J566,0)</f>
        <v>0</v>
      </c>
      <c r="BF566" s="160">
        <f>IF(N566="znížená",J566,0)</f>
        <v>0</v>
      </c>
      <c r="BG566" s="160">
        <f>IF(N566="zákl. prenesená",J566,0)</f>
        <v>0</v>
      </c>
      <c r="BH566" s="160">
        <f>IF(N566="zníž. prenesená",J566,0)</f>
        <v>0</v>
      </c>
      <c r="BI566" s="160">
        <f>IF(N566="nulová",J566,0)</f>
        <v>0</v>
      </c>
      <c r="BJ566" s="17" t="s">
        <v>135</v>
      </c>
      <c r="BK566" s="161">
        <f>ROUND(I566*H566,3)</f>
        <v>0</v>
      </c>
      <c r="BL566" s="17" t="s">
        <v>180</v>
      </c>
      <c r="BM566" s="159" t="s">
        <v>626</v>
      </c>
    </row>
    <row r="567" spans="1:65" s="2" customFormat="1" ht="19.5">
      <c r="A567" s="31"/>
      <c r="B567" s="32"/>
      <c r="C567" s="31"/>
      <c r="D567" s="162" t="s">
        <v>143</v>
      </c>
      <c r="E567" s="31"/>
      <c r="F567" s="163" t="s">
        <v>625</v>
      </c>
      <c r="G567" s="31"/>
      <c r="H567" s="31"/>
      <c r="I567" s="31"/>
      <c r="J567" s="31"/>
      <c r="K567" s="31"/>
      <c r="L567" s="32"/>
      <c r="M567" s="164"/>
      <c r="N567" s="165"/>
      <c r="O567" s="57"/>
      <c r="P567" s="57"/>
      <c r="Q567" s="57"/>
      <c r="R567" s="57"/>
      <c r="S567" s="57"/>
      <c r="T567" s="58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T567" s="17" t="s">
        <v>143</v>
      </c>
      <c r="AU567" s="17" t="s">
        <v>135</v>
      </c>
    </row>
    <row r="568" spans="1:65" s="2" customFormat="1" ht="24.2" customHeight="1">
      <c r="A568" s="31"/>
      <c r="B568" s="148"/>
      <c r="C568" s="149" t="s">
        <v>378</v>
      </c>
      <c r="D568" s="149" t="s">
        <v>138</v>
      </c>
      <c r="E568" s="150" t="s">
        <v>627</v>
      </c>
      <c r="F568" s="151" t="s">
        <v>628</v>
      </c>
      <c r="G568" s="152" t="s">
        <v>421</v>
      </c>
      <c r="H568" s="153">
        <v>102</v>
      </c>
      <c r="I568" s="153"/>
      <c r="J568" s="153">
        <f>ROUND(I568*H568,3)</f>
        <v>0</v>
      </c>
      <c r="K568" s="154"/>
      <c r="L568" s="32"/>
      <c r="M568" s="155" t="s">
        <v>1</v>
      </c>
      <c r="N568" s="156" t="s">
        <v>36</v>
      </c>
      <c r="O568" s="157">
        <v>0</v>
      </c>
      <c r="P568" s="157">
        <f>O568*H568</f>
        <v>0</v>
      </c>
      <c r="Q568" s="157">
        <v>0</v>
      </c>
      <c r="R568" s="157">
        <f>Q568*H568</f>
        <v>0</v>
      </c>
      <c r="S568" s="157">
        <v>0</v>
      </c>
      <c r="T568" s="158">
        <f>S568*H568</f>
        <v>0</v>
      </c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R568" s="159" t="s">
        <v>180</v>
      </c>
      <c r="AT568" s="159" t="s">
        <v>138</v>
      </c>
      <c r="AU568" s="159" t="s">
        <v>135</v>
      </c>
      <c r="AY568" s="17" t="s">
        <v>134</v>
      </c>
      <c r="BE568" s="160">
        <f>IF(N568="základná",J568,0)</f>
        <v>0</v>
      </c>
      <c r="BF568" s="160">
        <f>IF(N568="znížená",J568,0)</f>
        <v>0</v>
      </c>
      <c r="BG568" s="160">
        <f>IF(N568="zákl. prenesená",J568,0)</f>
        <v>0</v>
      </c>
      <c r="BH568" s="160">
        <f>IF(N568="zníž. prenesená",J568,0)</f>
        <v>0</v>
      </c>
      <c r="BI568" s="160">
        <f>IF(N568="nulová",J568,0)</f>
        <v>0</v>
      </c>
      <c r="BJ568" s="17" t="s">
        <v>135</v>
      </c>
      <c r="BK568" s="161">
        <f>ROUND(I568*H568,3)</f>
        <v>0</v>
      </c>
      <c r="BL568" s="17" t="s">
        <v>180</v>
      </c>
      <c r="BM568" s="159" t="s">
        <v>629</v>
      </c>
    </row>
    <row r="569" spans="1:65" s="2" customFormat="1" ht="19.5">
      <c r="A569" s="31"/>
      <c r="B569" s="32"/>
      <c r="C569" s="31"/>
      <c r="D569" s="162" t="s">
        <v>143</v>
      </c>
      <c r="E569" s="31"/>
      <c r="F569" s="163" t="s">
        <v>628</v>
      </c>
      <c r="G569" s="31"/>
      <c r="H569" s="31"/>
      <c r="I569" s="31"/>
      <c r="J569" s="31"/>
      <c r="K569" s="31"/>
      <c r="L569" s="32"/>
      <c r="M569" s="164"/>
      <c r="N569" s="165"/>
      <c r="O569" s="57"/>
      <c r="P569" s="57"/>
      <c r="Q569" s="57"/>
      <c r="R569" s="57"/>
      <c r="S569" s="57"/>
      <c r="T569" s="58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T569" s="17" t="s">
        <v>143</v>
      </c>
      <c r="AU569" s="17" t="s">
        <v>135</v>
      </c>
    </row>
    <row r="570" spans="1:65" s="2" customFormat="1" ht="24.2" customHeight="1">
      <c r="A570" s="31"/>
      <c r="B570" s="148"/>
      <c r="C570" s="187" t="s">
        <v>630</v>
      </c>
      <c r="D570" s="187" t="s">
        <v>344</v>
      </c>
      <c r="E570" s="188" t="s">
        <v>631</v>
      </c>
      <c r="F570" s="189" t="s">
        <v>632</v>
      </c>
      <c r="G570" s="190" t="s">
        <v>421</v>
      </c>
      <c r="H570" s="191">
        <v>102</v>
      </c>
      <c r="I570" s="191"/>
      <c r="J570" s="191">
        <f>ROUND(I570*H570,3)</f>
        <v>0</v>
      </c>
      <c r="K570" s="192"/>
      <c r="L570" s="193"/>
      <c r="M570" s="194" t="s">
        <v>1</v>
      </c>
      <c r="N570" s="195" t="s">
        <v>36</v>
      </c>
      <c r="O570" s="157">
        <v>0</v>
      </c>
      <c r="P570" s="157">
        <f>O570*H570</f>
        <v>0</v>
      </c>
      <c r="Q570" s="157">
        <v>0</v>
      </c>
      <c r="R570" s="157">
        <f>Q570*H570</f>
        <v>0</v>
      </c>
      <c r="S570" s="157">
        <v>0</v>
      </c>
      <c r="T570" s="158">
        <f>S570*H570</f>
        <v>0</v>
      </c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R570" s="159" t="s">
        <v>185</v>
      </c>
      <c r="AT570" s="159" t="s">
        <v>344</v>
      </c>
      <c r="AU570" s="159" t="s">
        <v>135</v>
      </c>
      <c r="AY570" s="17" t="s">
        <v>134</v>
      </c>
      <c r="BE570" s="160">
        <f>IF(N570="základná",J570,0)</f>
        <v>0</v>
      </c>
      <c r="BF570" s="160">
        <f>IF(N570="znížená",J570,0)</f>
        <v>0</v>
      </c>
      <c r="BG570" s="160">
        <f>IF(N570="zákl. prenesená",J570,0)</f>
        <v>0</v>
      </c>
      <c r="BH570" s="160">
        <f>IF(N570="zníž. prenesená",J570,0)</f>
        <v>0</v>
      </c>
      <c r="BI570" s="160">
        <f>IF(N570="nulová",J570,0)</f>
        <v>0</v>
      </c>
      <c r="BJ570" s="17" t="s">
        <v>135</v>
      </c>
      <c r="BK570" s="161">
        <f>ROUND(I570*H570,3)</f>
        <v>0</v>
      </c>
      <c r="BL570" s="17" t="s">
        <v>180</v>
      </c>
      <c r="BM570" s="159" t="s">
        <v>633</v>
      </c>
    </row>
    <row r="571" spans="1:65" s="2" customFormat="1">
      <c r="A571" s="31"/>
      <c r="B571" s="32"/>
      <c r="C571" s="31"/>
      <c r="D571" s="162" t="s">
        <v>143</v>
      </c>
      <c r="E571" s="31"/>
      <c r="F571" s="163" t="s">
        <v>632</v>
      </c>
      <c r="G571" s="31"/>
      <c r="H571" s="31"/>
      <c r="I571" s="31"/>
      <c r="J571" s="31"/>
      <c r="K571" s="31"/>
      <c r="L571" s="32"/>
      <c r="M571" s="164"/>
      <c r="N571" s="165"/>
      <c r="O571" s="57"/>
      <c r="P571" s="57"/>
      <c r="Q571" s="57"/>
      <c r="R571" s="57"/>
      <c r="S571" s="57"/>
      <c r="T571" s="58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T571" s="17" t="s">
        <v>143</v>
      </c>
      <c r="AU571" s="17" t="s">
        <v>135</v>
      </c>
    </row>
    <row r="572" spans="1:65" s="2" customFormat="1" ht="24.2" customHeight="1">
      <c r="A572" s="31"/>
      <c r="B572" s="148"/>
      <c r="C572" s="149" t="s">
        <v>341</v>
      </c>
      <c r="D572" s="149" t="s">
        <v>138</v>
      </c>
      <c r="E572" s="150" t="s">
        <v>634</v>
      </c>
      <c r="F572" s="151" t="s">
        <v>635</v>
      </c>
      <c r="G572" s="152" t="s">
        <v>191</v>
      </c>
      <c r="H572" s="153">
        <v>67.772999999999996</v>
      </c>
      <c r="I572" s="153"/>
      <c r="J572" s="153">
        <f>ROUND(I572*H572,3)</f>
        <v>0</v>
      </c>
      <c r="K572" s="154"/>
      <c r="L572" s="32"/>
      <c r="M572" s="155" t="s">
        <v>1</v>
      </c>
      <c r="N572" s="156" t="s">
        <v>36</v>
      </c>
      <c r="O572" s="157">
        <v>0</v>
      </c>
      <c r="P572" s="157">
        <f>O572*H572</f>
        <v>0</v>
      </c>
      <c r="Q572" s="157">
        <v>0</v>
      </c>
      <c r="R572" s="157">
        <f>Q572*H572</f>
        <v>0</v>
      </c>
      <c r="S572" s="157">
        <v>0</v>
      </c>
      <c r="T572" s="158">
        <f>S572*H572</f>
        <v>0</v>
      </c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R572" s="159" t="s">
        <v>180</v>
      </c>
      <c r="AT572" s="159" t="s">
        <v>138</v>
      </c>
      <c r="AU572" s="159" t="s">
        <v>135</v>
      </c>
      <c r="AY572" s="17" t="s">
        <v>134</v>
      </c>
      <c r="BE572" s="160">
        <f>IF(N572="základná",J572,0)</f>
        <v>0</v>
      </c>
      <c r="BF572" s="160">
        <f>IF(N572="znížená",J572,0)</f>
        <v>0</v>
      </c>
      <c r="BG572" s="160">
        <f>IF(N572="zákl. prenesená",J572,0)</f>
        <v>0</v>
      </c>
      <c r="BH572" s="160">
        <f>IF(N572="zníž. prenesená",J572,0)</f>
        <v>0</v>
      </c>
      <c r="BI572" s="160">
        <f>IF(N572="nulová",J572,0)</f>
        <v>0</v>
      </c>
      <c r="BJ572" s="17" t="s">
        <v>135</v>
      </c>
      <c r="BK572" s="161">
        <f>ROUND(I572*H572,3)</f>
        <v>0</v>
      </c>
      <c r="BL572" s="17" t="s">
        <v>180</v>
      </c>
      <c r="BM572" s="159" t="s">
        <v>636</v>
      </c>
    </row>
    <row r="573" spans="1:65" s="2" customFormat="1" ht="19.5">
      <c r="A573" s="31"/>
      <c r="B573" s="32"/>
      <c r="C573" s="31"/>
      <c r="D573" s="162" t="s">
        <v>143</v>
      </c>
      <c r="E573" s="31"/>
      <c r="F573" s="163" t="s">
        <v>635</v>
      </c>
      <c r="G573" s="31"/>
      <c r="H573" s="31"/>
      <c r="I573" s="31"/>
      <c r="J573" s="31"/>
      <c r="K573" s="31"/>
      <c r="L573" s="32"/>
      <c r="M573" s="164"/>
      <c r="N573" s="165"/>
      <c r="O573" s="57"/>
      <c r="P573" s="57"/>
      <c r="Q573" s="57"/>
      <c r="R573" s="57"/>
      <c r="S573" s="57"/>
      <c r="T573" s="58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T573" s="17" t="s">
        <v>143</v>
      </c>
      <c r="AU573" s="17" t="s">
        <v>135</v>
      </c>
    </row>
    <row r="574" spans="1:65" s="13" customFormat="1">
      <c r="B574" s="166"/>
      <c r="D574" s="162" t="s">
        <v>144</v>
      </c>
      <c r="E574" s="167" t="s">
        <v>1</v>
      </c>
      <c r="F574" s="168" t="s">
        <v>617</v>
      </c>
      <c r="H574" s="169">
        <v>30.75</v>
      </c>
      <c r="L574" s="166"/>
      <c r="M574" s="170"/>
      <c r="N574" s="171"/>
      <c r="O574" s="171"/>
      <c r="P574" s="171"/>
      <c r="Q574" s="171"/>
      <c r="R574" s="171"/>
      <c r="S574" s="171"/>
      <c r="T574" s="172"/>
      <c r="AT574" s="167" t="s">
        <v>144</v>
      </c>
      <c r="AU574" s="167" t="s">
        <v>135</v>
      </c>
      <c r="AV574" s="13" t="s">
        <v>135</v>
      </c>
      <c r="AW574" s="13" t="s">
        <v>24</v>
      </c>
      <c r="AX574" s="13" t="s">
        <v>70</v>
      </c>
      <c r="AY574" s="167" t="s">
        <v>134</v>
      </c>
    </row>
    <row r="575" spans="1:65" s="13" customFormat="1">
      <c r="B575" s="166"/>
      <c r="D575" s="162" t="s">
        <v>144</v>
      </c>
      <c r="E575" s="167" t="s">
        <v>1</v>
      </c>
      <c r="F575" s="168" t="s">
        <v>618</v>
      </c>
      <c r="H575" s="169">
        <v>16.161000000000001</v>
      </c>
      <c r="L575" s="166"/>
      <c r="M575" s="170"/>
      <c r="N575" s="171"/>
      <c r="O575" s="171"/>
      <c r="P575" s="171"/>
      <c r="Q575" s="171"/>
      <c r="R575" s="171"/>
      <c r="S575" s="171"/>
      <c r="T575" s="172"/>
      <c r="AT575" s="167" t="s">
        <v>144</v>
      </c>
      <c r="AU575" s="167" t="s">
        <v>135</v>
      </c>
      <c r="AV575" s="13" t="s">
        <v>135</v>
      </c>
      <c r="AW575" s="13" t="s">
        <v>24</v>
      </c>
      <c r="AX575" s="13" t="s">
        <v>70</v>
      </c>
      <c r="AY575" s="167" t="s">
        <v>134</v>
      </c>
    </row>
    <row r="576" spans="1:65" s="13" customFormat="1">
      <c r="B576" s="166"/>
      <c r="D576" s="162" t="s">
        <v>144</v>
      </c>
      <c r="E576" s="167" t="s">
        <v>1</v>
      </c>
      <c r="F576" s="168" t="s">
        <v>619</v>
      </c>
      <c r="H576" s="169">
        <v>20.861999999999998</v>
      </c>
      <c r="L576" s="166"/>
      <c r="M576" s="170"/>
      <c r="N576" s="171"/>
      <c r="O576" s="171"/>
      <c r="P576" s="171"/>
      <c r="Q576" s="171"/>
      <c r="R576" s="171"/>
      <c r="S576" s="171"/>
      <c r="T576" s="172"/>
      <c r="AT576" s="167" t="s">
        <v>144</v>
      </c>
      <c r="AU576" s="167" t="s">
        <v>135</v>
      </c>
      <c r="AV576" s="13" t="s">
        <v>135</v>
      </c>
      <c r="AW576" s="13" t="s">
        <v>24</v>
      </c>
      <c r="AX576" s="13" t="s">
        <v>70</v>
      </c>
      <c r="AY576" s="167" t="s">
        <v>134</v>
      </c>
    </row>
    <row r="577" spans="1:65" s="14" customFormat="1">
      <c r="B577" s="173"/>
      <c r="D577" s="162" t="s">
        <v>144</v>
      </c>
      <c r="E577" s="174" t="s">
        <v>1</v>
      </c>
      <c r="F577" s="175" t="s">
        <v>146</v>
      </c>
      <c r="H577" s="176">
        <v>67.772999999999996</v>
      </c>
      <c r="L577" s="173"/>
      <c r="M577" s="177"/>
      <c r="N577" s="178"/>
      <c r="O577" s="178"/>
      <c r="P577" s="178"/>
      <c r="Q577" s="178"/>
      <c r="R577" s="178"/>
      <c r="S577" s="178"/>
      <c r="T577" s="179"/>
      <c r="AT577" s="174" t="s">
        <v>144</v>
      </c>
      <c r="AU577" s="174" t="s">
        <v>135</v>
      </c>
      <c r="AV577" s="14" t="s">
        <v>142</v>
      </c>
      <c r="AW577" s="14" t="s">
        <v>24</v>
      </c>
      <c r="AX577" s="14" t="s">
        <v>78</v>
      </c>
      <c r="AY577" s="174" t="s">
        <v>134</v>
      </c>
    </row>
    <row r="578" spans="1:65" s="2" customFormat="1" ht="24.2" customHeight="1">
      <c r="A578" s="31"/>
      <c r="B578" s="148"/>
      <c r="C578" s="149" t="s">
        <v>348</v>
      </c>
      <c r="D578" s="149" t="s">
        <v>138</v>
      </c>
      <c r="E578" s="150" t="s">
        <v>637</v>
      </c>
      <c r="F578" s="151" t="s">
        <v>638</v>
      </c>
      <c r="G578" s="152" t="s">
        <v>421</v>
      </c>
      <c r="H578" s="153">
        <v>10</v>
      </c>
      <c r="I578" s="153"/>
      <c r="J578" s="153">
        <f>ROUND(I578*H578,3)</f>
        <v>0</v>
      </c>
      <c r="K578" s="154"/>
      <c r="L578" s="32"/>
      <c r="M578" s="155" t="s">
        <v>1</v>
      </c>
      <c r="N578" s="156" t="s">
        <v>36</v>
      </c>
      <c r="O578" s="157">
        <v>0</v>
      </c>
      <c r="P578" s="157">
        <f>O578*H578</f>
        <v>0</v>
      </c>
      <c r="Q578" s="157">
        <v>0</v>
      </c>
      <c r="R578" s="157">
        <f>Q578*H578</f>
        <v>0</v>
      </c>
      <c r="S578" s="157">
        <v>0</v>
      </c>
      <c r="T578" s="158">
        <f>S578*H578</f>
        <v>0</v>
      </c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R578" s="159" t="s">
        <v>180</v>
      </c>
      <c r="AT578" s="159" t="s">
        <v>138</v>
      </c>
      <c r="AU578" s="159" t="s">
        <v>135</v>
      </c>
      <c r="AY578" s="17" t="s">
        <v>134</v>
      </c>
      <c r="BE578" s="160">
        <f>IF(N578="základná",J578,0)</f>
        <v>0</v>
      </c>
      <c r="BF578" s="160">
        <f>IF(N578="znížená",J578,0)</f>
        <v>0</v>
      </c>
      <c r="BG578" s="160">
        <f>IF(N578="zákl. prenesená",J578,0)</f>
        <v>0</v>
      </c>
      <c r="BH578" s="160">
        <f>IF(N578="zníž. prenesená",J578,0)</f>
        <v>0</v>
      </c>
      <c r="BI578" s="160">
        <f>IF(N578="nulová",J578,0)</f>
        <v>0</v>
      </c>
      <c r="BJ578" s="17" t="s">
        <v>135</v>
      </c>
      <c r="BK578" s="161">
        <f>ROUND(I578*H578,3)</f>
        <v>0</v>
      </c>
      <c r="BL578" s="17" t="s">
        <v>180</v>
      </c>
      <c r="BM578" s="159" t="s">
        <v>639</v>
      </c>
    </row>
    <row r="579" spans="1:65" s="2" customFormat="1" ht="19.5">
      <c r="A579" s="31"/>
      <c r="B579" s="32"/>
      <c r="C579" s="31"/>
      <c r="D579" s="162" t="s">
        <v>143</v>
      </c>
      <c r="E579" s="31"/>
      <c r="F579" s="163" t="s">
        <v>638</v>
      </c>
      <c r="G579" s="31"/>
      <c r="H579" s="31"/>
      <c r="I579" s="31"/>
      <c r="J579" s="31"/>
      <c r="K579" s="31"/>
      <c r="L579" s="32"/>
      <c r="M579" s="164"/>
      <c r="N579" s="165"/>
      <c r="O579" s="57"/>
      <c r="P579" s="57"/>
      <c r="Q579" s="57"/>
      <c r="R579" s="57"/>
      <c r="S579" s="57"/>
      <c r="T579" s="58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T579" s="17" t="s">
        <v>143</v>
      </c>
      <c r="AU579" s="17" t="s">
        <v>135</v>
      </c>
    </row>
    <row r="580" spans="1:65" s="2" customFormat="1" ht="24.2" customHeight="1">
      <c r="A580" s="31"/>
      <c r="B580" s="148"/>
      <c r="C580" s="149" t="s">
        <v>640</v>
      </c>
      <c r="D580" s="149" t="s">
        <v>138</v>
      </c>
      <c r="E580" s="150" t="s">
        <v>641</v>
      </c>
      <c r="F580" s="151" t="s">
        <v>642</v>
      </c>
      <c r="G580" s="152" t="s">
        <v>507</v>
      </c>
      <c r="H580" s="153">
        <v>95.498999999999995</v>
      </c>
      <c r="I580" s="153"/>
      <c r="J580" s="153">
        <f>ROUND(I580*H580,3)</f>
        <v>0</v>
      </c>
      <c r="K580" s="154"/>
      <c r="L580" s="32"/>
      <c r="M580" s="155" t="s">
        <v>1</v>
      </c>
      <c r="N580" s="156" t="s">
        <v>36</v>
      </c>
      <c r="O580" s="157">
        <v>0</v>
      </c>
      <c r="P580" s="157">
        <f>O580*H580</f>
        <v>0</v>
      </c>
      <c r="Q580" s="157">
        <v>0</v>
      </c>
      <c r="R580" s="157">
        <f>Q580*H580</f>
        <v>0</v>
      </c>
      <c r="S580" s="157">
        <v>0</v>
      </c>
      <c r="T580" s="158">
        <f>S580*H580</f>
        <v>0</v>
      </c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R580" s="159" t="s">
        <v>180</v>
      </c>
      <c r="AT580" s="159" t="s">
        <v>138</v>
      </c>
      <c r="AU580" s="159" t="s">
        <v>135</v>
      </c>
      <c r="AY580" s="17" t="s">
        <v>134</v>
      </c>
      <c r="BE580" s="160">
        <f>IF(N580="základná",J580,0)</f>
        <v>0</v>
      </c>
      <c r="BF580" s="160">
        <f>IF(N580="znížená",J580,0)</f>
        <v>0</v>
      </c>
      <c r="BG580" s="160">
        <f>IF(N580="zákl. prenesená",J580,0)</f>
        <v>0</v>
      </c>
      <c r="BH580" s="160">
        <f>IF(N580="zníž. prenesená",J580,0)</f>
        <v>0</v>
      </c>
      <c r="BI580" s="160">
        <f>IF(N580="nulová",J580,0)</f>
        <v>0</v>
      </c>
      <c r="BJ580" s="17" t="s">
        <v>135</v>
      </c>
      <c r="BK580" s="161">
        <f>ROUND(I580*H580,3)</f>
        <v>0</v>
      </c>
      <c r="BL580" s="17" t="s">
        <v>180</v>
      </c>
      <c r="BM580" s="159" t="s">
        <v>643</v>
      </c>
    </row>
    <row r="581" spans="1:65" s="2" customFormat="1" ht="19.5">
      <c r="A581" s="31"/>
      <c r="B581" s="32"/>
      <c r="C581" s="31"/>
      <c r="D581" s="162" t="s">
        <v>143</v>
      </c>
      <c r="E581" s="31"/>
      <c r="F581" s="163" t="s">
        <v>642</v>
      </c>
      <c r="G581" s="31"/>
      <c r="H581" s="31"/>
      <c r="I581" s="31"/>
      <c r="J581" s="31"/>
      <c r="K581" s="31"/>
      <c r="L581" s="32"/>
      <c r="M581" s="164"/>
      <c r="N581" s="165"/>
      <c r="O581" s="57"/>
      <c r="P581" s="57"/>
      <c r="Q581" s="57"/>
      <c r="R581" s="57"/>
      <c r="S581" s="57"/>
      <c r="T581" s="58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T581" s="17" t="s">
        <v>143</v>
      </c>
      <c r="AU581" s="17" t="s">
        <v>135</v>
      </c>
    </row>
    <row r="582" spans="1:65" s="12" customFormat="1" ht="22.9" customHeight="1">
      <c r="B582" s="136"/>
      <c r="D582" s="137" t="s">
        <v>69</v>
      </c>
      <c r="E582" s="146" t="s">
        <v>644</v>
      </c>
      <c r="F582" s="146" t="s">
        <v>645</v>
      </c>
      <c r="J582" s="147">
        <f>BK582</f>
        <v>0</v>
      </c>
      <c r="L582" s="136"/>
      <c r="M582" s="140"/>
      <c r="N582" s="141"/>
      <c r="O582" s="141"/>
      <c r="P582" s="142">
        <f>SUM(P583:P662)</f>
        <v>0</v>
      </c>
      <c r="Q582" s="141"/>
      <c r="R582" s="142">
        <f>SUM(R583:R662)</f>
        <v>0</v>
      </c>
      <c r="S582" s="141"/>
      <c r="T582" s="143">
        <f>SUM(T583:T662)</f>
        <v>0</v>
      </c>
      <c r="AR582" s="137" t="s">
        <v>135</v>
      </c>
      <c r="AT582" s="144" t="s">
        <v>69</v>
      </c>
      <c r="AU582" s="144" t="s">
        <v>78</v>
      </c>
      <c r="AY582" s="137" t="s">
        <v>134</v>
      </c>
      <c r="BK582" s="145">
        <f>SUM(BK583:BK662)</f>
        <v>0</v>
      </c>
    </row>
    <row r="583" spans="1:65" s="2" customFormat="1" ht="14.45" customHeight="1">
      <c r="A583" s="31"/>
      <c r="B583" s="148"/>
      <c r="C583" s="149" t="s">
        <v>443</v>
      </c>
      <c r="D583" s="149" t="s">
        <v>138</v>
      </c>
      <c r="E583" s="150" t="s">
        <v>646</v>
      </c>
      <c r="F583" s="151" t="s">
        <v>647</v>
      </c>
      <c r="G583" s="152" t="s">
        <v>191</v>
      </c>
      <c r="H583" s="153">
        <v>361.91399999999999</v>
      </c>
      <c r="I583" s="153"/>
      <c r="J583" s="153">
        <f>ROUND(I583*H583,3)</f>
        <v>0</v>
      </c>
      <c r="K583" s="154"/>
      <c r="L583" s="32"/>
      <c r="M583" s="155" t="s">
        <v>1</v>
      </c>
      <c r="N583" s="156" t="s">
        <v>36</v>
      </c>
      <c r="O583" s="157">
        <v>0</v>
      </c>
      <c r="P583" s="157">
        <f>O583*H583</f>
        <v>0</v>
      </c>
      <c r="Q583" s="157">
        <v>0</v>
      </c>
      <c r="R583" s="157">
        <f>Q583*H583</f>
        <v>0</v>
      </c>
      <c r="S583" s="157">
        <v>0</v>
      </c>
      <c r="T583" s="158">
        <f>S583*H583</f>
        <v>0</v>
      </c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R583" s="159" t="s">
        <v>180</v>
      </c>
      <c r="AT583" s="159" t="s">
        <v>138</v>
      </c>
      <c r="AU583" s="159" t="s">
        <v>135</v>
      </c>
      <c r="AY583" s="17" t="s">
        <v>134</v>
      </c>
      <c r="BE583" s="160">
        <f>IF(N583="základná",J583,0)</f>
        <v>0</v>
      </c>
      <c r="BF583" s="160">
        <f>IF(N583="znížená",J583,0)</f>
        <v>0</v>
      </c>
      <c r="BG583" s="160">
        <f>IF(N583="zákl. prenesená",J583,0)</f>
        <v>0</v>
      </c>
      <c r="BH583" s="160">
        <f>IF(N583="zníž. prenesená",J583,0)</f>
        <v>0</v>
      </c>
      <c r="BI583" s="160">
        <f>IF(N583="nulová",J583,0)</f>
        <v>0</v>
      </c>
      <c r="BJ583" s="17" t="s">
        <v>135</v>
      </c>
      <c r="BK583" s="161">
        <f>ROUND(I583*H583,3)</f>
        <v>0</v>
      </c>
      <c r="BL583" s="17" t="s">
        <v>180</v>
      </c>
      <c r="BM583" s="159" t="s">
        <v>648</v>
      </c>
    </row>
    <row r="584" spans="1:65" s="2" customFormat="1">
      <c r="A584" s="31"/>
      <c r="B584" s="32"/>
      <c r="C584" s="31"/>
      <c r="D584" s="162" t="s">
        <v>143</v>
      </c>
      <c r="E584" s="31"/>
      <c r="F584" s="163" t="s">
        <v>647</v>
      </c>
      <c r="G584" s="31"/>
      <c r="H584" s="31"/>
      <c r="I584" s="31"/>
      <c r="J584" s="31"/>
      <c r="K584" s="31"/>
      <c r="L584" s="32"/>
      <c r="M584" s="164"/>
      <c r="N584" s="165"/>
      <c r="O584" s="57"/>
      <c r="P584" s="57"/>
      <c r="Q584" s="57"/>
      <c r="R584" s="57"/>
      <c r="S584" s="57"/>
      <c r="T584" s="58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T584" s="17" t="s">
        <v>143</v>
      </c>
      <c r="AU584" s="17" t="s">
        <v>135</v>
      </c>
    </row>
    <row r="585" spans="1:65" s="13" customFormat="1">
      <c r="B585" s="166"/>
      <c r="D585" s="162" t="s">
        <v>144</v>
      </c>
      <c r="E585" s="167" t="s">
        <v>1</v>
      </c>
      <c r="F585" s="168" t="s">
        <v>649</v>
      </c>
      <c r="H585" s="169">
        <v>2.4</v>
      </c>
      <c r="L585" s="166"/>
      <c r="M585" s="170"/>
      <c r="N585" s="171"/>
      <c r="O585" s="171"/>
      <c r="P585" s="171"/>
      <c r="Q585" s="171"/>
      <c r="R585" s="171"/>
      <c r="S585" s="171"/>
      <c r="T585" s="172"/>
      <c r="AT585" s="167" t="s">
        <v>144</v>
      </c>
      <c r="AU585" s="167" t="s">
        <v>135</v>
      </c>
      <c r="AV585" s="13" t="s">
        <v>135</v>
      </c>
      <c r="AW585" s="13" t="s">
        <v>24</v>
      </c>
      <c r="AX585" s="13" t="s">
        <v>70</v>
      </c>
      <c r="AY585" s="167" t="s">
        <v>134</v>
      </c>
    </row>
    <row r="586" spans="1:65" s="13" customFormat="1">
      <c r="B586" s="166"/>
      <c r="D586" s="162" t="s">
        <v>144</v>
      </c>
      <c r="E586" s="167" t="s">
        <v>1</v>
      </c>
      <c r="F586" s="168" t="s">
        <v>650</v>
      </c>
      <c r="H586" s="169">
        <v>1.9</v>
      </c>
      <c r="L586" s="166"/>
      <c r="M586" s="170"/>
      <c r="N586" s="171"/>
      <c r="O586" s="171"/>
      <c r="P586" s="171"/>
      <c r="Q586" s="171"/>
      <c r="R586" s="171"/>
      <c r="S586" s="171"/>
      <c r="T586" s="172"/>
      <c r="AT586" s="167" t="s">
        <v>144</v>
      </c>
      <c r="AU586" s="167" t="s">
        <v>135</v>
      </c>
      <c r="AV586" s="13" t="s">
        <v>135</v>
      </c>
      <c r="AW586" s="13" t="s">
        <v>24</v>
      </c>
      <c r="AX586" s="13" t="s">
        <v>70</v>
      </c>
      <c r="AY586" s="167" t="s">
        <v>134</v>
      </c>
    </row>
    <row r="587" spans="1:65" s="13" customFormat="1">
      <c r="B587" s="166"/>
      <c r="D587" s="162" t="s">
        <v>144</v>
      </c>
      <c r="E587" s="167" t="s">
        <v>1</v>
      </c>
      <c r="F587" s="168" t="s">
        <v>651</v>
      </c>
      <c r="H587" s="169">
        <v>3.6</v>
      </c>
      <c r="L587" s="166"/>
      <c r="M587" s="170"/>
      <c r="N587" s="171"/>
      <c r="O587" s="171"/>
      <c r="P587" s="171"/>
      <c r="Q587" s="171"/>
      <c r="R587" s="171"/>
      <c r="S587" s="171"/>
      <c r="T587" s="172"/>
      <c r="AT587" s="167" t="s">
        <v>144</v>
      </c>
      <c r="AU587" s="167" t="s">
        <v>135</v>
      </c>
      <c r="AV587" s="13" t="s">
        <v>135</v>
      </c>
      <c r="AW587" s="13" t="s">
        <v>24</v>
      </c>
      <c r="AX587" s="13" t="s">
        <v>70</v>
      </c>
      <c r="AY587" s="167" t="s">
        <v>134</v>
      </c>
    </row>
    <row r="588" spans="1:65" s="13" customFormat="1">
      <c r="B588" s="166"/>
      <c r="D588" s="162" t="s">
        <v>144</v>
      </c>
      <c r="E588" s="167" t="s">
        <v>1</v>
      </c>
      <c r="F588" s="168" t="s">
        <v>652</v>
      </c>
      <c r="H588" s="169">
        <v>7.26</v>
      </c>
      <c r="L588" s="166"/>
      <c r="M588" s="170"/>
      <c r="N588" s="171"/>
      <c r="O588" s="171"/>
      <c r="P588" s="171"/>
      <c r="Q588" s="171"/>
      <c r="R588" s="171"/>
      <c r="S588" s="171"/>
      <c r="T588" s="172"/>
      <c r="AT588" s="167" t="s">
        <v>144</v>
      </c>
      <c r="AU588" s="167" t="s">
        <v>135</v>
      </c>
      <c r="AV588" s="13" t="s">
        <v>135</v>
      </c>
      <c r="AW588" s="13" t="s">
        <v>24</v>
      </c>
      <c r="AX588" s="13" t="s">
        <v>70</v>
      </c>
      <c r="AY588" s="167" t="s">
        <v>134</v>
      </c>
    </row>
    <row r="589" spans="1:65" s="13" customFormat="1">
      <c r="B589" s="166"/>
      <c r="D589" s="162" t="s">
        <v>144</v>
      </c>
      <c r="E589" s="167" t="s">
        <v>1</v>
      </c>
      <c r="F589" s="168" t="s">
        <v>653</v>
      </c>
      <c r="H589" s="169">
        <v>3.45</v>
      </c>
      <c r="L589" s="166"/>
      <c r="M589" s="170"/>
      <c r="N589" s="171"/>
      <c r="O589" s="171"/>
      <c r="P589" s="171"/>
      <c r="Q589" s="171"/>
      <c r="R589" s="171"/>
      <c r="S589" s="171"/>
      <c r="T589" s="172"/>
      <c r="AT589" s="167" t="s">
        <v>144</v>
      </c>
      <c r="AU589" s="167" t="s">
        <v>135</v>
      </c>
      <c r="AV589" s="13" t="s">
        <v>135</v>
      </c>
      <c r="AW589" s="13" t="s">
        <v>24</v>
      </c>
      <c r="AX589" s="13" t="s">
        <v>70</v>
      </c>
      <c r="AY589" s="167" t="s">
        <v>134</v>
      </c>
    </row>
    <row r="590" spans="1:65" s="13" customFormat="1">
      <c r="B590" s="166"/>
      <c r="D590" s="162" t="s">
        <v>144</v>
      </c>
      <c r="E590" s="167" t="s">
        <v>1</v>
      </c>
      <c r="F590" s="168" t="s">
        <v>654</v>
      </c>
      <c r="H590" s="169">
        <v>28.263999999999999</v>
      </c>
      <c r="L590" s="166"/>
      <c r="M590" s="170"/>
      <c r="N590" s="171"/>
      <c r="O590" s="171"/>
      <c r="P590" s="171"/>
      <c r="Q590" s="171"/>
      <c r="R590" s="171"/>
      <c r="S590" s="171"/>
      <c r="T590" s="172"/>
      <c r="AT590" s="167" t="s">
        <v>144</v>
      </c>
      <c r="AU590" s="167" t="s">
        <v>135</v>
      </c>
      <c r="AV590" s="13" t="s">
        <v>135</v>
      </c>
      <c r="AW590" s="13" t="s">
        <v>24</v>
      </c>
      <c r="AX590" s="13" t="s">
        <v>70</v>
      </c>
      <c r="AY590" s="167" t="s">
        <v>134</v>
      </c>
    </row>
    <row r="591" spans="1:65" s="13" customFormat="1">
      <c r="B591" s="166"/>
      <c r="D591" s="162" t="s">
        <v>144</v>
      </c>
      <c r="E591" s="167" t="s">
        <v>1</v>
      </c>
      <c r="F591" s="168" t="s">
        <v>655</v>
      </c>
      <c r="H591" s="169">
        <v>11.172000000000001</v>
      </c>
      <c r="L591" s="166"/>
      <c r="M591" s="170"/>
      <c r="N591" s="171"/>
      <c r="O591" s="171"/>
      <c r="P591" s="171"/>
      <c r="Q591" s="171"/>
      <c r="R591" s="171"/>
      <c r="S591" s="171"/>
      <c r="T591" s="172"/>
      <c r="AT591" s="167" t="s">
        <v>144</v>
      </c>
      <c r="AU591" s="167" t="s">
        <v>135</v>
      </c>
      <c r="AV591" s="13" t="s">
        <v>135</v>
      </c>
      <c r="AW591" s="13" t="s">
        <v>24</v>
      </c>
      <c r="AX591" s="13" t="s">
        <v>70</v>
      </c>
      <c r="AY591" s="167" t="s">
        <v>134</v>
      </c>
    </row>
    <row r="592" spans="1:65" s="13" customFormat="1">
      <c r="B592" s="166"/>
      <c r="D592" s="162" t="s">
        <v>144</v>
      </c>
      <c r="E592" s="167" t="s">
        <v>1</v>
      </c>
      <c r="F592" s="168" t="s">
        <v>656</v>
      </c>
      <c r="H592" s="169">
        <v>15.3</v>
      </c>
      <c r="L592" s="166"/>
      <c r="M592" s="170"/>
      <c r="N592" s="171"/>
      <c r="O592" s="171"/>
      <c r="P592" s="171"/>
      <c r="Q592" s="171"/>
      <c r="R592" s="171"/>
      <c r="S592" s="171"/>
      <c r="T592" s="172"/>
      <c r="AT592" s="167" t="s">
        <v>144</v>
      </c>
      <c r="AU592" s="167" t="s">
        <v>135</v>
      </c>
      <c r="AV592" s="13" t="s">
        <v>135</v>
      </c>
      <c r="AW592" s="13" t="s">
        <v>24</v>
      </c>
      <c r="AX592" s="13" t="s">
        <v>70</v>
      </c>
      <c r="AY592" s="167" t="s">
        <v>134</v>
      </c>
    </row>
    <row r="593" spans="1:65" s="13" customFormat="1">
      <c r="B593" s="166"/>
      <c r="D593" s="162" t="s">
        <v>144</v>
      </c>
      <c r="E593" s="167" t="s">
        <v>1</v>
      </c>
      <c r="F593" s="168" t="s">
        <v>657</v>
      </c>
      <c r="H593" s="169">
        <v>165.6</v>
      </c>
      <c r="L593" s="166"/>
      <c r="M593" s="170"/>
      <c r="N593" s="171"/>
      <c r="O593" s="171"/>
      <c r="P593" s="171"/>
      <c r="Q593" s="171"/>
      <c r="R593" s="171"/>
      <c r="S593" s="171"/>
      <c r="T593" s="172"/>
      <c r="AT593" s="167" t="s">
        <v>144</v>
      </c>
      <c r="AU593" s="167" t="s">
        <v>135</v>
      </c>
      <c r="AV593" s="13" t="s">
        <v>135</v>
      </c>
      <c r="AW593" s="13" t="s">
        <v>24</v>
      </c>
      <c r="AX593" s="13" t="s">
        <v>70</v>
      </c>
      <c r="AY593" s="167" t="s">
        <v>134</v>
      </c>
    </row>
    <row r="594" spans="1:65" s="13" customFormat="1">
      <c r="B594" s="166"/>
      <c r="D594" s="162" t="s">
        <v>144</v>
      </c>
      <c r="E594" s="167" t="s">
        <v>1</v>
      </c>
      <c r="F594" s="168" t="s">
        <v>658</v>
      </c>
      <c r="H594" s="169">
        <v>26</v>
      </c>
      <c r="L594" s="166"/>
      <c r="M594" s="170"/>
      <c r="N594" s="171"/>
      <c r="O594" s="171"/>
      <c r="P594" s="171"/>
      <c r="Q594" s="171"/>
      <c r="R594" s="171"/>
      <c r="S594" s="171"/>
      <c r="T594" s="172"/>
      <c r="AT594" s="167" t="s">
        <v>144</v>
      </c>
      <c r="AU594" s="167" t="s">
        <v>135</v>
      </c>
      <c r="AV594" s="13" t="s">
        <v>135</v>
      </c>
      <c r="AW594" s="13" t="s">
        <v>24</v>
      </c>
      <c r="AX594" s="13" t="s">
        <v>70</v>
      </c>
      <c r="AY594" s="167" t="s">
        <v>134</v>
      </c>
    </row>
    <row r="595" spans="1:65" s="13" customFormat="1">
      <c r="B595" s="166"/>
      <c r="D595" s="162" t="s">
        <v>144</v>
      </c>
      <c r="E595" s="167" t="s">
        <v>1</v>
      </c>
      <c r="F595" s="168" t="s">
        <v>659</v>
      </c>
      <c r="H595" s="169">
        <v>12</v>
      </c>
      <c r="L595" s="166"/>
      <c r="M595" s="170"/>
      <c r="N595" s="171"/>
      <c r="O595" s="171"/>
      <c r="P595" s="171"/>
      <c r="Q595" s="171"/>
      <c r="R595" s="171"/>
      <c r="S595" s="171"/>
      <c r="T595" s="172"/>
      <c r="AT595" s="167" t="s">
        <v>144</v>
      </c>
      <c r="AU595" s="167" t="s">
        <v>135</v>
      </c>
      <c r="AV595" s="13" t="s">
        <v>135</v>
      </c>
      <c r="AW595" s="13" t="s">
        <v>24</v>
      </c>
      <c r="AX595" s="13" t="s">
        <v>70</v>
      </c>
      <c r="AY595" s="167" t="s">
        <v>134</v>
      </c>
    </row>
    <row r="596" spans="1:65" s="13" customFormat="1">
      <c r="B596" s="166"/>
      <c r="D596" s="162" t="s">
        <v>144</v>
      </c>
      <c r="E596" s="167" t="s">
        <v>1</v>
      </c>
      <c r="F596" s="168" t="s">
        <v>660</v>
      </c>
      <c r="H596" s="169">
        <v>5.95</v>
      </c>
      <c r="L596" s="166"/>
      <c r="M596" s="170"/>
      <c r="N596" s="171"/>
      <c r="O596" s="171"/>
      <c r="P596" s="171"/>
      <c r="Q596" s="171"/>
      <c r="R596" s="171"/>
      <c r="S596" s="171"/>
      <c r="T596" s="172"/>
      <c r="AT596" s="167" t="s">
        <v>144</v>
      </c>
      <c r="AU596" s="167" t="s">
        <v>135</v>
      </c>
      <c r="AV596" s="13" t="s">
        <v>135</v>
      </c>
      <c r="AW596" s="13" t="s">
        <v>24</v>
      </c>
      <c r="AX596" s="13" t="s">
        <v>70</v>
      </c>
      <c r="AY596" s="167" t="s">
        <v>134</v>
      </c>
    </row>
    <row r="597" spans="1:65" s="13" customFormat="1">
      <c r="B597" s="166"/>
      <c r="D597" s="162" t="s">
        <v>144</v>
      </c>
      <c r="E597" s="167" t="s">
        <v>1</v>
      </c>
      <c r="F597" s="168" t="s">
        <v>661</v>
      </c>
      <c r="H597" s="169">
        <v>10.199999999999999</v>
      </c>
      <c r="L597" s="166"/>
      <c r="M597" s="170"/>
      <c r="N597" s="171"/>
      <c r="O597" s="171"/>
      <c r="P597" s="171"/>
      <c r="Q597" s="171"/>
      <c r="R597" s="171"/>
      <c r="S597" s="171"/>
      <c r="T597" s="172"/>
      <c r="AT597" s="167" t="s">
        <v>144</v>
      </c>
      <c r="AU597" s="167" t="s">
        <v>135</v>
      </c>
      <c r="AV597" s="13" t="s">
        <v>135</v>
      </c>
      <c r="AW597" s="13" t="s">
        <v>24</v>
      </c>
      <c r="AX597" s="13" t="s">
        <v>70</v>
      </c>
      <c r="AY597" s="167" t="s">
        <v>134</v>
      </c>
    </row>
    <row r="598" spans="1:65" s="13" customFormat="1">
      <c r="B598" s="166"/>
      <c r="D598" s="162" t="s">
        <v>144</v>
      </c>
      <c r="E598" s="167" t="s">
        <v>1</v>
      </c>
      <c r="F598" s="168" t="s">
        <v>662</v>
      </c>
      <c r="H598" s="169">
        <v>12.6</v>
      </c>
      <c r="L598" s="166"/>
      <c r="M598" s="170"/>
      <c r="N598" s="171"/>
      <c r="O598" s="171"/>
      <c r="P598" s="171"/>
      <c r="Q598" s="171"/>
      <c r="R598" s="171"/>
      <c r="S598" s="171"/>
      <c r="T598" s="172"/>
      <c r="AT598" s="167" t="s">
        <v>144</v>
      </c>
      <c r="AU598" s="167" t="s">
        <v>135</v>
      </c>
      <c r="AV598" s="13" t="s">
        <v>135</v>
      </c>
      <c r="AW598" s="13" t="s">
        <v>24</v>
      </c>
      <c r="AX598" s="13" t="s">
        <v>70</v>
      </c>
      <c r="AY598" s="167" t="s">
        <v>134</v>
      </c>
    </row>
    <row r="599" spans="1:65" s="13" customFormat="1">
      <c r="B599" s="166"/>
      <c r="D599" s="162" t="s">
        <v>144</v>
      </c>
      <c r="E599" s="167" t="s">
        <v>1</v>
      </c>
      <c r="F599" s="168" t="s">
        <v>663</v>
      </c>
      <c r="H599" s="169">
        <v>13.4</v>
      </c>
      <c r="L599" s="166"/>
      <c r="M599" s="170"/>
      <c r="N599" s="171"/>
      <c r="O599" s="171"/>
      <c r="P599" s="171"/>
      <c r="Q599" s="171"/>
      <c r="R599" s="171"/>
      <c r="S599" s="171"/>
      <c r="T599" s="172"/>
      <c r="AT599" s="167" t="s">
        <v>144</v>
      </c>
      <c r="AU599" s="167" t="s">
        <v>135</v>
      </c>
      <c r="AV599" s="13" t="s">
        <v>135</v>
      </c>
      <c r="AW599" s="13" t="s">
        <v>24</v>
      </c>
      <c r="AX599" s="13" t="s">
        <v>70</v>
      </c>
      <c r="AY599" s="167" t="s">
        <v>134</v>
      </c>
    </row>
    <row r="600" spans="1:65" s="13" customFormat="1">
      <c r="B600" s="166"/>
      <c r="D600" s="162" t="s">
        <v>144</v>
      </c>
      <c r="E600" s="167" t="s">
        <v>1</v>
      </c>
      <c r="F600" s="168" t="s">
        <v>664</v>
      </c>
      <c r="H600" s="169">
        <v>12.46</v>
      </c>
      <c r="L600" s="166"/>
      <c r="M600" s="170"/>
      <c r="N600" s="171"/>
      <c r="O600" s="171"/>
      <c r="P600" s="171"/>
      <c r="Q600" s="171"/>
      <c r="R600" s="171"/>
      <c r="S600" s="171"/>
      <c r="T600" s="172"/>
      <c r="AT600" s="167" t="s">
        <v>144</v>
      </c>
      <c r="AU600" s="167" t="s">
        <v>135</v>
      </c>
      <c r="AV600" s="13" t="s">
        <v>135</v>
      </c>
      <c r="AW600" s="13" t="s">
        <v>24</v>
      </c>
      <c r="AX600" s="13" t="s">
        <v>70</v>
      </c>
      <c r="AY600" s="167" t="s">
        <v>134</v>
      </c>
    </row>
    <row r="601" spans="1:65" s="13" customFormat="1">
      <c r="B601" s="166"/>
      <c r="D601" s="162" t="s">
        <v>144</v>
      </c>
      <c r="E601" s="167" t="s">
        <v>1</v>
      </c>
      <c r="F601" s="168" t="s">
        <v>665</v>
      </c>
      <c r="H601" s="169">
        <v>3.6379999999999999</v>
      </c>
      <c r="L601" s="166"/>
      <c r="M601" s="170"/>
      <c r="N601" s="171"/>
      <c r="O601" s="171"/>
      <c r="P601" s="171"/>
      <c r="Q601" s="171"/>
      <c r="R601" s="171"/>
      <c r="S601" s="171"/>
      <c r="T601" s="172"/>
      <c r="AT601" s="167" t="s">
        <v>144</v>
      </c>
      <c r="AU601" s="167" t="s">
        <v>135</v>
      </c>
      <c r="AV601" s="13" t="s">
        <v>135</v>
      </c>
      <c r="AW601" s="13" t="s">
        <v>24</v>
      </c>
      <c r="AX601" s="13" t="s">
        <v>70</v>
      </c>
      <c r="AY601" s="167" t="s">
        <v>134</v>
      </c>
    </row>
    <row r="602" spans="1:65" s="13" customFormat="1">
      <c r="B602" s="166"/>
      <c r="D602" s="162" t="s">
        <v>144</v>
      </c>
      <c r="E602" s="167" t="s">
        <v>1</v>
      </c>
      <c r="F602" s="168" t="s">
        <v>666</v>
      </c>
      <c r="H602" s="169">
        <v>4.63</v>
      </c>
      <c r="L602" s="166"/>
      <c r="M602" s="170"/>
      <c r="N602" s="171"/>
      <c r="O602" s="171"/>
      <c r="P602" s="171"/>
      <c r="Q602" s="171"/>
      <c r="R602" s="171"/>
      <c r="S602" s="171"/>
      <c r="T602" s="172"/>
      <c r="AT602" s="167" t="s">
        <v>144</v>
      </c>
      <c r="AU602" s="167" t="s">
        <v>135</v>
      </c>
      <c r="AV602" s="13" t="s">
        <v>135</v>
      </c>
      <c r="AW602" s="13" t="s">
        <v>24</v>
      </c>
      <c r="AX602" s="13" t="s">
        <v>70</v>
      </c>
      <c r="AY602" s="167" t="s">
        <v>134</v>
      </c>
    </row>
    <row r="603" spans="1:65" s="13" customFormat="1">
      <c r="B603" s="166"/>
      <c r="D603" s="162" t="s">
        <v>144</v>
      </c>
      <c r="E603" s="167" t="s">
        <v>1</v>
      </c>
      <c r="F603" s="168" t="s">
        <v>667</v>
      </c>
      <c r="H603" s="169">
        <v>5.0999999999999996</v>
      </c>
      <c r="L603" s="166"/>
      <c r="M603" s="170"/>
      <c r="N603" s="171"/>
      <c r="O603" s="171"/>
      <c r="P603" s="171"/>
      <c r="Q603" s="171"/>
      <c r="R603" s="171"/>
      <c r="S603" s="171"/>
      <c r="T603" s="172"/>
      <c r="AT603" s="167" t="s">
        <v>144</v>
      </c>
      <c r="AU603" s="167" t="s">
        <v>135</v>
      </c>
      <c r="AV603" s="13" t="s">
        <v>135</v>
      </c>
      <c r="AW603" s="13" t="s">
        <v>24</v>
      </c>
      <c r="AX603" s="13" t="s">
        <v>70</v>
      </c>
      <c r="AY603" s="167" t="s">
        <v>134</v>
      </c>
    </row>
    <row r="604" spans="1:65" s="13" customFormat="1">
      <c r="B604" s="166"/>
      <c r="D604" s="162" t="s">
        <v>144</v>
      </c>
      <c r="E604" s="167" t="s">
        <v>1</v>
      </c>
      <c r="F604" s="168" t="s">
        <v>668</v>
      </c>
      <c r="H604" s="169">
        <v>5.92</v>
      </c>
      <c r="L604" s="166"/>
      <c r="M604" s="170"/>
      <c r="N604" s="171"/>
      <c r="O604" s="171"/>
      <c r="P604" s="171"/>
      <c r="Q604" s="171"/>
      <c r="R604" s="171"/>
      <c r="S604" s="171"/>
      <c r="T604" s="172"/>
      <c r="AT604" s="167" t="s">
        <v>144</v>
      </c>
      <c r="AU604" s="167" t="s">
        <v>135</v>
      </c>
      <c r="AV604" s="13" t="s">
        <v>135</v>
      </c>
      <c r="AW604" s="13" t="s">
        <v>24</v>
      </c>
      <c r="AX604" s="13" t="s">
        <v>70</v>
      </c>
      <c r="AY604" s="167" t="s">
        <v>134</v>
      </c>
    </row>
    <row r="605" spans="1:65" s="13" customFormat="1">
      <c r="B605" s="166"/>
      <c r="D605" s="162" t="s">
        <v>144</v>
      </c>
      <c r="E605" s="167" t="s">
        <v>1</v>
      </c>
      <c r="F605" s="168" t="s">
        <v>669</v>
      </c>
      <c r="H605" s="169">
        <v>5.82</v>
      </c>
      <c r="L605" s="166"/>
      <c r="M605" s="170"/>
      <c r="N605" s="171"/>
      <c r="O605" s="171"/>
      <c r="P605" s="171"/>
      <c r="Q605" s="171"/>
      <c r="R605" s="171"/>
      <c r="S605" s="171"/>
      <c r="T605" s="172"/>
      <c r="AT605" s="167" t="s">
        <v>144</v>
      </c>
      <c r="AU605" s="167" t="s">
        <v>135</v>
      </c>
      <c r="AV605" s="13" t="s">
        <v>135</v>
      </c>
      <c r="AW605" s="13" t="s">
        <v>24</v>
      </c>
      <c r="AX605" s="13" t="s">
        <v>70</v>
      </c>
      <c r="AY605" s="167" t="s">
        <v>134</v>
      </c>
    </row>
    <row r="606" spans="1:65" s="13" customFormat="1">
      <c r="B606" s="166"/>
      <c r="D606" s="162" t="s">
        <v>144</v>
      </c>
      <c r="E606" s="167" t="s">
        <v>1</v>
      </c>
      <c r="F606" s="168" t="s">
        <v>670</v>
      </c>
      <c r="H606" s="169">
        <v>5.25</v>
      </c>
      <c r="L606" s="166"/>
      <c r="M606" s="170"/>
      <c r="N606" s="171"/>
      <c r="O606" s="171"/>
      <c r="P606" s="171"/>
      <c r="Q606" s="171"/>
      <c r="R606" s="171"/>
      <c r="S606" s="171"/>
      <c r="T606" s="172"/>
      <c r="AT606" s="167" t="s">
        <v>144</v>
      </c>
      <c r="AU606" s="167" t="s">
        <v>135</v>
      </c>
      <c r="AV606" s="13" t="s">
        <v>135</v>
      </c>
      <c r="AW606" s="13" t="s">
        <v>24</v>
      </c>
      <c r="AX606" s="13" t="s">
        <v>70</v>
      </c>
      <c r="AY606" s="167" t="s">
        <v>134</v>
      </c>
    </row>
    <row r="607" spans="1:65" s="14" customFormat="1">
      <c r="B607" s="173"/>
      <c r="D607" s="162" t="s">
        <v>144</v>
      </c>
      <c r="E607" s="174" t="s">
        <v>1</v>
      </c>
      <c r="F607" s="175" t="s">
        <v>146</v>
      </c>
      <c r="H607" s="176">
        <v>361.91399999999993</v>
      </c>
      <c r="L607" s="173"/>
      <c r="M607" s="177"/>
      <c r="N607" s="178"/>
      <c r="O607" s="178"/>
      <c r="P607" s="178"/>
      <c r="Q607" s="178"/>
      <c r="R607" s="178"/>
      <c r="S607" s="178"/>
      <c r="T607" s="179"/>
      <c r="AT607" s="174" t="s">
        <v>144</v>
      </c>
      <c r="AU607" s="174" t="s">
        <v>135</v>
      </c>
      <c r="AV607" s="14" t="s">
        <v>142</v>
      </c>
      <c r="AW607" s="14" t="s">
        <v>24</v>
      </c>
      <c r="AX607" s="14" t="s">
        <v>78</v>
      </c>
      <c r="AY607" s="174" t="s">
        <v>134</v>
      </c>
    </row>
    <row r="608" spans="1:65" s="2" customFormat="1" ht="24.2" customHeight="1">
      <c r="A608" s="31"/>
      <c r="B608" s="148"/>
      <c r="C608" s="187" t="s">
        <v>671</v>
      </c>
      <c r="D608" s="187" t="s">
        <v>344</v>
      </c>
      <c r="E608" s="188" t="s">
        <v>672</v>
      </c>
      <c r="F608" s="189" t="s">
        <v>673</v>
      </c>
      <c r="G608" s="190" t="s">
        <v>421</v>
      </c>
      <c r="H608" s="191">
        <v>1</v>
      </c>
      <c r="I608" s="191"/>
      <c r="J608" s="191">
        <f>ROUND(I608*H608,3)</f>
        <v>0</v>
      </c>
      <c r="K608" s="192"/>
      <c r="L608" s="193"/>
      <c r="M608" s="194" t="s">
        <v>1</v>
      </c>
      <c r="N608" s="195" t="s">
        <v>36</v>
      </c>
      <c r="O608" s="157">
        <v>0</v>
      </c>
      <c r="P608" s="157">
        <f>O608*H608</f>
        <v>0</v>
      </c>
      <c r="Q608" s="157">
        <v>0</v>
      </c>
      <c r="R608" s="157">
        <f>Q608*H608</f>
        <v>0</v>
      </c>
      <c r="S608" s="157">
        <v>0</v>
      </c>
      <c r="T608" s="158">
        <f>S608*H608</f>
        <v>0</v>
      </c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R608" s="159" t="s">
        <v>185</v>
      </c>
      <c r="AT608" s="159" t="s">
        <v>344</v>
      </c>
      <c r="AU608" s="159" t="s">
        <v>135</v>
      </c>
      <c r="AY608" s="17" t="s">
        <v>134</v>
      </c>
      <c r="BE608" s="160">
        <f>IF(N608="základná",J608,0)</f>
        <v>0</v>
      </c>
      <c r="BF608" s="160">
        <f>IF(N608="znížená",J608,0)</f>
        <v>0</v>
      </c>
      <c r="BG608" s="160">
        <f>IF(N608="zákl. prenesená",J608,0)</f>
        <v>0</v>
      </c>
      <c r="BH608" s="160">
        <f>IF(N608="zníž. prenesená",J608,0)</f>
        <v>0</v>
      </c>
      <c r="BI608" s="160">
        <f>IF(N608="nulová",J608,0)</f>
        <v>0</v>
      </c>
      <c r="BJ608" s="17" t="s">
        <v>135</v>
      </c>
      <c r="BK608" s="161">
        <f>ROUND(I608*H608,3)</f>
        <v>0</v>
      </c>
      <c r="BL608" s="17" t="s">
        <v>180</v>
      </c>
      <c r="BM608" s="159" t="s">
        <v>674</v>
      </c>
    </row>
    <row r="609" spans="1:65" s="2" customFormat="1" ht="19.5">
      <c r="A609" s="31"/>
      <c r="B609" s="32"/>
      <c r="C609" s="31"/>
      <c r="D609" s="162" t="s">
        <v>143</v>
      </c>
      <c r="E609" s="31"/>
      <c r="F609" s="163" t="s">
        <v>673</v>
      </c>
      <c r="G609" s="31"/>
      <c r="H609" s="31"/>
      <c r="I609" s="31"/>
      <c r="J609" s="31"/>
      <c r="K609" s="31"/>
      <c r="L609" s="32"/>
      <c r="M609" s="164"/>
      <c r="N609" s="165"/>
      <c r="O609" s="57"/>
      <c r="P609" s="57"/>
      <c r="Q609" s="57"/>
      <c r="R609" s="57"/>
      <c r="S609" s="57"/>
      <c r="T609" s="58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T609" s="17" t="s">
        <v>143</v>
      </c>
      <c r="AU609" s="17" t="s">
        <v>135</v>
      </c>
    </row>
    <row r="610" spans="1:65" s="2" customFormat="1" ht="37.9" customHeight="1">
      <c r="A610" s="31"/>
      <c r="B610" s="148"/>
      <c r="C610" s="187" t="s">
        <v>450</v>
      </c>
      <c r="D610" s="187" t="s">
        <v>344</v>
      </c>
      <c r="E610" s="188" t="s">
        <v>675</v>
      </c>
      <c r="F610" s="189" t="s">
        <v>676</v>
      </c>
      <c r="G610" s="190" t="s">
        <v>421</v>
      </c>
      <c r="H610" s="191">
        <v>1</v>
      </c>
      <c r="I610" s="191"/>
      <c r="J610" s="191">
        <f>ROUND(I610*H610,3)</f>
        <v>0</v>
      </c>
      <c r="K610" s="192"/>
      <c r="L610" s="193"/>
      <c r="M610" s="194" t="s">
        <v>1</v>
      </c>
      <c r="N610" s="195" t="s">
        <v>36</v>
      </c>
      <c r="O610" s="157">
        <v>0</v>
      </c>
      <c r="P610" s="157">
        <f>O610*H610</f>
        <v>0</v>
      </c>
      <c r="Q610" s="157">
        <v>0</v>
      </c>
      <c r="R610" s="157">
        <f>Q610*H610</f>
        <v>0</v>
      </c>
      <c r="S610" s="157">
        <v>0</v>
      </c>
      <c r="T610" s="158">
        <f>S610*H610</f>
        <v>0</v>
      </c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R610" s="159" t="s">
        <v>185</v>
      </c>
      <c r="AT610" s="159" t="s">
        <v>344</v>
      </c>
      <c r="AU610" s="159" t="s">
        <v>135</v>
      </c>
      <c r="AY610" s="17" t="s">
        <v>134</v>
      </c>
      <c r="BE610" s="160">
        <f>IF(N610="základná",J610,0)</f>
        <v>0</v>
      </c>
      <c r="BF610" s="160">
        <f>IF(N610="znížená",J610,0)</f>
        <v>0</v>
      </c>
      <c r="BG610" s="160">
        <f>IF(N610="zákl. prenesená",J610,0)</f>
        <v>0</v>
      </c>
      <c r="BH610" s="160">
        <f>IF(N610="zníž. prenesená",J610,0)</f>
        <v>0</v>
      </c>
      <c r="BI610" s="160">
        <f>IF(N610="nulová",J610,0)</f>
        <v>0</v>
      </c>
      <c r="BJ610" s="17" t="s">
        <v>135</v>
      </c>
      <c r="BK610" s="161">
        <f>ROUND(I610*H610,3)</f>
        <v>0</v>
      </c>
      <c r="BL610" s="17" t="s">
        <v>180</v>
      </c>
      <c r="BM610" s="159" t="s">
        <v>677</v>
      </c>
    </row>
    <row r="611" spans="1:65" s="2" customFormat="1" ht="19.5">
      <c r="A611" s="31"/>
      <c r="B611" s="32"/>
      <c r="C611" s="31"/>
      <c r="D611" s="162" t="s">
        <v>143</v>
      </c>
      <c r="E611" s="31"/>
      <c r="F611" s="163" t="s">
        <v>676</v>
      </c>
      <c r="G611" s="31"/>
      <c r="H611" s="31"/>
      <c r="I611" s="31"/>
      <c r="J611" s="31"/>
      <c r="K611" s="31"/>
      <c r="L611" s="32"/>
      <c r="M611" s="164"/>
      <c r="N611" s="165"/>
      <c r="O611" s="57"/>
      <c r="P611" s="57"/>
      <c r="Q611" s="57"/>
      <c r="R611" s="57"/>
      <c r="S611" s="57"/>
      <c r="T611" s="58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T611" s="17" t="s">
        <v>143</v>
      </c>
      <c r="AU611" s="17" t="s">
        <v>135</v>
      </c>
    </row>
    <row r="612" spans="1:65" s="2" customFormat="1" ht="24.2" customHeight="1">
      <c r="A612" s="31"/>
      <c r="B612" s="148"/>
      <c r="C612" s="187" t="s">
        <v>678</v>
      </c>
      <c r="D612" s="187" t="s">
        <v>344</v>
      </c>
      <c r="E612" s="188" t="s">
        <v>679</v>
      </c>
      <c r="F612" s="189" t="s">
        <v>680</v>
      </c>
      <c r="G612" s="190" t="s">
        <v>421</v>
      </c>
      <c r="H612" s="191">
        <v>1</v>
      </c>
      <c r="I612" s="191"/>
      <c r="J612" s="191">
        <f>ROUND(I612*H612,3)</f>
        <v>0</v>
      </c>
      <c r="K612" s="192"/>
      <c r="L612" s="193"/>
      <c r="M612" s="194" t="s">
        <v>1</v>
      </c>
      <c r="N612" s="195" t="s">
        <v>36</v>
      </c>
      <c r="O612" s="157">
        <v>0</v>
      </c>
      <c r="P612" s="157">
        <f>O612*H612</f>
        <v>0</v>
      </c>
      <c r="Q612" s="157">
        <v>0</v>
      </c>
      <c r="R612" s="157">
        <f>Q612*H612</f>
        <v>0</v>
      </c>
      <c r="S612" s="157">
        <v>0</v>
      </c>
      <c r="T612" s="158">
        <f>S612*H612</f>
        <v>0</v>
      </c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R612" s="159" t="s">
        <v>185</v>
      </c>
      <c r="AT612" s="159" t="s">
        <v>344</v>
      </c>
      <c r="AU612" s="159" t="s">
        <v>135</v>
      </c>
      <c r="AY612" s="17" t="s">
        <v>134</v>
      </c>
      <c r="BE612" s="160">
        <f>IF(N612="základná",J612,0)</f>
        <v>0</v>
      </c>
      <c r="BF612" s="160">
        <f>IF(N612="znížená",J612,0)</f>
        <v>0</v>
      </c>
      <c r="BG612" s="160">
        <f>IF(N612="zákl. prenesená",J612,0)</f>
        <v>0</v>
      </c>
      <c r="BH612" s="160">
        <f>IF(N612="zníž. prenesená",J612,0)</f>
        <v>0</v>
      </c>
      <c r="BI612" s="160">
        <f>IF(N612="nulová",J612,0)</f>
        <v>0</v>
      </c>
      <c r="BJ612" s="17" t="s">
        <v>135</v>
      </c>
      <c r="BK612" s="161">
        <f>ROUND(I612*H612,3)</f>
        <v>0</v>
      </c>
      <c r="BL612" s="17" t="s">
        <v>180</v>
      </c>
      <c r="BM612" s="159" t="s">
        <v>681</v>
      </c>
    </row>
    <row r="613" spans="1:65" s="2" customFormat="1" ht="19.5">
      <c r="A613" s="31"/>
      <c r="B613" s="32"/>
      <c r="C613" s="31"/>
      <c r="D613" s="162" t="s">
        <v>143</v>
      </c>
      <c r="E613" s="31"/>
      <c r="F613" s="163" t="s">
        <v>680</v>
      </c>
      <c r="G613" s="31"/>
      <c r="H613" s="31"/>
      <c r="I613" s="31"/>
      <c r="J613" s="31"/>
      <c r="K613" s="31"/>
      <c r="L613" s="32"/>
      <c r="M613" s="164"/>
      <c r="N613" s="165"/>
      <c r="O613" s="57"/>
      <c r="P613" s="57"/>
      <c r="Q613" s="57"/>
      <c r="R613" s="57"/>
      <c r="S613" s="57"/>
      <c r="T613" s="58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T613" s="17" t="s">
        <v>143</v>
      </c>
      <c r="AU613" s="17" t="s">
        <v>135</v>
      </c>
    </row>
    <row r="614" spans="1:65" s="2" customFormat="1" ht="24.2" customHeight="1">
      <c r="A614" s="31"/>
      <c r="B614" s="148"/>
      <c r="C614" s="187" t="s">
        <v>682</v>
      </c>
      <c r="D614" s="187" t="s">
        <v>344</v>
      </c>
      <c r="E614" s="188" t="s">
        <v>683</v>
      </c>
      <c r="F614" s="189" t="s">
        <v>684</v>
      </c>
      <c r="G614" s="190" t="s">
        <v>421</v>
      </c>
      <c r="H614" s="191">
        <v>2</v>
      </c>
      <c r="I614" s="191"/>
      <c r="J614" s="191">
        <f>ROUND(I614*H614,3)</f>
        <v>0</v>
      </c>
      <c r="K614" s="192"/>
      <c r="L614" s="193"/>
      <c r="M614" s="194" t="s">
        <v>1</v>
      </c>
      <c r="N614" s="195" t="s">
        <v>36</v>
      </c>
      <c r="O614" s="157">
        <v>0</v>
      </c>
      <c r="P614" s="157">
        <f>O614*H614</f>
        <v>0</v>
      </c>
      <c r="Q614" s="157">
        <v>0</v>
      </c>
      <c r="R614" s="157">
        <f>Q614*H614</f>
        <v>0</v>
      </c>
      <c r="S614" s="157">
        <v>0</v>
      </c>
      <c r="T614" s="158">
        <f>S614*H614</f>
        <v>0</v>
      </c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R614" s="159" t="s">
        <v>185</v>
      </c>
      <c r="AT614" s="159" t="s">
        <v>344</v>
      </c>
      <c r="AU614" s="159" t="s">
        <v>135</v>
      </c>
      <c r="AY614" s="17" t="s">
        <v>134</v>
      </c>
      <c r="BE614" s="160">
        <f>IF(N614="základná",J614,0)</f>
        <v>0</v>
      </c>
      <c r="BF614" s="160">
        <f>IF(N614="znížená",J614,0)</f>
        <v>0</v>
      </c>
      <c r="BG614" s="160">
        <f>IF(N614="zákl. prenesená",J614,0)</f>
        <v>0</v>
      </c>
      <c r="BH614" s="160">
        <f>IF(N614="zníž. prenesená",J614,0)</f>
        <v>0</v>
      </c>
      <c r="BI614" s="160">
        <f>IF(N614="nulová",J614,0)</f>
        <v>0</v>
      </c>
      <c r="BJ614" s="17" t="s">
        <v>135</v>
      </c>
      <c r="BK614" s="161">
        <f>ROUND(I614*H614,3)</f>
        <v>0</v>
      </c>
      <c r="BL614" s="17" t="s">
        <v>180</v>
      </c>
      <c r="BM614" s="159" t="s">
        <v>685</v>
      </c>
    </row>
    <row r="615" spans="1:65" s="2" customFormat="1" ht="19.5">
      <c r="A615" s="31"/>
      <c r="B615" s="32"/>
      <c r="C615" s="31"/>
      <c r="D615" s="162" t="s">
        <v>143</v>
      </c>
      <c r="E615" s="31"/>
      <c r="F615" s="163" t="s">
        <v>684</v>
      </c>
      <c r="G615" s="31"/>
      <c r="H615" s="31"/>
      <c r="I615" s="31"/>
      <c r="J615" s="31"/>
      <c r="K615" s="31"/>
      <c r="L615" s="32"/>
      <c r="M615" s="164"/>
      <c r="N615" s="165"/>
      <c r="O615" s="57"/>
      <c r="P615" s="57"/>
      <c r="Q615" s="57"/>
      <c r="R615" s="57"/>
      <c r="S615" s="57"/>
      <c r="T615" s="58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T615" s="17" t="s">
        <v>143</v>
      </c>
      <c r="AU615" s="17" t="s">
        <v>135</v>
      </c>
    </row>
    <row r="616" spans="1:65" s="2" customFormat="1" ht="24.2" customHeight="1">
      <c r="A616" s="31"/>
      <c r="B616" s="148"/>
      <c r="C616" s="187" t="s">
        <v>535</v>
      </c>
      <c r="D616" s="187" t="s">
        <v>344</v>
      </c>
      <c r="E616" s="188" t="s">
        <v>686</v>
      </c>
      <c r="F616" s="189" t="s">
        <v>687</v>
      </c>
      <c r="G616" s="190" t="s">
        <v>421</v>
      </c>
      <c r="H616" s="191">
        <v>4</v>
      </c>
      <c r="I616" s="191"/>
      <c r="J616" s="191">
        <f>ROUND(I616*H616,3)</f>
        <v>0</v>
      </c>
      <c r="K616" s="192"/>
      <c r="L616" s="193"/>
      <c r="M616" s="194" t="s">
        <v>1</v>
      </c>
      <c r="N616" s="195" t="s">
        <v>36</v>
      </c>
      <c r="O616" s="157">
        <v>0</v>
      </c>
      <c r="P616" s="157">
        <f>O616*H616</f>
        <v>0</v>
      </c>
      <c r="Q616" s="157">
        <v>0</v>
      </c>
      <c r="R616" s="157">
        <f>Q616*H616</f>
        <v>0</v>
      </c>
      <c r="S616" s="157">
        <v>0</v>
      </c>
      <c r="T616" s="158">
        <f>S616*H616</f>
        <v>0</v>
      </c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R616" s="159" t="s">
        <v>185</v>
      </c>
      <c r="AT616" s="159" t="s">
        <v>344</v>
      </c>
      <c r="AU616" s="159" t="s">
        <v>135</v>
      </c>
      <c r="AY616" s="17" t="s">
        <v>134</v>
      </c>
      <c r="BE616" s="160">
        <f>IF(N616="základná",J616,0)</f>
        <v>0</v>
      </c>
      <c r="BF616" s="160">
        <f>IF(N616="znížená",J616,0)</f>
        <v>0</v>
      </c>
      <c r="BG616" s="160">
        <f>IF(N616="zákl. prenesená",J616,0)</f>
        <v>0</v>
      </c>
      <c r="BH616" s="160">
        <f>IF(N616="zníž. prenesená",J616,0)</f>
        <v>0</v>
      </c>
      <c r="BI616" s="160">
        <f>IF(N616="nulová",J616,0)</f>
        <v>0</v>
      </c>
      <c r="BJ616" s="17" t="s">
        <v>135</v>
      </c>
      <c r="BK616" s="161">
        <f>ROUND(I616*H616,3)</f>
        <v>0</v>
      </c>
      <c r="BL616" s="17" t="s">
        <v>180</v>
      </c>
      <c r="BM616" s="159" t="s">
        <v>688</v>
      </c>
    </row>
    <row r="617" spans="1:65" s="2" customFormat="1" ht="19.5">
      <c r="A617" s="31"/>
      <c r="B617" s="32"/>
      <c r="C617" s="31"/>
      <c r="D617" s="162" t="s">
        <v>143</v>
      </c>
      <c r="E617" s="31"/>
      <c r="F617" s="163" t="s">
        <v>687</v>
      </c>
      <c r="G617" s="31"/>
      <c r="H617" s="31"/>
      <c r="I617" s="31"/>
      <c r="J617" s="31"/>
      <c r="K617" s="31"/>
      <c r="L617" s="32"/>
      <c r="M617" s="164"/>
      <c r="N617" s="165"/>
      <c r="O617" s="57"/>
      <c r="P617" s="57"/>
      <c r="Q617" s="57"/>
      <c r="R617" s="57"/>
      <c r="S617" s="57"/>
      <c r="T617" s="58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T617" s="17" t="s">
        <v>143</v>
      </c>
      <c r="AU617" s="17" t="s">
        <v>135</v>
      </c>
    </row>
    <row r="618" spans="1:65" s="2" customFormat="1" ht="24.2" customHeight="1">
      <c r="A618" s="31"/>
      <c r="B618" s="148"/>
      <c r="C618" s="187" t="s">
        <v>459</v>
      </c>
      <c r="D618" s="187" t="s">
        <v>344</v>
      </c>
      <c r="E618" s="188" t="s">
        <v>689</v>
      </c>
      <c r="F618" s="189" t="s">
        <v>690</v>
      </c>
      <c r="G618" s="190" t="s">
        <v>421</v>
      </c>
      <c r="H618" s="191">
        <v>1</v>
      </c>
      <c r="I618" s="191"/>
      <c r="J618" s="191">
        <f>ROUND(I618*H618,3)</f>
        <v>0</v>
      </c>
      <c r="K618" s="192"/>
      <c r="L618" s="193"/>
      <c r="M618" s="194" t="s">
        <v>1</v>
      </c>
      <c r="N618" s="195" t="s">
        <v>36</v>
      </c>
      <c r="O618" s="157">
        <v>0</v>
      </c>
      <c r="P618" s="157">
        <f>O618*H618</f>
        <v>0</v>
      </c>
      <c r="Q618" s="157">
        <v>0</v>
      </c>
      <c r="R618" s="157">
        <f>Q618*H618</f>
        <v>0</v>
      </c>
      <c r="S618" s="157">
        <v>0</v>
      </c>
      <c r="T618" s="158">
        <f>S618*H618</f>
        <v>0</v>
      </c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R618" s="159" t="s">
        <v>185</v>
      </c>
      <c r="AT618" s="159" t="s">
        <v>344</v>
      </c>
      <c r="AU618" s="159" t="s">
        <v>135</v>
      </c>
      <c r="AY618" s="17" t="s">
        <v>134</v>
      </c>
      <c r="BE618" s="160">
        <f>IF(N618="základná",J618,0)</f>
        <v>0</v>
      </c>
      <c r="BF618" s="160">
        <f>IF(N618="znížená",J618,0)</f>
        <v>0</v>
      </c>
      <c r="BG618" s="160">
        <f>IF(N618="zákl. prenesená",J618,0)</f>
        <v>0</v>
      </c>
      <c r="BH618" s="160">
        <f>IF(N618="zníž. prenesená",J618,0)</f>
        <v>0</v>
      </c>
      <c r="BI618" s="160">
        <f>IF(N618="nulová",J618,0)</f>
        <v>0</v>
      </c>
      <c r="BJ618" s="17" t="s">
        <v>135</v>
      </c>
      <c r="BK618" s="161">
        <f>ROUND(I618*H618,3)</f>
        <v>0</v>
      </c>
      <c r="BL618" s="17" t="s">
        <v>180</v>
      </c>
      <c r="BM618" s="159" t="s">
        <v>691</v>
      </c>
    </row>
    <row r="619" spans="1:65" s="2" customFormat="1" ht="19.5">
      <c r="A619" s="31"/>
      <c r="B619" s="32"/>
      <c r="C619" s="31"/>
      <c r="D619" s="162" t="s">
        <v>143</v>
      </c>
      <c r="E619" s="31"/>
      <c r="F619" s="163" t="s">
        <v>690</v>
      </c>
      <c r="G619" s="31"/>
      <c r="H619" s="31"/>
      <c r="I619" s="31"/>
      <c r="J619" s="31"/>
      <c r="K619" s="31"/>
      <c r="L619" s="32"/>
      <c r="M619" s="164"/>
      <c r="N619" s="165"/>
      <c r="O619" s="57"/>
      <c r="P619" s="57"/>
      <c r="Q619" s="57"/>
      <c r="R619" s="57"/>
      <c r="S619" s="57"/>
      <c r="T619" s="58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T619" s="17" t="s">
        <v>143</v>
      </c>
      <c r="AU619" s="17" t="s">
        <v>135</v>
      </c>
    </row>
    <row r="620" spans="1:65" s="2" customFormat="1" ht="24.2" customHeight="1">
      <c r="A620" s="31"/>
      <c r="B620" s="148"/>
      <c r="C620" s="187" t="s">
        <v>539</v>
      </c>
      <c r="D620" s="187" t="s">
        <v>344</v>
      </c>
      <c r="E620" s="188" t="s">
        <v>692</v>
      </c>
      <c r="F620" s="189" t="s">
        <v>693</v>
      </c>
      <c r="G620" s="190" t="s">
        <v>421</v>
      </c>
      <c r="H620" s="191">
        <v>2</v>
      </c>
      <c r="I620" s="191"/>
      <c r="J620" s="191">
        <f>ROUND(I620*H620,3)</f>
        <v>0</v>
      </c>
      <c r="K620" s="192"/>
      <c r="L620" s="193"/>
      <c r="M620" s="194" t="s">
        <v>1</v>
      </c>
      <c r="N620" s="195" t="s">
        <v>36</v>
      </c>
      <c r="O620" s="157">
        <v>0</v>
      </c>
      <c r="P620" s="157">
        <f>O620*H620</f>
        <v>0</v>
      </c>
      <c r="Q620" s="157">
        <v>0</v>
      </c>
      <c r="R620" s="157">
        <f>Q620*H620</f>
        <v>0</v>
      </c>
      <c r="S620" s="157">
        <v>0</v>
      </c>
      <c r="T620" s="158">
        <f>S620*H620</f>
        <v>0</v>
      </c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R620" s="159" t="s">
        <v>185</v>
      </c>
      <c r="AT620" s="159" t="s">
        <v>344</v>
      </c>
      <c r="AU620" s="159" t="s">
        <v>135</v>
      </c>
      <c r="AY620" s="17" t="s">
        <v>134</v>
      </c>
      <c r="BE620" s="160">
        <f>IF(N620="základná",J620,0)</f>
        <v>0</v>
      </c>
      <c r="BF620" s="160">
        <f>IF(N620="znížená",J620,0)</f>
        <v>0</v>
      </c>
      <c r="BG620" s="160">
        <f>IF(N620="zákl. prenesená",J620,0)</f>
        <v>0</v>
      </c>
      <c r="BH620" s="160">
        <f>IF(N620="zníž. prenesená",J620,0)</f>
        <v>0</v>
      </c>
      <c r="BI620" s="160">
        <f>IF(N620="nulová",J620,0)</f>
        <v>0</v>
      </c>
      <c r="BJ620" s="17" t="s">
        <v>135</v>
      </c>
      <c r="BK620" s="161">
        <f>ROUND(I620*H620,3)</f>
        <v>0</v>
      </c>
      <c r="BL620" s="17" t="s">
        <v>180</v>
      </c>
      <c r="BM620" s="159" t="s">
        <v>694</v>
      </c>
    </row>
    <row r="621" spans="1:65" s="2" customFormat="1" ht="19.5">
      <c r="A621" s="31"/>
      <c r="B621" s="32"/>
      <c r="C621" s="31"/>
      <c r="D621" s="162" t="s">
        <v>143</v>
      </c>
      <c r="E621" s="31"/>
      <c r="F621" s="163" t="s">
        <v>693</v>
      </c>
      <c r="G621" s="31"/>
      <c r="H621" s="31"/>
      <c r="I621" s="31"/>
      <c r="J621" s="31"/>
      <c r="K621" s="31"/>
      <c r="L621" s="32"/>
      <c r="M621" s="164"/>
      <c r="N621" s="165"/>
      <c r="O621" s="57"/>
      <c r="P621" s="57"/>
      <c r="Q621" s="57"/>
      <c r="R621" s="57"/>
      <c r="S621" s="57"/>
      <c r="T621" s="58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T621" s="17" t="s">
        <v>143</v>
      </c>
      <c r="AU621" s="17" t="s">
        <v>135</v>
      </c>
    </row>
    <row r="622" spans="1:65" s="2" customFormat="1" ht="24.2" customHeight="1">
      <c r="A622" s="31"/>
      <c r="B622" s="148"/>
      <c r="C622" s="187" t="s">
        <v>695</v>
      </c>
      <c r="D622" s="187" t="s">
        <v>344</v>
      </c>
      <c r="E622" s="188" t="s">
        <v>696</v>
      </c>
      <c r="F622" s="189" t="s">
        <v>697</v>
      </c>
      <c r="G622" s="190" t="s">
        <v>421</v>
      </c>
      <c r="H622" s="191">
        <v>18</v>
      </c>
      <c r="I622" s="191"/>
      <c r="J622" s="191">
        <f>ROUND(I622*H622,3)</f>
        <v>0</v>
      </c>
      <c r="K622" s="192"/>
      <c r="L622" s="193"/>
      <c r="M622" s="194" t="s">
        <v>1</v>
      </c>
      <c r="N622" s="195" t="s">
        <v>36</v>
      </c>
      <c r="O622" s="157">
        <v>0</v>
      </c>
      <c r="P622" s="157">
        <f>O622*H622</f>
        <v>0</v>
      </c>
      <c r="Q622" s="157">
        <v>0</v>
      </c>
      <c r="R622" s="157">
        <f>Q622*H622</f>
        <v>0</v>
      </c>
      <c r="S622" s="157">
        <v>0</v>
      </c>
      <c r="T622" s="158">
        <f>S622*H622</f>
        <v>0</v>
      </c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R622" s="159" t="s">
        <v>185</v>
      </c>
      <c r="AT622" s="159" t="s">
        <v>344</v>
      </c>
      <c r="AU622" s="159" t="s">
        <v>135</v>
      </c>
      <c r="AY622" s="17" t="s">
        <v>134</v>
      </c>
      <c r="BE622" s="160">
        <f>IF(N622="základná",J622,0)</f>
        <v>0</v>
      </c>
      <c r="BF622" s="160">
        <f>IF(N622="znížená",J622,0)</f>
        <v>0</v>
      </c>
      <c r="BG622" s="160">
        <f>IF(N622="zákl. prenesená",J622,0)</f>
        <v>0</v>
      </c>
      <c r="BH622" s="160">
        <f>IF(N622="zníž. prenesená",J622,0)</f>
        <v>0</v>
      </c>
      <c r="BI622" s="160">
        <f>IF(N622="nulová",J622,0)</f>
        <v>0</v>
      </c>
      <c r="BJ622" s="17" t="s">
        <v>135</v>
      </c>
      <c r="BK622" s="161">
        <f>ROUND(I622*H622,3)</f>
        <v>0</v>
      </c>
      <c r="BL622" s="17" t="s">
        <v>180</v>
      </c>
      <c r="BM622" s="159" t="s">
        <v>698</v>
      </c>
    </row>
    <row r="623" spans="1:65" s="2" customFormat="1" ht="19.5">
      <c r="A623" s="31"/>
      <c r="B623" s="32"/>
      <c r="C623" s="31"/>
      <c r="D623" s="162" t="s">
        <v>143</v>
      </c>
      <c r="E623" s="31"/>
      <c r="F623" s="163" t="s">
        <v>697</v>
      </c>
      <c r="G623" s="31"/>
      <c r="H623" s="31"/>
      <c r="I623" s="31"/>
      <c r="J623" s="31"/>
      <c r="K623" s="31"/>
      <c r="L623" s="32"/>
      <c r="M623" s="164"/>
      <c r="N623" s="165"/>
      <c r="O623" s="57"/>
      <c r="P623" s="57"/>
      <c r="Q623" s="57"/>
      <c r="R623" s="57"/>
      <c r="S623" s="57"/>
      <c r="T623" s="58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T623" s="17" t="s">
        <v>143</v>
      </c>
      <c r="AU623" s="17" t="s">
        <v>135</v>
      </c>
    </row>
    <row r="624" spans="1:65" s="2" customFormat="1" ht="24.2" customHeight="1">
      <c r="A624" s="31"/>
      <c r="B624" s="148"/>
      <c r="C624" s="187" t="s">
        <v>543</v>
      </c>
      <c r="D624" s="187" t="s">
        <v>344</v>
      </c>
      <c r="E624" s="188" t="s">
        <v>699</v>
      </c>
      <c r="F624" s="189" t="s">
        <v>700</v>
      </c>
      <c r="G624" s="190" t="s">
        <v>421</v>
      </c>
      <c r="H624" s="191">
        <v>4</v>
      </c>
      <c r="I624" s="191"/>
      <c r="J624" s="191">
        <f>ROUND(I624*H624,3)</f>
        <v>0</v>
      </c>
      <c r="K624" s="192"/>
      <c r="L624" s="193"/>
      <c r="M624" s="194" t="s">
        <v>1</v>
      </c>
      <c r="N624" s="195" t="s">
        <v>36</v>
      </c>
      <c r="O624" s="157">
        <v>0</v>
      </c>
      <c r="P624" s="157">
        <f>O624*H624</f>
        <v>0</v>
      </c>
      <c r="Q624" s="157">
        <v>0</v>
      </c>
      <c r="R624" s="157">
        <f>Q624*H624</f>
        <v>0</v>
      </c>
      <c r="S624" s="157">
        <v>0</v>
      </c>
      <c r="T624" s="158">
        <f>S624*H624</f>
        <v>0</v>
      </c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R624" s="159" t="s">
        <v>185</v>
      </c>
      <c r="AT624" s="159" t="s">
        <v>344</v>
      </c>
      <c r="AU624" s="159" t="s">
        <v>135</v>
      </c>
      <c r="AY624" s="17" t="s">
        <v>134</v>
      </c>
      <c r="BE624" s="160">
        <f>IF(N624="základná",J624,0)</f>
        <v>0</v>
      </c>
      <c r="BF624" s="160">
        <f>IF(N624="znížená",J624,0)</f>
        <v>0</v>
      </c>
      <c r="BG624" s="160">
        <f>IF(N624="zákl. prenesená",J624,0)</f>
        <v>0</v>
      </c>
      <c r="BH624" s="160">
        <f>IF(N624="zníž. prenesená",J624,0)</f>
        <v>0</v>
      </c>
      <c r="BI624" s="160">
        <f>IF(N624="nulová",J624,0)</f>
        <v>0</v>
      </c>
      <c r="BJ624" s="17" t="s">
        <v>135</v>
      </c>
      <c r="BK624" s="161">
        <f>ROUND(I624*H624,3)</f>
        <v>0</v>
      </c>
      <c r="BL624" s="17" t="s">
        <v>180</v>
      </c>
      <c r="BM624" s="159" t="s">
        <v>701</v>
      </c>
    </row>
    <row r="625" spans="1:65" s="2" customFormat="1" ht="19.5">
      <c r="A625" s="31"/>
      <c r="B625" s="32"/>
      <c r="C625" s="31"/>
      <c r="D625" s="162" t="s">
        <v>143</v>
      </c>
      <c r="E625" s="31"/>
      <c r="F625" s="163" t="s">
        <v>700</v>
      </c>
      <c r="G625" s="31"/>
      <c r="H625" s="31"/>
      <c r="I625" s="31"/>
      <c r="J625" s="31"/>
      <c r="K625" s="31"/>
      <c r="L625" s="32"/>
      <c r="M625" s="164"/>
      <c r="N625" s="165"/>
      <c r="O625" s="57"/>
      <c r="P625" s="57"/>
      <c r="Q625" s="57"/>
      <c r="R625" s="57"/>
      <c r="S625" s="57"/>
      <c r="T625" s="58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T625" s="17" t="s">
        <v>143</v>
      </c>
      <c r="AU625" s="17" t="s">
        <v>135</v>
      </c>
    </row>
    <row r="626" spans="1:65" s="2" customFormat="1" ht="24.2" customHeight="1">
      <c r="A626" s="31"/>
      <c r="B626" s="148"/>
      <c r="C626" s="187" t="s">
        <v>702</v>
      </c>
      <c r="D626" s="187" t="s">
        <v>344</v>
      </c>
      <c r="E626" s="188" t="s">
        <v>703</v>
      </c>
      <c r="F626" s="189" t="s">
        <v>704</v>
      </c>
      <c r="G626" s="190" t="s">
        <v>421</v>
      </c>
      <c r="H626" s="191">
        <v>2</v>
      </c>
      <c r="I626" s="191"/>
      <c r="J626" s="191">
        <f>ROUND(I626*H626,3)</f>
        <v>0</v>
      </c>
      <c r="K626" s="192"/>
      <c r="L626" s="193"/>
      <c r="M626" s="194" t="s">
        <v>1</v>
      </c>
      <c r="N626" s="195" t="s">
        <v>36</v>
      </c>
      <c r="O626" s="157">
        <v>0</v>
      </c>
      <c r="P626" s="157">
        <f>O626*H626</f>
        <v>0</v>
      </c>
      <c r="Q626" s="157">
        <v>0</v>
      </c>
      <c r="R626" s="157">
        <f>Q626*H626</f>
        <v>0</v>
      </c>
      <c r="S626" s="157">
        <v>0</v>
      </c>
      <c r="T626" s="158">
        <f>S626*H626</f>
        <v>0</v>
      </c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R626" s="159" t="s">
        <v>185</v>
      </c>
      <c r="AT626" s="159" t="s">
        <v>344</v>
      </c>
      <c r="AU626" s="159" t="s">
        <v>135</v>
      </c>
      <c r="AY626" s="17" t="s">
        <v>134</v>
      </c>
      <c r="BE626" s="160">
        <f>IF(N626="základná",J626,0)</f>
        <v>0</v>
      </c>
      <c r="BF626" s="160">
        <f>IF(N626="znížená",J626,0)</f>
        <v>0</v>
      </c>
      <c r="BG626" s="160">
        <f>IF(N626="zákl. prenesená",J626,0)</f>
        <v>0</v>
      </c>
      <c r="BH626" s="160">
        <f>IF(N626="zníž. prenesená",J626,0)</f>
        <v>0</v>
      </c>
      <c r="BI626" s="160">
        <f>IF(N626="nulová",J626,0)</f>
        <v>0</v>
      </c>
      <c r="BJ626" s="17" t="s">
        <v>135</v>
      </c>
      <c r="BK626" s="161">
        <f>ROUND(I626*H626,3)</f>
        <v>0</v>
      </c>
      <c r="BL626" s="17" t="s">
        <v>180</v>
      </c>
      <c r="BM626" s="159" t="s">
        <v>705</v>
      </c>
    </row>
    <row r="627" spans="1:65" s="2" customFormat="1" ht="19.5">
      <c r="A627" s="31"/>
      <c r="B627" s="32"/>
      <c r="C627" s="31"/>
      <c r="D627" s="162" t="s">
        <v>143</v>
      </c>
      <c r="E627" s="31"/>
      <c r="F627" s="163" t="s">
        <v>704</v>
      </c>
      <c r="G627" s="31"/>
      <c r="H627" s="31"/>
      <c r="I627" s="31"/>
      <c r="J627" s="31"/>
      <c r="K627" s="31"/>
      <c r="L627" s="32"/>
      <c r="M627" s="164"/>
      <c r="N627" s="165"/>
      <c r="O627" s="57"/>
      <c r="P627" s="57"/>
      <c r="Q627" s="57"/>
      <c r="R627" s="57"/>
      <c r="S627" s="57"/>
      <c r="T627" s="58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T627" s="17" t="s">
        <v>143</v>
      </c>
      <c r="AU627" s="17" t="s">
        <v>135</v>
      </c>
    </row>
    <row r="628" spans="1:65" s="2" customFormat="1" ht="37.9" customHeight="1">
      <c r="A628" s="31"/>
      <c r="B628" s="148"/>
      <c r="C628" s="187" t="s">
        <v>546</v>
      </c>
      <c r="D628" s="187" t="s">
        <v>344</v>
      </c>
      <c r="E628" s="188" t="s">
        <v>706</v>
      </c>
      <c r="F628" s="189" t="s">
        <v>707</v>
      </c>
      <c r="G628" s="190" t="s">
        <v>421</v>
      </c>
      <c r="H628" s="191">
        <v>1</v>
      </c>
      <c r="I628" s="191"/>
      <c r="J628" s="191">
        <f>ROUND(I628*H628,3)</f>
        <v>0</v>
      </c>
      <c r="K628" s="192"/>
      <c r="L628" s="193"/>
      <c r="M628" s="194" t="s">
        <v>1</v>
      </c>
      <c r="N628" s="195" t="s">
        <v>36</v>
      </c>
      <c r="O628" s="157">
        <v>0</v>
      </c>
      <c r="P628" s="157">
        <f>O628*H628</f>
        <v>0</v>
      </c>
      <c r="Q628" s="157">
        <v>0</v>
      </c>
      <c r="R628" s="157">
        <f>Q628*H628</f>
        <v>0</v>
      </c>
      <c r="S628" s="157">
        <v>0</v>
      </c>
      <c r="T628" s="158">
        <f>S628*H628</f>
        <v>0</v>
      </c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R628" s="159" t="s">
        <v>185</v>
      </c>
      <c r="AT628" s="159" t="s">
        <v>344</v>
      </c>
      <c r="AU628" s="159" t="s">
        <v>135</v>
      </c>
      <c r="AY628" s="17" t="s">
        <v>134</v>
      </c>
      <c r="BE628" s="160">
        <f>IF(N628="základná",J628,0)</f>
        <v>0</v>
      </c>
      <c r="BF628" s="160">
        <f>IF(N628="znížená",J628,0)</f>
        <v>0</v>
      </c>
      <c r="BG628" s="160">
        <f>IF(N628="zákl. prenesená",J628,0)</f>
        <v>0</v>
      </c>
      <c r="BH628" s="160">
        <f>IF(N628="zníž. prenesená",J628,0)</f>
        <v>0</v>
      </c>
      <c r="BI628" s="160">
        <f>IF(N628="nulová",J628,0)</f>
        <v>0</v>
      </c>
      <c r="BJ628" s="17" t="s">
        <v>135</v>
      </c>
      <c r="BK628" s="161">
        <f>ROUND(I628*H628,3)</f>
        <v>0</v>
      </c>
      <c r="BL628" s="17" t="s">
        <v>180</v>
      </c>
      <c r="BM628" s="159" t="s">
        <v>708</v>
      </c>
    </row>
    <row r="629" spans="1:65" s="2" customFormat="1" ht="19.5">
      <c r="A629" s="31"/>
      <c r="B629" s="32"/>
      <c r="C629" s="31"/>
      <c r="D629" s="162" t="s">
        <v>143</v>
      </c>
      <c r="E629" s="31"/>
      <c r="F629" s="163" t="s">
        <v>707</v>
      </c>
      <c r="G629" s="31"/>
      <c r="H629" s="31"/>
      <c r="I629" s="31"/>
      <c r="J629" s="31"/>
      <c r="K629" s="31"/>
      <c r="L629" s="32"/>
      <c r="M629" s="164"/>
      <c r="N629" s="165"/>
      <c r="O629" s="57"/>
      <c r="P629" s="57"/>
      <c r="Q629" s="57"/>
      <c r="R629" s="57"/>
      <c r="S629" s="57"/>
      <c r="T629" s="58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T629" s="17" t="s">
        <v>143</v>
      </c>
      <c r="AU629" s="17" t="s">
        <v>135</v>
      </c>
    </row>
    <row r="630" spans="1:65" s="2" customFormat="1" ht="37.9" customHeight="1">
      <c r="A630" s="31"/>
      <c r="B630" s="148"/>
      <c r="C630" s="187" t="s">
        <v>709</v>
      </c>
      <c r="D630" s="187" t="s">
        <v>344</v>
      </c>
      <c r="E630" s="188" t="s">
        <v>710</v>
      </c>
      <c r="F630" s="189" t="s">
        <v>711</v>
      </c>
      <c r="G630" s="190" t="s">
        <v>421</v>
      </c>
      <c r="H630" s="191">
        <v>4</v>
      </c>
      <c r="I630" s="191"/>
      <c r="J630" s="191">
        <f>ROUND(I630*H630,3)</f>
        <v>0</v>
      </c>
      <c r="K630" s="192"/>
      <c r="L630" s="193"/>
      <c r="M630" s="194" t="s">
        <v>1</v>
      </c>
      <c r="N630" s="195" t="s">
        <v>36</v>
      </c>
      <c r="O630" s="157">
        <v>0</v>
      </c>
      <c r="P630" s="157">
        <f>O630*H630</f>
        <v>0</v>
      </c>
      <c r="Q630" s="157">
        <v>0</v>
      </c>
      <c r="R630" s="157">
        <f>Q630*H630</f>
        <v>0</v>
      </c>
      <c r="S630" s="157">
        <v>0</v>
      </c>
      <c r="T630" s="158">
        <f>S630*H630</f>
        <v>0</v>
      </c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R630" s="159" t="s">
        <v>185</v>
      </c>
      <c r="AT630" s="159" t="s">
        <v>344</v>
      </c>
      <c r="AU630" s="159" t="s">
        <v>135</v>
      </c>
      <c r="AY630" s="17" t="s">
        <v>134</v>
      </c>
      <c r="BE630" s="160">
        <f>IF(N630="základná",J630,0)</f>
        <v>0</v>
      </c>
      <c r="BF630" s="160">
        <f>IF(N630="znížená",J630,0)</f>
        <v>0</v>
      </c>
      <c r="BG630" s="160">
        <f>IF(N630="zákl. prenesená",J630,0)</f>
        <v>0</v>
      </c>
      <c r="BH630" s="160">
        <f>IF(N630="zníž. prenesená",J630,0)</f>
        <v>0</v>
      </c>
      <c r="BI630" s="160">
        <f>IF(N630="nulová",J630,0)</f>
        <v>0</v>
      </c>
      <c r="BJ630" s="17" t="s">
        <v>135</v>
      </c>
      <c r="BK630" s="161">
        <f>ROUND(I630*H630,3)</f>
        <v>0</v>
      </c>
      <c r="BL630" s="17" t="s">
        <v>180</v>
      </c>
      <c r="BM630" s="159" t="s">
        <v>712</v>
      </c>
    </row>
    <row r="631" spans="1:65" s="2" customFormat="1" ht="19.5">
      <c r="A631" s="31"/>
      <c r="B631" s="32"/>
      <c r="C631" s="31"/>
      <c r="D631" s="162" t="s">
        <v>143</v>
      </c>
      <c r="E631" s="31"/>
      <c r="F631" s="163" t="s">
        <v>711</v>
      </c>
      <c r="G631" s="31"/>
      <c r="H631" s="31"/>
      <c r="I631" s="31"/>
      <c r="J631" s="31"/>
      <c r="K631" s="31"/>
      <c r="L631" s="32"/>
      <c r="M631" s="164"/>
      <c r="N631" s="165"/>
      <c r="O631" s="57"/>
      <c r="P631" s="57"/>
      <c r="Q631" s="57"/>
      <c r="R631" s="57"/>
      <c r="S631" s="57"/>
      <c r="T631" s="58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T631" s="17" t="s">
        <v>143</v>
      </c>
      <c r="AU631" s="17" t="s">
        <v>135</v>
      </c>
    </row>
    <row r="632" spans="1:65" s="2" customFormat="1" ht="37.9" customHeight="1">
      <c r="A632" s="31"/>
      <c r="B632" s="148"/>
      <c r="C632" s="187" t="s">
        <v>551</v>
      </c>
      <c r="D632" s="187" t="s">
        <v>344</v>
      </c>
      <c r="E632" s="188" t="s">
        <v>713</v>
      </c>
      <c r="F632" s="189" t="s">
        <v>714</v>
      </c>
      <c r="G632" s="190" t="s">
        <v>421</v>
      </c>
      <c r="H632" s="191">
        <v>2</v>
      </c>
      <c r="I632" s="191"/>
      <c r="J632" s="191">
        <f>ROUND(I632*H632,3)</f>
        <v>0</v>
      </c>
      <c r="K632" s="192"/>
      <c r="L632" s="193"/>
      <c r="M632" s="194" t="s">
        <v>1</v>
      </c>
      <c r="N632" s="195" t="s">
        <v>36</v>
      </c>
      <c r="O632" s="157">
        <v>0</v>
      </c>
      <c r="P632" s="157">
        <f>O632*H632</f>
        <v>0</v>
      </c>
      <c r="Q632" s="157">
        <v>0</v>
      </c>
      <c r="R632" s="157">
        <f>Q632*H632</f>
        <v>0</v>
      </c>
      <c r="S632" s="157">
        <v>0</v>
      </c>
      <c r="T632" s="158">
        <f>S632*H632</f>
        <v>0</v>
      </c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R632" s="159" t="s">
        <v>185</v>
      </c>
      <c r="AT632" s="159" t="s">
        <v>344</v>
      </c>
      <c r="AU632" s="159" t="s">
        <v>135</v>
      </c>
      <c r="AY632" s="17" t="s">
        <v>134</v>
      </c>
      <c r="BE632" s="160">
        <f>IF(N632="základná",J632,0)</f>
        <v>0</v>
      </c>
      <c r="BF632" s="160">
        <f>IF(N632="znížená",J632,0)</f>
        <v>0</v>
      </c>
      <c r="BG632" s="160">
        <f>IF(N632="zákl. prenesená",J632,0)</f>
        <v>0</v>
      </c>
      <c r="BH632" s="160">
        <f>IF(N632="zníž. prenesená",J632,0)</f>
        <v>0</v>
      </c>
      <c r="BI632" s="160">
        <f>IF(N632="nulová",J632,0)</f>
        <v>0</v>
      </c>
      <c r="BJ632" s="17" t="s">
        <v>135</v>
      </c>
      <c r="BK632" s="161">
        <f>ROUND(I632*H632,3)</f>
        <v>0</v>
      </c>
      <c r="BL632" s="17" t="s">
        <v>180</v>
      </c>
      <c r="BM632" s="159" t="s">
        <v>715</v>
      </c>
    </row>
    <row r="633" spans="1:65" s="2" customFormat="1" ht="19.5">
      <c r="A633" s="31"/>
      <c r="B633" s="32"/>
      <c r="C633" s="31"/>
      <c r="D633" s="162" t="s">
        <v>143</v>
      </c>
      <c r="E633" s="31"/>
      <c r="F633" s="163" t="s">
        <v>714</v>
      </c>
      <c r="G633" s="31"/>
      <c r="H633" s="31"/>
      <c r="I633" s="31"/>
      <c r="J633" s="31"/>
      <c r="K633" s="31"/>
      <c r="L633" s="32"/>
      <c r="M633" s="164"/>
      <c r="N633" s="165"/>
      <c r="O633" s="57"/>
      <c r="P633" s="57"/>
      <c r="Q633" s="57"/>
      <c r="R633" s="57"/>
      <c r="S633" s="57"/>
      <c r="T633" s="58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T633" s="17" t="s">
        <v>143</v>
      </c>
      <c r="AU633" s="17" t="s">
        <v>135</v>
      </c>
    </row>
    <row r="634" spans="1:65" s="2" customFormat="1" ht="37.9" customHeight="1">
      <c r="A634" s="31"/>
      <c r="B634" s="148"/>
      <c r="C634" s="187" t="s">
        <v>716</v>
      </c>
      <c r="D634" s="187" t="s">
        <v>344</v>
      </c>
      <c r="E634" s="188" t="s">
        <v>717</v>
      </c>
      <c r="F634" s="189" t="s">
        <v>718</v>
      </c>
      <c r="G634" s="190" t="s">
        <v>421</v>
      </c>
      <c r="H634" s="191">
        <v>2</v>
      </c>
      <c r="I634" s="191"/>
      <c r="J634" s="191">
        <f>ROUND(I634*H634,3)</f>
        <v>0</v>
      </c>
      <c r="K634" s="192"/>
      <c r="L634" s="193"/>
      <c r="M634" s="194" t="s">
        <v>1</v>
      </c>
      <c r="N634" s="195" t="s">
        <v>36</v>
      </c>
      <c r="O634" s="157">
        <v>0</v>
      </c>
      <c r="P634" s="157">
        <f>O634*H634</f>
        <v>0</v>
      </c>
      <c r="Q634" s="157">
        <v>0</v>
      </c>
      <c r="R634" s="157">
        <f>Q634*H634</f>
        <v>0</v>
      </c>
      <c r="S634" s="157">
        <v>0</v>
      </c>
      <c r="T634" s="158">
        <f>S634*H634</f>
        <v>0</v>
      </c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R634" s="159" t="s">
        <v>185</v>
      </c>
      <c r="AT634" s="159" t="s">
        <v>344</v>
      </c>
      <c r="AU634" s="159" t="s">
        <v>135</v>
      </c>
      <c r="AY634" s="17" t="s">
        <v>134</v>
      </c>
      <c r="BE634" s="160">
        <f>IF(N634="základná",J634,0)</f>
        <v>0</v>
      </c>
      <c r="BF634" s="160">
        <f>IF(N634="znížená",J634,0)</f>
        <v>0</v>
      </c>
      <c r="BG634" s="160">
        <f>IF(N634="zákl. prenesená",J634,0)</f>
        <v>0</v>
      </c>
      <c r="BH634" s="160">
        <f>IF(N634="zníž. prenesená",J634,0)</f>
        <v>0</v>
      </c>
      <c r="BI634" s="160">
        <f>IF(N634="nulová",J634,0)</f>
        <v>0</v>
      </c>
      <c r="BJ634" s="17" t="s">
        <v>135</v>
      </c>
      <c r="BK634" s="161">
        <f>ROUND(I634*H634,3)</f>
        <v>0</v>
      </c>
      <c r="BL634" s="17" t="s">
        <v>180</v>
      </c>
      <c r="BM634" s="159" t="s">
        <v>719</v>
      </c>
    </row>
    <row r="635" spans="1:65" s="2" customFormat="1" ht="19.5">
      <c r="A635" s="31"/>
      <c r="B635" s="32"/>
      <c r="C635" s="31"/>
      <c r="D635" s="162" t="s">
        <v>143</v>
      </c>
      <c r="E635" s="31"/>
      <c r="F635" s="163" t="s">
        <v>718</v>
      </c>
      <c r="G635" s="31"/>
      <c r="H635" s="31"/>
      <c r="I635" s="31"/>
      <c r="J635" s="31"/>
      <c r="K635" s="31"/>
      <c r="L635" s="32"/>
      <c r="M635" s="164"/>
      <c r="N635" s="165"/>
      <c r="O635" s="57"/>
      <c r="P635" s="57"/>
      <c r="Q635" s="57"/>
      <c r="R635" s="57"/>
      <c r="S635" s="57"/>
      <c r="T635" s="58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T635" s="17" t="s">
        <v>143</v>
      </c>
      <c r="AU635" s="17" t="s">
        <v>135</v>
      </c>
    </row>
    <row r="636" spans="1:65" s="2" customFormat="1" ht="37.9" customHeight="1">
      <c r="A636" s="31"/>
      <c r="B636" s="148"/>
      <c r="C636" s="187" t="s">
        <v>558</v>
      </c>
      <c r="D636" s="187" t="s">
        <v>344</v>
      </c>
      <c r="E636" s="188" t="s">
        <v>720</v>
      </c>
      <c r="F636" s="189" t="s">
        <v>721</v>
      </c>
      <c r="G636" s="190" t="s">
        <v>421</v>
      </c>
      <c r="H636" s="191">
        <v>2</v>
      </c>
      <c r="I636" s="191"/>
      <c r="J636" s="191">
        <f>ROUND(I636*H636,3)</f>
        <v>0</v>
      </c>
      <c r="K636" s="192"/>
      <c r="L636" s="193"/>
      <c r="M636" s="194" t="s">
        <v>1</v>
      </c>
      <c r="N636" s="195" t="s">
        <v>36</v>
      </c>
      <c r="O636" s="157">
        <v>0</v>
      </c>
      <c r="P636" s="157">
        <f>O636*H636</f>
        <v>0</v>
      </c>
      <c r="Q636" s="157">
        <v>0</v>
      </c>
      <c r="R636" s="157">
        <f>Q636*H636</f>
        <v>0</v>
      </c>
      <c r="S636" s="157">
        <v>0</v>
      </c>
      <c r="T636" s="158">
        <f>S636*H636</f>
        <v>0</v>
      </c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R636" s="159" t="s">
        <v>185</v>
      </c>
      <c r="AT636" s="159" t="s">
        <v>344</v>
      </c>
      <c r="AU636" s="159" t="s">
        <v>135</v>
      </c>
      <c r="AY636" s="17" t="s">
        <v>134</v>
      </c>
      <c r="BE636" s="160">
        <f>IF(N636="základná",J636,0)</f>
        <v>0</v>
      </c>
      <c r="BF636" s="160">
        <f>IF(N636="znížená",J636,0)</f>
        <v>0</v>
      </c>
      <c r="BG636" s="160">
        <f>IF(N636="zákl. prenesená",J636,0)</f>
        <v>0</v>
      </c>
      <c r="BH636" s="160">
        <f>IF(N636="zníž. prenesená",J636,0)</f>
        <v>0</v>
      </c>
      <c r="BI636" s="160">
        <f>IF(N636="nulová",J636,0)</f>
        <v>0</v>
      </c>
      <c r="BJ636" s="17" t="s">
        <v>135</v>
      </c>
      <c r="BK636" s="161">
        <f>ROUND(I636*H636,3)</f>
        <v>0</v>
      </c>
      <c r="BL636" s="17" t="s">
        <v>180</v>
      </c>
      <c r="BM636" s="159" t="s">
        <v>722</v>
      </c>
    </row>
    <row r="637" spans="1:65" s="2" customFormat="1" ht="19.5">
      <c r="A637" s="31"/>
      <c r="B637" s="32"/>
      <c r="C637" s="31"/>
      <c r="D637" s="162" t="s">
        <v>143</v>
      </c>
      <c r="E637" s="31"/>
      <c r="F637" s="163" t="s">
        <v>721</v>
      </c>
      <c r="G637" s="31"/>
      <c r="H637" s="31"/>
      <c r="I637" s="31"/>
      <c r="J637" s="31"/>
      <c r="K637" s="31"/>
      <c r="L637" s="32"/>
      <c r="M637" s="164"/>
      <c r="N637" s="165"/>
      <c r="O637" s="57"/>
      <c r="P637" s="57"/>
      <c r="Q637" s="57"/>
      <c r="R637" s="57"/>
      <c r="S637" s="57"/>
      <c r="T637" s="58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T637" s="17" t="s">
        <v>143</v>
      </c>
      <c r="AU637" s="17" t="s">
        <v>135</v>
      </c>
    </row>
    <row r="638" spans="1:65" s="2" customFormat="1" ht="37.9" customHeight="1">
      <c r="A638" s="31"/>
      <c r="B638" s="148"/>
      <c r="C638" s="187" t="s">
        <v>723</v>
      </c>
      <c r="D638" s="187" t="s">
        <v>344</v>
      </c>
      <c r="E638" s="188" t="s">
        <v>724</v>
      </c>
      <c r="F638" s="189" t="s">
        <v>725</v>
      </c>
      <c r="G638" s="190" t="s">
        <v>421</v>
      </c>
      <c r="H638" s="191">
        <v>1</v>
      </c>
      <c r="I638" s="191"/>
      <c r="J638" s="191">
        <f>ROUND(I638*H638,3)</f>
        <v>0</v>
      </c>
      <c r="K638" s="192"/>
      <c r="L638" s="193"/>
      <c r="M638" s="194" t="s">
        <v>1</v>
      </c>
      <c r="N638" s="195" t="s">
        <v>36</v>
      </c>
      <c r="O638" s="157">
        <v>0</v>
      </c>
      <c r="P638" s="157">
        <f>O638*H638</f>
        <v>0</v>
      </c>
      <c r="Q638" s="157">
        <v>0</v>
      </c>
      <c r="R638" s="157">
        <f>Q638*H638</f>
        <v>0</v>
      </c>
      <c r="S638" s="157">
        <v>0</v>
      </c>
      <c r="T638" s="158">
        <f>S638*H638</f>
        <v>0</v>
      </c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R638" s="159" t="s">
        <v>185</v>
      </c>
      <c r="AT638" s="159" t="s">
        <v>344</v>
      </c>
      <c r="AU638" s="159" t="s">
        <v>135</v>
      </c>
      <c r="AY638" s="17" t="s">
        <v>134</v>
      </c>
      <c r="BE638" s="160">
        <f>IF(N638="základná",J638,0)</f>
        <v>0</v>
      </c>
      <c r="BF638" s="160">
        <f>IF(N638="znížená",J638,0)</f>
        <v>0</v>
      </c>
      <c r="BG638" s="160">
        <f>IF(N638="zákl. prenesená",J638,0)</f>
        <v>0</v>
      </c>
      <c r="BH638" s="160">
        <f>IF(N638="zníž. prenesená",J638,0)</f>
        <v>0</v>
      </c>
      <c r="BI638" s="160">
        <f>IF(N638="nulová",J638,0)</f>
        <v>0</v>
      </c>
      <c r="BJ638" s="17" t="s">
        <v>135</v>
      </c>
      <c r="BK638" s="161">
        <f>ROUND(I638*H638,3)</f>
        <v>0</v>
      </c>
      <c r="BL638" s="17" t="s">
        <v>180</v>
      </c>
      <c r="BM638" s="159" t="s">
        <v>726</v>
      </c>
    </row>
    <row r="639" spans="1:65" s="2" customFormat="1" ht="19.5">
      <c r="A639" s="31"/>
      <c r="B639" s="32"/>
      <c r="C639" s="31"/>
      <c r="D639" s="162" t="s">
        <v>143</v>
      </c>
      <c r="E639" s="31"/>
      <c r="F639" s="163" t="s">
        <v>725</v>
      </c>
      <c r="G639" s="31"/>
      <c r="H639" s="31"/>
      <c r="I639" s="31"/>
      <c r="J639" s="31"/>
      <c r="K639" s="31"/>
      <c r="L639" s="32"/>
      <c r="M639" s="164"/>
      <c r="N639" s="165"/>
      <c r="O639" s="57"/>
      <c r="P639" s="57"/>
      <c r="Q639" s="57"/>
      <c r="R639" s="57"/>
      <c r="S639" s="57"/>
      <c r="T639" s="58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T639" s="17" t="s">
        <v>143</v>
      </c>
      <c r="AU639" s="17" t="s">
        <v>135</v>
      </c>
    </row>
    <row r="640" spans="1:65" s="2" customFormat="1" ht="37.9" customHeight="1">
      <c r="A640" s="31"/>
      <c r="B640" s="148"/>
      <c r="C640" s="187" t="s">
        <v>562</v>
      </c>
      <c r="D640" s="187" t="s">
        <v>344</v>
      </c>
      <c r="E640" s="188" t="s">
        <v>727</v>
      </c>
      <c r="F640" s="189" t="s">
        <v>728</v>
      </c>
      <c r="G640" s="190" t="s">
        <v>421</v>
      </c>
      <c r="H640" s="191">
        <v>1</v>
      </c>
      <c r="I640" s="191"/>
      <c r="J640" s="191">
        <f>ROUND(I640*H640,3)</f>
        <v>0</v>
      </c>
      <c r="K640" s="192"/>
      <c r="L640" s="193"/>
      <c r="M640" s="194" t="s">
        <v>1</v>
      </c>
      <c r="N640" s="195" t="s">
        <v>36</v>
      </c>
      <c r="O640" s="157">
        <v>0</v>
      </c>
      <c r="P640" s="157">
        <f>O640*H640</f>
        <v>0</v>
      </c>
      <c r="Q640" s="157">
        <v>0</v>
      </c>
      <c r="R640" s="157">
        <f>Q640*H640</f>
        <v>0</v>
      </c>
      <c r="S640" s="157">
        <v>0</v>
      </c>
      <c r="T640" s="158">
        <f>S640*H640</f>
        <v>0</v>
      </c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R640" s="159" t="s">
        <v>185</v>
      </c>
      <c r="AT640" s="159" t="s">
        <v>344</v>
      </c>
      <c r="AU640" s="159" t="s">
        <v>135</v>
      </c>
      <c r="AY640" s="17" t="s">
        <v>134</v>
      </c>
      <c r="BE640" s="160">
        <f>IF(N640="základná",J640,0)</f>
        <v>0</v>
      </c>
      <c r="BF640" s="160">
        <f>IF(N640="znížená",J640,0)</f>
        <v>0</v>
      </c>
      <c r="BG640" s="160">
        <f>IF(N640="zákl. prenesená",J640,0)</f>
        <v>0</v>
      </c>
      <c r="BH640" s="160">
        <f>IF(N640="zníž. prenesená",J640,0)</f>
        <v>0</v>
      </c>
      <c r="BI640" s="160">
        <f>IF(N640="nulová",J640,0)</f>
        <v>0</v>
      </c>
      <c r="BJ640" s="17" t="s">
        <v>135</v>
      </c>
      <c r="BK640" s="161">
        <f>ROUND(I640*H640,3)</f>
        <v>0</v>
      </c>
      <c r="BL640" s="17" t="s">
        <v>180</v>
      </c>
      <c r="BM640" s="159" t="s">
        <v>729</v>
      </c>
    </row>
    <row r="641" spans="1:65" s="2" customFormat="1" ht="19.5">
      <c r="A641" s="31"/>
      <c r="B641" s="32"/>
      <c r="C641" s="31"/>
      <c r="D641" s="162" t="s">
        <v>143</v>
      </c>
      <c r="E641" s="31"/>
      <c r="F641" s="163" t="s">
        <v>728</v>
      </c>
      <c r="G641" s="31"/>
      <c r="H641" s="31"/>
      <c r="I641" s="31"/>
      <c r="J641" s="31"/>
      <c r="K641" s="31"/>
      <c r="L641" s="32"/>
      <c r="M641" s="164"/>
      <c r="N641" s="165"/>
      <c r="O641" s="57"/>
      <c r="P641" s="57"/>
      <c r="Q641" s="57"/>
      <c r="R641" s="57"/>
      <c r="S641" s="57"/>
      <c r="T641" s="58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T641" s="17" t="s">
        <v>143</v>
      </c>
      <c r="AU641" s="17" t="s">
        <v>135</v>
      </c>
    </row>
    <row r="642" spans="1:65" s="2" customFormat="1" ht="24.2" customHeight="1">
      <c r="A642" s="31"/>
      <c r="B642" s="148"/>
      <c r="C642" s="187" t="s">
        <v>730</v>
      </c>
      <c r="D642" s="187" t="s">
        <v>344</v>
      </c>
      <c r="E642" s="188" t="s">
        <v>731</v>
      </c>
      <c r="F642" s="189" t="s">
        <v>732</v>
      </c>
      <c r="G642" s="190" t="s">
        <v>421</v>
      </c>
      <c r="H642" s="191">
        <v>1</v>
      </c>
      <c r="I642" s="191"/>
      <c r="J642" s="191">
        <f>ROUND(I642*H642,3)</f>
        <v>0</v>
      </c>
      <c r="K642" s="192"/>
      <c r="L642" s="193"/>
      <c r="M642" s="194" t="s">
        <v>1</v>
      </c>
      <c r="N642" s="195" t="s">
        <v>36</v>
      </c>
      <c r="O642" s="157">
        <v>0</v>
      </c>
      <c r="P642" s="157">
        <f>O642*H642</f>
        <v>0</v>
      </c>
      <c r="Q642" s="157">
        <v>0</v>
      </c>
      <c r="R642" s="157">
        <f>Q642*H642</f>
        <v>0</v>
      </c>
      <c r="S642" s="157">
        <v>0</v>
      </c>
      <c r="T642" s="158">
        <f>S642*H642</f>
        <v>0</v>
      </c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R642" s="159" t="s">
        <v>185</v>
      </c>
      <c r="AT642" s="159" t="s">
        <v>344</v>
      </c>
      <c r="AU642" s="159" t="s">
        <v>135</v>
      </c>
      <c r="AY642" s="17" t="s">
        <v>134</v>
      </c>
      <c r="BE642" s="160">
        <f>IF(N642="základná",J642,0)</f>
        <v>0</v>
      </c>
      <c r="BF642" s="160">
        <f>IF(N642="znížená",J642,0)</f>
        <v>0</v>
      </c>
      <c r="BG642" s="160">
        <f>IF(N642="zákl. prenesená",J642,0)</f>
        <v>0</v>
      </c>
      <c r="BH642" s="160">
        <f>IF(N642="zníž. prenesená",J642,0)</f>
        <v>0</v>
      </c>
      <c r="BI642" s="160">
        <f>IF(N642="nulová",J642,0)</f>
        <v>0</v>
      </c>
      <c r="BJ642" s="17" t="s">
        <v>135</v>
      </c>
      <c r="BK642" s="161">
        <f>ROUND(I642*H642,3)</f>
        <v>0</v>
      </c>
      <c r="BL642" s="17" t="s">
        <v>180</v>
      </c>
      <c r="BM642" s="159" t="s">
        <v>733</v>
      </c>
    </row>
    <row r="643" spans="1:65" s="2" customFormat="1" ht="19.5">
      <c r="A643" s="31"/>
      <c r="B643" s="32"/>
      <c r="C643" s="31"/>
      <c r="D643" s="162" t="s">
        <v>143</v>
      </c>
      <c r="E643" s="31"/>
      <c r="F643" s="163" t="s">
        <v>732</v>
      </c>
      <c r="G643" s="31"/>
      <c r="H643" s="31"/>
      <c r="I643" s="31"/>
      <c r="J643" s="31"/>
      <c r="K643" s="31"/>
      <c r="L643" s="32"/>
      <c r="M643" s="164"/>
      <c r="N643" s="165"/>
      <c r="O643" s="57"/>
      <c r="P643" s="57"/>
      <c r="Q643" s="57"/>
      <c r="R643" s="57"/>
      <c r="S643" s="57"/>
      <c r="T643" s="58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T643" s="17" t="s">
        <v>143</v>
      </c>
      <c r="AU643" s="17" t="s">
        <v>135</v>
      </c>
    </row>
    <row r="644" spans="1:65" s="2" customFormat="1" ht="24.2" customHeight="1">
      <c r="A644" s="31"/>
      <c r="B644" s="148"/>
      <c r="C644" s="187" t="s">
        <v>565</v>
      </c>
      <c r="D644" s="187" t="s">
        <v>344</v>
      </c>
      <c r="E644" s="188" t="s">
        <v>734</v>
      </c>
      <c r="F644" s="189" t="s">
        <v>735</v>
      </c>
      <c r="G644" s="190" t="s">
        <v>421</v>
      </c>
      <c r="H644" s="191">
        <v>1</v>
      </c>
      <c r="I644" s="191"/>
      <c r="J644" s="191">
        <f>ROUND(I644*H644,3)</f>
        <v>0</v>
      </c>
      <c r="K644" s="192"/>
      <c r="L644" s="193"/>
      <c r="M644" s="194" t="s">
        <v>1</v>
      </c>
      <c r="N644" s="195" t="s">
        <v>36</v>
      </c>
      <c r="O644" s="157">
        <v>0</v>
      </c>
      <c r="P644" s="157">
        <f>O644*H644</f>
        <v>0</v>
      </c>
      <c r="Q644" s="157">
        <v>0</v>
      </c>
      <c r="R644" s="157">
        <f>Q644*H644</f>
        <v>0</v>
      </c>
      <c r="S644" s="157">
        <v>0</v>
      </c>
      <c r="T644" s="158">
        <f>S644*H644</f>
        <v>0</v>
      </c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R644" s="159" t="s">
        <v>185</v>
      </c>
      <c r="AT644" s="159" t="s">
        <v>344</v>
      </c>
      <c r="AU644" s="159" t="s">
        <v>135</v>
      </c>
      <c r="AY644" s="17" t="s">
        <v>134</v>
      </c>
      <c r="BE644" s="160">
        <f>IF(N644="základná",J644,0)</f>
        <v>0</v>
      </c>
      <c r="BF644" s="160">
        <f>IF(N644="znížená",J644,0)</f>
        <v>0</v>
      </c>
      <c r="BG644" s="160">
        <f>IF(N644="zákl. prenesená",J644,0)</f>
        <v>0</v>
      </c>
      <c r="BH644" s="160">
        <f>IF(N644="zníž. prenesená",J644,0)</f>
        <v>0</v>
      </c>
      <c r="BI644" s="160">
        <f>IF(N644="nulová",J644,0)</f>
        <v>0</v>
      </c>
      <c r="BJ644" s="17" t="s">
        <v>135</v>
      </c>
      <c r="BK644" s="161">
        <f>ROUND(I644*H644,3)</f>
        <v>0</v>
      </c>
      <c r="BL644" s="17" t="s">
        <v>180</v>
      </c>
      <c r="BM644" s="159" t="s">
        <v>736</v>
      </c>
    </row>
    <row r="645" spans="1:65" s="2" customFormat="1" ht="19.5">
      <c r="A645" s="31"/>
      <c r="B645" s="32"/>
      <c r="C645" s="31"/>
      <c r="D645" s="162" t="s">
        <v>143</v>
      </c>
      <c r="E645" s="31"/>
      <c r="F645" s="163" t="s">
        <v>735</v>
      </c>
      <c r="G645" s="31"/>
      <c r="H645" s="31"/>
      <c r="I645" s="31"/>
      <c r="J645" s="31"/>
      <c r="K645" s="31"/>
      <c r="L645" s="32"/>
      <c r="M645" s="164"/>
      <c r="N645" s="165"/>
      <c r="O645" s="57"/>
      <c r="P645" s="57"/>
      <c r="Q645" s="57"/>
      <c r="R645" s="57"/>
      <c r="S645" s="57"/>
      <c r="T645" s="58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T645" s="17" t="s">
        <v>143</v>
      </c>
      <c r="AU645" s="17" t="s">
        <v>135</v>
      </c>
    </row>
    <row r="646" spans="1:65" s="2" customFormat="1" ht="24.2" customHeight="1">
      <c r="A646" s="31"/>
      <c r="B646" s="148"/>
      <c r="C646" s="187" t="s">
        <v>737</v>
      </c>
      <c r="D646" s="187" t="s">
        <v>344</v>
      </c>
      <c r="E646" s="188" t="s">
        <v>738</v>
      </c>
      <c r="F646" s="189" t="s">
        <v>739</v>
      </c>
      <c r="G646" s="190" t="s">
        <v>421</v>
      </c>
      <c r="H646" s="191">
        <v>1</v>
      </c>
      <c r="I646" s="191"/>
      <c r="J646" s="191">
        <f>ROUND(I646*H646,3)</f>
        <v>0</v>
      </c>
      <c r="K646" s="192"/>
      <c r="L646" s="193"/>
      <c r="M646" s="194" t="s">
        <v>1</v>
      </c>
      <c r="N646" s="195" t="s">
        <v>36</v>
      </c>
      <c r="O646" s="157">
        <v>0</v>
      </c>
      <c r="P646" s="157">
        <f>O646*H646</f>
        <v>0</v>
      </c>
      <c r="Q646" s="157">
        <v>0</v>
      </c>
      <c r="R646" s="157">
        <f>Q646*H646</f>
        <v>0</v>
      </c>
      <c r="S646" s="157">
        <v>0</v>
      </c>
      <c r="T646" s="158">
        <f>S646*H646</f>
        <v>0</v>
      </c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R646" s="159" t="s">
        <v>185</v>
      </c>
      <c r="AT646" s="159" t="s">
        <v>344</v>
      </c>
      <c r="AU646" s="159" t="s">
        <v>135</v>
      </c>
      <c r="AY646" s="17" t="s">
        <v>134</v>
      </c>
      <c r="BE646" s="160">
        <f>IF(N646="základná",J646,0)</f>
        <v>0</v>
      </c>
      <c r="BF646" s="160">
        <f>IF(N646="znížená",J646,0)</f>
        <v>0</v>
      </c>
      <c r="BG646" s="160">
        <f>IF(N646="zákl. prenesená",J646,0)</f>
        <v>0</v>
      </c>
      <c r="BH646" s="160">
        <f>IF(N646="zníž. prenesená",J646,0)</f>
        <v>0</v>
      </c>
      <c r="BI646" s="160">
        <f>IF(N646="nulová",J646,0)</f>
        <v>0</v>
      </c>
      <c r="BJ646" s="17" t="s">
        <v>135</v>
      </c>
      <c r="BK646" s="161">
        <f>ROUND(I646*H646,3)</f>
        <v>0</v>
      </c>
      <c r="BL646" s="17" t="s">
        <v>180</v>
      </c>
      <c r="BM646" s="159" t="s">
        <v>740</v>
      </c>
    </row>
    <row r="647" spans="1:65" s="2" customFormat="1" ht="19.5">
      <c r="A647" s="31"/>
      <c r="B647" s="32"/>
      <c r="C647" s="31"/>
      <c r="D647" s="162" t="s">
        <v>143</v>
      </c>
      <c r="E647" s="31"/>
      <c r="F647" s="163" t="s">
        <v>739</v>
      </c>
      <c r="G647" s="31"/>
      <c r="H647" s="31"/>
      <c r="I647" s="31"/>
      <c r="J647" s="31"/>
      <c r="K647" s="31"/>
      <c r="L647" s="32"/>
      <c r="M647" s="164"/>
      <c r="N647" s="165"/>
      <c r="O647" s="57"/>
      <c r="P647" s="57"/>
      <c r="Q647" s="57"/>
      <c r="R647" s="57"/>
      <c r="S647" s="57"/>
      <c r="T647" s="58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T647" s="17" t="s">
        <v>143</v>
      </c>
      <c r="AU647" s="17" t="s">
        <v>135</v>
      </c>
    </row>
    <row r="648" spans="1:65" s="2" customFormat="1" ht="24.2" customHeight="1">
      <c r="A648" s="31"/>
      <c r="B648" s="148"/>
      <c r="C648" s="187" t="s">
        <v>568</v>
      </c>
      <c r="D648" s="187" t="s">
        <v>344</v>
      </c>
      <c r="E648" s="188" t="s">
        <v>741</v>
      </c>
      <c r="F648" s="189" t="s">
        <v>742</v>
      </c>
      <c r="G648" s="190" t="s">
        <v>421</v>
      </c>
      <c r="H648" s="191">
        <v>1</v>
      </c>
      <c r="I648" s="191"/>
      <c r="J648" s="191">
        <f>ROUND(I648*H648,3)</f>
        <v>0</v>
      </c>
      <c r="K648" s="192"/>
      <c r="L648" s="193"/>
      <c r="M648" s="194" t="s">
        <v>1</v>
      </c>
      <c r="N648" s="195" t="s">
        <v>36</v>
      </c>
      <c r="O648" s="157">
        <v>0</v>
      </c>
      <c r="P648" s="157">
        <f>O648*H648</f>
        <v>0</v>
      </c>
      <c r="Q648" s="157">
        <v>0</v>
      </c>
      <c r="R648" s="157">
        <f>Q648*H648</f>
        <v>0</v>
      </c>
      <c r="S648" s="157">
        <v>0</v>
      </c>
      <c r="T648" s="158">
        <f>S648*H648</f>
        <v>0</v>
      </c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R648" s="159" t="s">
        <v>185</v>
      </c>
      <c r="AT648" s="159" t="s">
        <v>344</v>
      </c>
      <c r="AU648" s="159" t="s">
        <v>135</v>
      </c>
      <c r="AY648" s="17" t="s">
        <v>134</v>
      </c>
      <c r="BE648" s="160">
        <f>IF(N648="základná",J648,0)</f>
        <v>0</v>
      </c>
      <c r="BF648" s="160">
        <f>IF(N648="znížená",J648,0)</f>
        <v>0</v>
      </c>
      <c r="BG648" s="160">
        <f>IF(N648="zákl. prenesená",J648,0)</f>
        <v>0</v>
      </c>
      <c r="BH648" s="160">
        <f>IF(N648="zníž. prenesená",J648,0)</f>
        <v>0</v>
      </c>
      <c r="BI648" s="160">
        <f>IF(N648="nulová",J648,0)</f>
        <v>0</v>
      </c>
      <c r="BJ648" s="17" t="s">
        <v>135</v>
      </c>
      <c r="BK648" s="161">
        <f>ROUND(I648*H648,3)</f>
        <v>0</v>
      </c>
      <c r="BL648" s="17" t="s">
        <v>180</v>
      </c>
      <c r="BM648" s="159" t="s">
        <v>743</v>
      </c>
    </row>
    <row r="649" spans="1:65" s="2" customFormat="1" ht="19.5">
      <c r="A649" s="31"/>
      <c r="B649" s="32"/>
      <c r="C649" s="31"/>
      <c r="D649" s="162" t="s">
        <v>143</v>
      </c>
      <c r="E649" s="31"/>
      <c r="F649" s="163" t="s">
        <v>742</v>
      </c>
      <c r="G649" s="31"/>
      <c r="H649" s="31"/>
      <c r="I649" s="31"/>
      <c r="J649" s="31"/>
      <c r="K649" s="31"/>
      <c r="L649" s="32"/>
      <c r="M649" s="164"/>
      <c r="N649" s="165"/>
      <c r="O649" s="57"/>
      <c r="P649" s="57"/>
      <c r="Q649" s="57"/>
      <c r="R649" s="57"/>
      <c r="S649" s="57"/>
      <c r="T649" s="58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T649" s="17" t="s">
        <v>143</v>
      </c>
      <c r="AU649" s="17" t="s">
        <v>135</v>
      </c>
    </row>
    <row r="650" spans="1:65" s="2" customFormat="1" ht="24.2" customHeight="1">
      <c r="A650" s="31"/>
      <c r="B650" s="148"/>
      <c r="C650" s="187" t="s">
        <v>744</v>
      </c>
      <c r="D650" s="187" t="s">
        <v>344</v>
      </c>
      <c r="E650" s="188" t="s">
        <v>745</v>
      </c>
      <c r="F650" s="189" t="s">
        <v>746</v>
      </c>
      <c r="G650" s="190" t="s">
        <v>421</v>
      </c>
      <c r="H650" s="191">
        <v>1</v>
      </c>
      <c r="I650" s="191"/>
      <c r="J650" s="191">
        <f>ROUND(I650*H650,3)</f>
        <v>0</v>
      </c>
      <c r="K650" s="192"/>
      <c r="L650" s="193"/>
      <c r="M650" s="194" t="s">
        <v>1</v>
      </c>
      <c r="N650" s="195" t="s">
        <v>36</v>
      </c>
      <c r="O650" s="157">
        <v>0</v>
      </c>
      <c r="P650" s="157">
        <f>O650*H650</f>
        <v>0</v>
      </c>
      <c r="Q650" s="157">
        <v>0</v>
      </c>
      <c r="R650" s="157">
        <f>Q650*H650</f>
        <v>0</v>
      </c>
      <c r="S650" s="157">
        <v>0</v>
      </c>
      <c r="T650" s="158">
        <f>S650*H650</f>
        <v>0</v>
      </c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R650" s="159" t="s">
        <v>185</v>
      </c>
      <c r="AT650" s="159" t="s">
        <v>344</v>
      </c>
      <c r="AU650" s="159" t="s">
        <v>135</v>
      </c>
      <c r="AY650" s="17" t="s">
        <v>134</v>
      </c>
      <c r="BE650" s="160">
        <f>IF(N650="základná",J650,0)</f>
        <v>0</v>
      </c>
      <c r="BF650" s="160">
        <f>IF(N650="znížená",J650,0)</f>
        <v>0</v>
      </c>
      <c r="BG650" s="160">
        <f>IF(N650="zákl. prenesená",J650,0)</f>
        <v>0</v>
      </c>
      <c r="BH650" s="160">
        <f>IF(N650="zníž. prenesená",J650,0)</f>
        <v>0</v>
      </c>
      <c r="BI650" s="160">
        <f>IF(N650="nulová",J650,0)</f>
        <v>0</v>
      </c>
      <c r="BJ650" s="17" t="s">
        <v>135</v>
      </c>
      <c r="BK650" s="161">
        <f>ROUND(I650*H650,3)</f>
        <v>0</v>
      </c>
      <c r="BL650" s="17" t="s">
        <v>180</v>
      </c>
      <c r="BM650" s="159" t="s">
        <v>747</v>
      </c>
    </row>
    <row r="651" spans="1:65" s="2" customFormat="1" ht="19.5">
      <c r="A651" s="31"/>
      <c r="B651" s="32"/>
      <c r="C651" s="31"/>
      <c r="D651" s="162" t="s">
        <v>143</v>
      </c>
      <c r="E651" s="31"/>
      <c r="F651" s="163" t="s">
        <v>746</v>
      </c>
      <c r="G651" s="31"/>
      <c r="H651" s="31"/>
      <c r="I651" s="31"/>
      <c r="J651" s="31"/>
      <c r="K651" s="31"/>
      <c r="L651" s="32"/>
      <c r="M651" s="164"/>
      <c r="N651" s="165"/>
      <c r="O651" s="57"/>
      <c r="P651" s="57"/>
      <c r="Q651" s="57"/>
      <c r="R651" s="57"/>
      <c r="S651" s="57"/>
      <c r="T651" s="58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T651" s="17" t="s">
        <v>143</v>
      </c>
      <c r="AU651" s="17" t="s">
        <v>135</v>
      </c>
    </row>
    <row r="652" spans="1:65" s="2" customFormat="1" ht="14.45" customHeight="1">
      <c r="A652" s="31"/>
      <c r="B652" s="148"/>
      <c r="C652" s="149" t="s">
        <v>748</v>
      </c>
      <c r="D652" s="149" t="s">
        <v>138</v>
      </c>
      <c r="E652" s="150" t="s">
        <v>749</v>
      </c>
      <c r="F652" s="151" t="s">
        <v>750</v>
      </c>
      <c r="G652" s="152" t="s">
        <v>191</v>
      </c>
      <c r="H652" s="153">
        <v>29.027999999999999</v>
      </c>
      <c r="I652" s="153"/>
      <c r="J652" s="153">
        <f>ROUND(I652*H652,3)</f>
        <v>0</v>
      </c>
      <c r="K652" s="154"/>
      <c r="L652" s="32"/>
      <c r="M652" s="155" t="s">
        <v>1</v>
      </c>
      <c r="N652" s="156" t="s">
        <v>36</v>
      </c>
      <c r="O652" s="157">
        <v>0</v>
      </c>
      <c r="P652" s="157">
        <f>O652*H652</f>
        <v>0</v>
      </c>
      <c r="Q652" s="157">
        <v>0</v>
      </c>
      <c r="R652" s="157">
        <f>Q652*H652</f>
        <v>0</v>
      </c>
      <c r="S652" s="157">
        <v>0</v>
      </c>
      <c r="T652" s="158">
        <f>S652*H652</f>
        <v>0</v>
      </c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R652" s="159" t="s">
        <v>180</v>
      </c>
      <c r="AT652" s="159" t="s">
        <v>138</v>
      </c>
      <c r="AU652" s="159" t="s">
        <v>135</v>
      </c>
      <c r="AY652" s="17" t="s">
        <v>134</v>
      </c>
      <c r="BE652" s="160">
        <f>IF(N652="základná",J652,0)</f>
        <v>0</v>
      </c>
      <c r="BF652" s="160">
        <f>IF(N652="znížená",J652,0)</f>
        <v>0</v>
      </c>
      <c r="BG652" s="160">
        <f>IF(N652="zákl. prenesená",J652,0)</f>
        <v>0</v>
      </c>
      <c r="BH652" s="160">
        <f>IF(N652="zníž. prenesená",J652,0)</f>
        <v>0</v>
      </c>
      <c r="BI652" s="160">
        <f>IF(N652="nulová",J652,0)</f>
        <v>0</v>
      </c>
      <c r="BJ652" s="17" t="s">
        <v>135</v>
      </c>
      <c r="BK652" s="161">
        <f>ROUND(I652*H652,3)</f>
        <v>0</v>
      </c>
      <c r="BL652" s="17" t="s">
        <v>180</v>
      </c>
      <c r="BM652" s="159" t="s">
        <v>751</v>
      </c>
    </row>
    <row r="653" spans="1:65" s="2" customFormat="1">
      <c r="A653" s="31"/>
      <c r="B653" s="32"/>
      <c r="C653" s="31"/>
      <c r="D653" s="162" t="s">
        <v>143</v>
      </c>
      <c r="E653" s="31"/>
      <c r="F653" s="163" t="s">
        <v>750</v>
      </c>
      <c r="G653" s="31"/>
      <c r="H653" s="31"/>
      <c r="I653" s="31"/>
      <c r="J653" s="31"/>
      <c r="K653" s="31"/>
      <c r="L653" s="32"/>
      <c r="M653" s="164"/>
      <c r="N653" s="165"/>
      <c r="O653" s="57"/>
      <c r="P653" s="57"/>
      <c r="Q653" s="57"/>
      <c r="R653" s="57"/>
      <c r="S653" s="57"/>
      <c r="T653" s="58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T653" s="17" t="s">
        <v>143</v>
      </c>
      <c r="AU653" s="17" t="s">
        <v>135</v>
      </c>
    </row>
    <row r="654" spans="1:65" s="13" customFormat="1">
      <c r="B654" s="166"/>
      <c r="D654" s="162" t="s">
        <v>144</v>
      </c>
      <c r="E654" s="167" t="s">
        <v>1</v>
      </c>
      <c r="F654" s="168" t="s">
        <v>752</v>
      </c>
      <c r="H654" s="169">
        <v>9.6</v>
      </c>
      <c r="L654" s="166"/>
      <c r="M654" s="170"/>
      <c r="N654" s="171"/>
      <c r="O654" s="171"/>
      <c r="P654" s="171"/>
      <c r="Q654" s="171"/>
      <c r="R654" s="171"/>
      <c r="S654" s="171"/>
      <c r="T654" s="172"/>
      <c r="AT654" s="167" t="s">
        <v>144</v>
      </c>
      <c r="AU654" s="167" t="s">
        <v>135</v>
      </c>
      <c r="AV654" s="13" t="s">
        <v>135</v>
      </c>
      <c r="AW654" s="13" t="s">
        <v>24</v>
      </c>
      <c r="AX654" s="13" t="s">
        <v>70</v>
      </c>
      <c r="AY654" s="167" t="s">
        <v>134</v>
      </c>
    </row>
    <row r="655" spans="1:65" s="13" customFormat="1">
      <c r="B655" s="166"/>
      <c r="D655" s="162" t="s">
        <v>144</v>
      </c>
      <c r="E655" s="167" t="s">
        <v>1</v>
      </c>
      <c r="F655" s="168" t="s">
        <v>753</v>
      </c>
      <c r="H655" s="169">
        <v>10.4</v>
      </c>
      <c r="L655" s="166"/>
      <c r="M655" s="170"/>
      <c r="N655" s="171"/>
      <c r="O655" s="171"/>
      <c r="P655" s="171"/>
      <c r="Q655" s="171"/>
      <c r="R655" s="171"/>
      <c r="S655" s="171"/>
      <c r="T655" s="172"/>
      <c r="AT655" s="167" t="s">
        <v>144</v>
      </c>
      <c r="AU655" s="167" t="s">
        <v>135</v>
      </c>
      <c r="AV655" s="13" t="s">
        <v>135</v>
      </c>
      <c r="AW655" s="13" t="s">
        <v>24</v>
      </c>
      <c r="AX655" s="13" t="s">
        <v>70</v>
      </c>
      <c r="AY655" s="167" t="s">
        <v>134</v>
      </c>
    </row>
    <row r="656" spans="1:65" s="13" customFormat="1">
      <c r="B656" s="166"/>
      <c r="D656" s="162" t="s">
        <v>144</v>
      </c>
      <c r="E656" s="167" t="s">
        <v>1</v>
      </c>
      <c r="F656" s="168" t="s">
        <v>754</v>
      </c>
      <c r="H656" s="169">
        <v>6</v>
      </c>
      <c r="L656" s="166"/>
      <c r="M656" s="170"/>
      <c r="N656" s="171"/>
      <c r="O656" s="171"/>
      <c r="P656" s="171"/>
      <c r="Q656" s="171"/>
      <c r="R656" s="171"/>
      <c r="S656" s="171"/>
      <c r="T656" s="172"/>
      <c r="AT656" s="167" t="s">
        <v>144</v>
      </c>
      <c r="AU656" s="167" t="s">
        <v>135</v>
      </c>
      <c r="AV656" s="13" t="s">
        <v>135</v>
      </c>
      <c r="AW656" s="13" t="s">
        <v>24</v>
      </c>
      <c r="AX656" s="13" t="s">
        <v>70</v>
      </c>
      <c r="AY656" s="167" t="s">
        <v>134</v>
      </c>
    </row>
    <row r="657" spans="1:65" s="13" customFormat="1">
      <c r="B657" s="166"/>
      <c r="D657" s="162" t="s">
        <v>144</v>
      </c>
      <c r="E657" s="167" t="s">
        <v>1</v>
      </c>
      <c r="F657" s="168" t="s">
        <v>755</v>
      </c>
      <c r="H657" s="169">
        <v>3.028</v>
      </c>
      <c r="L657" s="166"/>
      <c r="M657" s="170"/>
      <c r="N657" s="171"/>
      <c r="O657" s="171"/>
      <c r="P657" s="171"/>
      <c r="Q657" s="171"/>
      <c r="R657" s="171"/>
      <c r="S657" s="171"/>
      <c r="T657" s="172"/>
      <c r="AT657" s="167" t="s">
        <v>144</v>
      </c>
      <c r="AU657" s="167" t="s">
        <v>135</v>
      </c>
      <c r="AV657" s="13" t="s">
        <v>135</v>
      </c>
      <c r="AW657" s="13" t="s">
        <v>24</v>
      </c>
      <c r="AX657" s="13" t="s">
        <v>70</v>
      </c>
      <c r="AY657" s="167" t="s">
        <v>134</v>
      </c>
    </row>
    <row r="658" spans="1:65" s="14" customFormat="1">
      <c r="B658" s="173"/>
      <c r="D658" s="162" t="s">
        <v>144</v>
      </c>
      <c r="E658" s="174" t="s">
        <v>1</v>
      </c>
      <c r="F658" s="175" t="s">
        <v>146</v>
      </c>
      <c r="H658" s="176">
        <v>29.027999999999999</v>
      </c>
      <c r="L658" s="173"/>
      <c r="M658" s="177"/>
      <c r="N658" s="178"/>
      <c r="O658" s="178"/>
      <c r="P658" s="178"/>
      <c r="Q658" s="178"/>
      <c r="R658" s="178"/>
      <c r="S658" s="178"/>
      <c r="T658" s="179"/>
      <c r="AT658" s="174" t="s">
        <v>144</v>
      </c>
      <c r="AU658" s="174" t="s">
        <v>135</v>
      </c>
      <c r="AV658" s="14" t="s">
        <v>142</v>
      </c>
      <c r="AW658" s="14" t="s">
        <v>24</v>
      </c>
      <c r="AX658" s="14" t="s">
        <v>78</v>
      </c>
      <c r="AY658" s="174" t="s">
        <v>134</v>
      </c>
    </row>
    <row r="659" spans="1:65" s="2" customFormat="1" ht="24.2" customHeight="1">
      <c r="A659" s="31"/>
      <c r="B659" s="148"/>
      <c r="C659" s="187" t="s">
        <v>410</v>
      </c>
      <c r="D659" s="187" t="s">
        <v>344</v>
      </c>
      <c r="E659" s="188" t="s">
        <v>756</v>
      </c>
      <c r="F659" s="189" t="s">
        <v>757</v>
      </c>
      <c r="G659" s="190" t="s">
        <v>421</v>
      </c>
      <c r="H659" s="191">
        <v>6</v>
      </c>
      <c r="I659" s="191"/>
      <c r="J659" s="191">
        <f>ROUND(I659*H659,3)</f>
        <v>0</v>
      </c>
      <c r="K659" s="192"/>
      <c r="L659" s="193"/>
      <c r="M659" s="194" t="s">
        <v>1</v>
      </c>
      <c r="N659" s="195" t="s">
        <v>36</v>
      </c>
      <c r="O659" s="157">
        <v>0</v>
      </c>
      <c r="P659" s="157">
        <f>O659*H659</f>
        <v>0</v>
      </c>
      <c r="Q659" s="157">
        <v>0</v>
      </c>
      <c r="R659" s="157">
        <f>Q659*H659</f>
        <v>0</v>
      </c>
      <c r="S659" s="157">
        <v>0</v>
      </c>
      <c r="T659" s="158">
        <f>S659*H659</f>
        <v>0</v>
      </c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R659" s="159" t="s">
        <v>185</v>
      </c>
      <c r="AT659" s="159" t="s">
        <v>344</v>
      </c>
      <c r="AU659" s="159" t="s">
        <v>135</v>
      </c>
      <c r="AY659" s="17" t="s">
        <v>134</v>
      </c>
      <c r="BE659" s="160">
        <f>IF(N659="základná",J659,0)</f>
        <v>0</v>
      </c>
      <c r="BF659" s="160">
        <f>IF(N659="znížená",J659,0)</f>
        <v>0</v>
      </c>
      <c r="BG659" s="160">
        <f>IF(N659="zákl. prenesená",J659,0)</f>
        <v>0</v>
      </c>
      <c r="BH659" s="160">
        <f>IF(N659="zníž. prenesená",J659,0)</f>
        <v>0</v>
      </c>
      <c r="BI659" s="160">
        <f>IF(N659="nulová",J659,0)</f>
        <v>0</v>
      </c>
      <c r="BJ659" s="17" t="s">
        <v>135</v>
      </c>
      <c r="BK659" s="161">
        <f>ROUND(I659*H659,3)</f>
        <v>0</v>
      </c>
      <c r="BL659" s="17" t="s">
        <v>180</v>
      </c>
      <c r="BM659" s="159" t="s">
        <v>758</v>
      </c>
    </row>
    <row r="660" spans="1:65" s="2" customFormat="1" ht="19.5">
      <c r="A660" s="31"/>
      <c r="B660" s="32"/>
      <c r="C660" s="31"/>
      <c r="D660" s="162" t="s">
        <v>143</v>
      </c>
      <c r="E660" s="31"/>
      <c r="F660" s="163" t="s">
        <v>757</v>
      </c>
      <c r="G660" s="31"/>
      <c r="H660" s="31"/>
      <c r="I660" s="31"/>
      <c r="J660" s="31"/>
      <c r="K660" s="31"/>
      <c r="L660" s="32"/>
      <c r="M660" s="164"/>
      <c r="N660" s="165"/>
      <c r="O660" s="57"/>
      <c r="P660" s="57"/>
      <c r="Q660" s="57"/>
      <c r="R660" s="57"/>
      <c r="S660" s="57"/>
      <c r="T660" s="58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T660" s="17" t="s">
        <v>143</v>
      </c>
      <c r="AU660" s="17" t="s">
        <v>135</v>
      </c>
    </row>
    <row r="661" spans="1:65" s="2" customFormat="1" ht="24.2" customHeight="1">
      <c r="A661" s="31"/>
      <c r="B661" s="148"/>
      <c r="C661" s="149" t="s">
        <v>462</v>
      </c>
      <c r="D661" s="149" t="s">
        <v>138</v>
      </c>
      <c r="E661" s="150" t="s">
        <v>759</v>
      </c>
      <c r="F661" s="151" t="s">
        <v>760</v>
      </c>
      <c r="G661" s="152" t="s">
        <v>507</v>
      </c>
      <c r="H661" s="153">
        <v>306.154</v>
      </c>
      <c r="I661" s="153"/>
      <c r="J661" s="153">
        <f>ROUND(I661*H661,3)</f>
        <v>0</v>
      </c>
      <c r="K661" s="154"/>
      <c r="L661" s="32"/>
      <c r="M661" s="155" t="s">
        <v>1</v>
      </c>
      <c r="N661" s="156" t="s">
        <v>36</v>
      </c>
      <c r="O661" s="157">
        <v>0</v>
      </c>
      <c r="P661" s="157">
        <f>O661*H661</f>
        <v>0</v>
      </c>
      <c r="Q661" s="157">
        <v>0</v>
      </c>
      <c r="R661" s="157">
        <f>Q661*H661</f>
        <v>0</v>
      </c>
      <c r="S661" s="157">
        <v>0</v>
      </c>
      <c r="T661" s="158">
        <f>S661*H661</f>
        <v>0</v>
      </c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R661" s="159" t="s">
        <v>180</v>
      </c>
      <c r="AT661" s="159" t="s">
        <v>138</v>
      </c>
      <c r="AU661" s="159" t="s">
        <v>135</v>
      </c>
      <c r="AY661" s="17" t="s">
        <v>134</v>
      </c>
      <c r="BE661" s="160">
        <f>IF(N661="základná",J661,0)</f>
        <v>0</v>
      </c>
      <c r="BF661" s="160">
        <f>IF(N661="znížená",J661,0)</f>
        <v>0</v>
      </c>
      <c r="BG661" s="160">
        <f>IF(N661="zákl. prenesená",J661,0)</f>
        <v>0</v>
      </c>
      <c r="BH661" s="160">
        <f>IF(N661="zníž. prenesená",J661,0)</f>
        <v>0</v>
      </c>
      <c r="BI661" s="160">
        <f>IF(N661="nulová",J661,0)</f>
        <v>0</v>
      </c>
      <c r="BJ661" s="17" t="s">
        <v>135</v>
      </c>
      <c r="BK661" s="161">
        <f>ROUND(I661*H661,3)</f>
        <v>0</v>
      </c>
      <c r="BL661" s="17" t="s">
        <v>180</v>
      </c>
      <c r="BM661" s="159" t="s">
        <v>761</v>
      </c>
    </row>
    <row r="662" spans="1:65" s="2" customFormat="1" ht="19.5">
      <c r="A662" s="31"/>
      <c r="B662" s="32"/>
      <c r="C662" s="31"/>
      <c r="D662" s="162" t="s">
        <v>143</v>
      </c>
      <c r="E662" s="31"/>
      <c r="F662" s="163" t="s">
        <v>760</v>
      </c>
      <c r="G662" s="31"/>
      <c r="H662" s="31"/>
      <c r="I662" s="31"/>
      <c r="J662" s="31"/>
      <c r="K662" s="31"/>
      <c r="L662" s="32"/>
      <c r="M662" s="164"/>
      <c r="N662" s="165"/>
      <c r="O662" s="57"/>
      <c r="P662" s="57"/>
      <c r="Q662" s="57"/>
      <c r="R662" s="57"/>
      <c r="S662" s="57"/>
      <c r="T662" s="58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T662" s="17" t="s">
        <v>143</v>
      </c>
      <c r="AU662" s="17" t="s">
        <v>135</v>
      </c>
    </row>
    <row r="663" spans="1:65" s="12" customFormat="1" ht="22.9" customHeight="1">
      <c r="B663" s="136"/>
      <c r="D663" s="137" t="s">
        <v>69</v>
      </c>
      <c r="E663" s="146" t="s">
        <v>762</v>
      </c>
      <c r="F663" s="146" t="s">
        <v>763</v>
      </c>
      <c r="J663" s="147">
        <f>BK663</f>
        <v>0</v>
      </c>
      <c r="L663" s="136"/>
      <c r="M663" s="140"/>
      <c r="N663" s="141"/>
      <c r="O663" s="141"/>
      <c r="P663" s="142">
        <f>SUM(P664:P709)</f>
        <v>0</v>
      </c>
      <c r="Q663" s="141"/>
      <c r="R663" s="142">
        <f>SUM(R664:R709)</f>
        <v>0</v>
      </c>
      <c r="S663" s="141"/>
      <c r="T663" s="143">
        <f>SUM(T664:T709)</f>
        <v>0</v>
      </c>
      <c r="AR663" s="137" t="s">
        <v>135</v>
      </c>
      <c r="AT663" s="144" t="s">
        <v>69</v>
      </c>
      <c r="AU663" s="144" t="s">
        <v>78</v>
      </c>
      <c r="AY663" s="137" t="s">
        <v>134</v>
      </c>
      <c r="BK663" s="145">
        <f>SUM(BK664:BK709)</f>
        <v>0</v>
      </c>
    </row>
    <row r="664" spans="1:65" s="2" customFormat="1" ht="14.45" customHeight="1">
      <c r="A664" s="31"/>
      <c r="B664" s="148"/>
      <c r="C664" s="149" t="s">
        <v>764</v>
      </c>
      <c r="D664" s="149" t="s">
        <v>138</v>
      </c>
      <c r="E664" s="150" t="s">
        <v>765</v>
      </c>
      <c r="F664" s="151" t="s">
        <v>766</v>
      </c>
      <c r="G664" s="152" t="s">
        <v>421</v>
      </c>
      <c r="H664" s="153">
        <v>2</v>
      </c>
      <c r="I664" s="153"/>
      <c r="J664" s="153">
        <f>ROUND(I664*H664,3)</f>
        <v>0</v>
      </c>
      <c r="K664" s="154"/>
      <c r="L664" s="32"/>
      <c r="M664" s="155" t="s">
        <v>1</v>
      </c>
      <c r="N664" s="156" t="s">
        <v>36</v>
      </c>
      <c r="O664" s="157">
        <v>0</v>
      </c>
      <c r="P664" s="157">
        <f>O664*H664</f>
        <v>0</v>
      </c>
      <c r="Q664" s="157">
        <v>0</v>
      </c>
      <c r="R664" s="157">
        <f>Q664*H664</f>
        <v>0</v>
      </c>
      <c r="S664" s="157">
        <v>0</v>
      </c>
      <c r="T664" s="158">
        <f>S664*H664</f>
        <v>0</v>
      </c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R664" s="159" t="s">
        <v>180</v>
      </c>
      <c r="AT664" s="159" t="s">
        <v>138</v>
      </c>
      <c r="AU664" s="159" t="s">
        <v>135</v>
      </c>
      <c r="AY664" s="17" t="s">
        <v>134</v>
      </c>
      <c r="BE664" s="160">
        <f>IF(N664="základná",J664,0)</f>
        <v>0</v>
      </c>
      <c r="BF664" s="160">
        <f>IF(N664="znížená",J664,0)</f>
        <v>0</v>
      </c>
      <c r="BG664" s="160">
        <f>IF(N664="zákl. prenesená",J664,0)</f>
        <v>0</v>
      </c>
      <c r="BH664" s="160">
        <f>IF(N664="zníž. prenesená",J664,0)</f>
        <v>0</v>
      </c>
      <c r="BI664" s="160">
        <f>IF(N664="nulová",J664,0)</f>
        <v>0</v>
      </c>
      <c r="BJ664" s="17" t="s">
        <v>135</v>
      </c>
      <c r="BK664" s="161">
        <f>ROUND(I664*H664,3)</f>
        <v>0</v>
      </c>
      <c r="BL664" s="17" t="s">
        <v>180</v>
      </c>
      <c r="BM664" s="159" t="s">
        <v>767</v>
      </c>
    </row>
    <row r="665" spans="1:65" s="2" customFormat="1">
      <c r="A665" s="31"/>
      <c r="B665" s="32"/>
      <c r="C665" s="31"/>
      <c r="D665" s="162" t="s">
        <v>143</v>
      </c>
      <c r="E665" s="31"/>
      <c r="F665" s="163" t="s">
        <v>766</v>
      </c>
      <c r="G665" s="31"/>
      <c r="H665" s="31"/>
      <c r="I665" s="31"/>
      <c r="J665" s="31"/>
      <c r="K665" s="31"/>
      <c r="L665" s="32"/>
      <c r="M665" s="164"/>
      <c r="N665" s="165"/>
      <c r="O665" s="57"/>
      <c r="P665" s="57"/>
      <c r="Q665" s="57"/>
      <c r="R665" s="57"/>
      <c r="S665" s="57"/>
      <c r="T665" s="58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T665" s="17" t="s">
        <v>143</v>
      </c>
      <c r="AU665" s="17" t="s">
        <v>135</v>
      </c>
    </row>
    <row r="666" spans="1:65" s="2" customFormat="1" ht="24.2" customHeight="1">
      <c r="A666" s="31"/>
      <c r="B666" s="148"/>
      <c r="C666" s="149" t="s">
        <v>283</v>
      </c>
      <c r="D666" s="149" t="s">
        <v>138</v>
      </c>
      <c r="E666" s="150" t="s">
        <v>768</v>
      </c>
      <c r="F666" s="151" t="s">
        <v>769</v>
      </c>
      <c r="G666" s="152" t="s">
        <v>421</v>
      </c>
      <c r="H666" s="153">
        <v>1</v>
      </c>
      <c r="I666" s="153"/>
      <c r="J666" s="153">
        <f>ROUND(I666*H666,3)</f>
        <v>0</v>
      </c>
      <c r="K666" s="154"/>
      <c r="L666" s="32"/>
      <c r="M666" s="155" t="s">
        <v>1</v>
      </c>
      <c r="N666" s="156" t="s">
        <v>36</v>
      </c>
      <c r="O666" s="157">
        <v>0</v>
      </c>
      <c r="P666" s="157">
        <f>O666*H666</f>
        <v>0</v>
      </c>
      <c r="Q666" s="157">
        <v>0</v>
      </c>
      <c r="R666" s="157">
        <f>Q666*H666</f>
        <v>0</v>
      </c>
      <c r="S666" s="157">
        <v>0</v>
      </c>
      <c r="T666" s="158">
        <f>S666*H666</f>
        <v>0</v>
      </c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R666" s="159" t="s">
        <v>180</v>
      </c>
      <c r="AT666" s="159" t="s">
        <v>138</v>
      </c>
      <c r="AU666" s="159" t="s">
        <v>135</v>
      </c>
      <c r="AY666" s="17" t="s">
        <v>134</v>
      </c>
      <c r="BE666" s="160">
        <f>IF(N666="základná",J666,0)</f>
        <v>0</v>
      </c>
      <c r="BF666" s="160">
        <f>IF(N666="znížená",J666,0)</f>
        <v>0</v>
      </c>
      <c r="BG666" s="160">
        <f>IF(N666="zákl. prenesená",J666,0)</f>
        <v>0</v>
      </c>
      <c r="BH666" s="160">
        <f>IF(N666="zníž. prenesená",J666,0)</f>
        <v>0</v>
      </c>
      <c r="BI666" s="160">
        <f>IF(N666="nulová",J666,0)</f>
        <v>0</v>
      </c>
      <c r="BJ666" s="17" t="s">
        <v>135</v>
      </c>
      <c r="BK666" s="161">
        <f>ROUND(I666*H666,3)</f>
        <v>0</v>
      </c>
      <c r="BL666" s="17" t="s">
        <v>180</v>
      </c>
      <c r="BM666" s="159" t="s">
        <v>770</v>
      </c>
    </row>
    <row r="667" spans="1:65" s="2" customFormat="1" ht="19.5">
      <c r="A667" s="31"/>
      <c r="B667" s="32"/>
      <c r="C667" s="31"/>
      <c r="D667" s="162" t="s">
        <v>143</v>
      </c>
      <c r="E667" s="31"/>
      <c r="F667" s="163" t="s">
        <v>769</v>
      </c>
      <c r="G667" s="31"/>
      <c r="H667" s="31"/>
      <c r="I667" s="31"/>
      <c r="J667" s="31"/>
      <c r="K667" s="31"/>
      <c r="L667" s="32"/>
      <c r="M667" s="164"/>
      <c r="N667" s="165"/>
      <c r="O667" s="57"/>
      <c r="P667" s="57"/>
      <c r="Q667" s="57"/>
      <c r="R667" s="57"/>
      <c r="S667" s="57"/>
      <c r="T667" s="58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T667" s="17" t="s">
        <v>143</v>
      </c>
      <c r="AU667" s="17" t="s">
        <v>135</v>
      </c>
    </row>
    <row r="668" spans="1:65" s="2" customFormat="1" ht="24.2" customHeight="1">
      <c r="A668" s="31"/>
      <c r="B668" s="148"/>
      <c r="C668" s="149" t="s">
        <v>142</v>
      </c>
      <c r="D668" s="149" t="s">
        <v>138</v>
      </c>
      <c r="E668" s="150" t="s">
        <v>771</v>
      </c>
      <c r="F668" s="151" t="s">
        <v>772</v>
      </c>
      <c r="G668" s="152" t="s">
        <v>421</v>
      </c>
      <c r="H668" s="153">
        <v>1</v>
      </c>
      <c r="I668" s="153"/>
      <c r="J668" s="153">
        <f>ROUND(I668*H668,3)</f>
        <v>0</v>
      </c>
      <c r="K668" s="154"/>
      <c r="L668" s="32"/>
      <c r="M668" s="155" t="s">
        <v>1</v>
      </c>
      <c r="N668" s="156" t="s">
        <v>36</v>
      </c>
      <c r="O668" s="157">
        <v>0</v>
      </c>
      <c r="P668" s="157">
        <f>O668*H668</f>
        <v>0</v>
      </c>
      <c r="Q668" s="157">
        <v>0</v>
      </c>
      <c r="R668" s="157">
        <f>Q668*H668</f>
        <v>0</v>
      </c>
      <c r="S668" s="157">
        <v>0</v>
      </c>
      <c r="T668" s="158">
        <f>S668*H668</f>
        <v>0</v>
      </c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R668" s="159" t="s">
        <v>180</v>
      </c>
      <c r="AT668" s="159" t="s">
        <v>138</v>
      </c>
      <c r="AU668" s="159" t="s">
        <v>135</v>
      </c>
      <c r="AY668" s="17" t="s">
        <v>134</v>
      </c>
      <c r="BE668" s="160">
        <f>IF(N668="základná",J668,0)</f>
        <v>0</v>
      </c>
      <c r="BF668" s="160">
        <f>IF(N668="znížená",J668,0)</f>
        <v>0</v>
      </c>
      <c r="BG668" s="160">
        <f>IF(N668="zákl. prenesená",J668,0)</f>
        <v>0</v>
      </c>
      <c r="BH668" s="160">
        <f>IF(N668="zníž. prenesená",J668,0)</f>
        <v>0</v>
      </c>
      <c r="BI668" s="160">
        <f>IF(N668="nulová",J668,0)</f>
        <v>0</v>
      </c>
      <c r="BJ668" s="17" t="s">
        <v>135</v>
      </c>
      <c r="BK668" s="161">
        <f>ROUND(I668*H668,3)</f>
        <v>0</v>
      </c>
      <c r="BL668" s="17" t="s">
        <v>180</v>
      </c>
      <c r="BM668" s="159" t="s">
        <v>773</v>
      </c>
    </row>
    <row r="669" spans="1:65" s="2" customFormat="1" ht="19.5">
      <c r="A669" s="31"/>
      <c r="B669" s="32"/>
      <c r="C669" s="31"/>
      <c r="D669" s="162" t="s">
        <v>143</v>
      </c>
      <c r="E669" s="31"/>
      <c r="F669" s="163" t="s">
        <v>772</v>
      </c>
      <c r="G669" s="31"/>
      <c r="H669" s="31"/>
      <c r="I669" s="31"/>
      <c r="J669" s="31"/>
      <c r="K669" s="31"/>
      <c r="L669" s="32"/>
      <c r="M669" s="164"/>
      <c r="N669" s="165"/>
      <c r="O669" s="57"/>
      <c r="P669" s="57"/>
      <c r="Q669" s="57"/>
      <c r="R669" s="57"/>
      <c r="S669" s="57"/>
      <c r="T669" s="58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T669" s="17" t="s">
        <v>143</v>
      </c>
      <c r="AU669" s="17" t="s">
        <v>135</v>
      </c>
    </row>
    <row r="670" spans="1:65" s="2" customFormat="1" ht="37.9" customHeight="1">
      <c r="A670" s="31"/>
      <c r="B670" s="148"/>
      <c r="C670" s="149" t="s">
        <v>78</v>
      </c>
      <c r="D670" s="149" t="s">
        <v>138</v>
      </c>
      <c r="E670" s="150" t="s">
        <v>774</v>
      </c>
      <c r="F670" s="151" t="s">
        <v>775</v>
      </c>
      <c r="G670" s="152" t="s">
        <v>421</v>
      </c>
      <c r="H670" s="153">
        <v>2</v>
      </c>
      <c r="I670" s="153"/>
      <c r="J670" s="153">
        <f>ROUND(I670*H670,3)</f>
        <v>0</v>
      </c>
      <c r="K670" s="154"/>
      <c r="L670" s="32"/>
      <c r="M670" s="155" t="s">
        <v>1</v>
      </c>
      <c r="N670" s="156" t="s">
        <v>36</v>
      </c>
      <c r="O670" s="157">
        <v>0</v>
      </c>
      <c r="P670" s="157">
        <f>O670*H670</f>
        <v>0</v>
      </c>
      <c r="Q670" s="157">
        <v>0</v>
      </c>
      <c r="R670" s="157">
        <f>Q670*H670</f>
        <v>0</v>
      </c>
      <c r="S670" s="157">
        <v>0</v>
      </c>
      <c r="T670" s="158">
        <f>S670*H670</f>
        <v>0</v>
      </c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R670" s="159" t="s">
        <v>180</v>
      </c>
      <c r="AT670" s="159" t="s">
        <v>138</v>
      </c>
      <c r="AU670" s="159" t="s">
        <v>135</v>
      </c>
      <c r="AY670" s="17" t="s">
        <v>134</v>
      </c>
      <c r="BE670" s="160">
        <f>IF(N670="základná",J670,0)</f>
        <v>0</v>
      </c>
      <c r="BF670" s="160">
        <f>IF(N670="znížená",J670,0)</f>
        <v>0</v>
      </c>
      <c r="BG670" s="160">
        <f>IF(N670="zákl. prenesená",J670,0)</f>
        <v>0</v>
      </c>
      <c r="BH670" s="160">
        <f>IF(N670="zníž. prenesená",J670,0)</f>
        <v>0</v>
      </c>
      <c r="BI670" s="160">
        <f>IF(N670="nulová",J670,0)</f>
        <v>0</v>
      </c>
      <c r="BJ670" s="17" t="s">
        <v>135</v>
      </c>
      <c r="BK670" s="161">
        <f>ROUND(I670*H670,3)</f>
        <v>0</v>
      </c>
      <c r="BL670" s="17" t="s">
        <v>180</v>
      </c>
      <c r="BM670" s="159" t="s">
        <v>776</v>
      </c>
    </row>
    <row r="671" spans="1:65" s="2" customFormat="1" ht="19.5">
      <c r="A671" s="31"/>
      <c r="B671" s="32"/>
      <c r="C671" s="31"/>
      <c r="D671" s="162" t="s">
        <v>143</v>
      </c>
      <c r="E671" s="31"/>
      <c r="F671" s="163" t="s">
        <v>775</v>
      </c>
      <c r="G671" s="31"/>
      <c r="H671" s="31"/>
      <c r="I671" s="31"/>
      <c r="J671" s="31"/>
      <c r="K671" s="31"/>
      <c r="L671" s="32"/>
      <c r="M671" s="164"/>
      <c r="N671" s="165"/>
      <c r="O671" s="57"/>
      <c r="P671" s="57"/>
      <c r="Q671" s="57"/>
      <c r="R671" s="57"/>
      <c r="S671" s="57"/>
      <c r="T671" s="58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T671" s="17" t="s">
        <v>143</v>
      </c>
      <c r="AU671" s="17" t="s">
        <v>135</v>
      </c>
    </row>
    <row r="672" spans="1:65" s="2" customFormat="1" ht="37.9" customHeight="1">
      <c r="A672" s="31"/>
      <c r="B672" s="148"/>
      <c r="C672" s="149" t="s">
        <v>135</v>
      </c>
      <c r="D672" s="149" t="s">
        <v>138</v>
      </c>
      <c r="E672" s="150" t="s">
        <v>777</v>
      </c>
      <c r="F672" s="151" t="s">
        <v>775</v>
      </c>
      <c r="G672" s="152" t="s">
        <v>421</v>
      </c>
      <c r="H672" s="153">
        <v>2</v>
      </c>
      <c r="I672" s="153"/>
      <c r="J672" s="153">
        <f>ROUND(I672*H672,3)</f>
        <v>0</v>
      </c>
      <c r="K672" s="154"/>
      <c r="L672" s="32"/>
      <c r="M672" s="155" t="s">
        <v>1</v>
      </c>
      <c r="N672" s="156" t="s">
        <v>36</v>
      </c>
      <c r="O672" s="157">
        <v>0</v>
      </c>
      <c r="P672" s="157">
        <f>O672*H672</f>
        <v>0</v>
      </c>
      <c r="Q672" s="157">
        <v>0</v>
      </c>
      <c r="R672" s="157">
        <f>Q672*H672</f>
        <v>0</v>
      </c>
      <c r="S672" s="157">
        <v>0</v>
      </c>
      <c r="T672" s="158">
        <f>S672*H672</f>
        <v>0</v>
      </c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R672" s="159" t="s">
        <v>180</v>
      </c>
      <c r="AT672" s="159" t="s">
        <v>138</v>
      </c>
      <c r="AU672" s="159" t="s">
        <v>135</v>
      </c>
      <c r="AY672" s="17" t="s">
        <v>134</v>
      </c>
      <c r="BE672" s="160">
        <f>IF(N672="základná",J672,0)</f>
        <v>0</v>
      </c>
      <c r="BF672" s="160">
        <f>IF(N672="znížená",J672,0)</f>
        <v>0</v>
      </c>
      <c r="BG672" s="160">
        <f>IF(N672="zákl. prenesená",J672,0)</f>
        <v>0</v>
      </c>
      <c r="BH672" s="160">
        <f>IF(N672="zníž. prenesená",J672,0)</f>
        <v>0</v>
      </c>
      <c r="BI672" s="160">
        <f>IF(N672="nulová",J672,0)</f>
        <v>0</v>
      </c>
      <c r="BJ672" s="17" t="s">
        <v>135</v>
      </c>
      <c r="BK672" s="161">
        <f>ROUND(I672*H672,3)</f>
        <v>0</v>
      </c>
      <c r="BL672" s="17" t="s">
        <v>180</v>
      </c>
      <c r="BM672" s="159" t="s">
        <v>778</v>
      </c>
    </row>
    <row r="673" spans="1:65" s="2" customFormat="1" ht="19.5">
      <c r="A673" s="31"/>
      <c r="B673" s="32"/>
      <c r="C673" s="31"/>
      <c r="D673" s="162" t="s">
        <v>143</v>
      </c>
      <c r="E673" s="31"/>
      <c r="F673" s="163" t="s">
        <v>775</v>
      </c>
      <c r="G673" s="31"/>
      <c r="H673" s="31"/>
      <c r="I673" s="31"/>
      <c r="J673" s="31"/>
      <c r="K673" s="31"/>
      <c r="L673" s="32"/>
      <c r="M673" s="164"/>
      <c r="N673" s="165"/>
      <c r="O673" s="57"/>
      <c r="P673" s="57"/>
      <c r="Q673" s="57"/>
      <c r="R673" s="57"/>
      <c r="S673" s="57"/>
      <c r="T673" s="58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T673" s="17" t="s">
        <v>143</v>
      </c>
      <c r="AU673" s="17" t="s">
        <v>135</v>
      </c>
    </row>
    <row r="674" spans="1:65" s="2" customFormat="1" ht="24.2" customHeight="1">
      <c r="A674" s="31"/>
      <c r="B674" s="148"/>
      <c r="C674" s="149" t="s">
        <v>779</v>
      </c>
      <c r="D674" s="149" t="s">
        <v>138</v>
      </c>
      <c r="E674" s="150" t="s">
        <v>780</v>
      </c>
      <c r="F674" s="151" t="s">
        <v>781</v>
      </c>
      <c r="G674" s="152" t="s">
        <v>191</v>
      </c>
      <c r="H674" s="153">
        <v>47.99</v>
      </c>
      <c r="I674" s="153"/>
      <c r="J674" s="153">
        <f>ROUND(I674*H674,3)</f>
        <v>0</v>
      </c>
      <c r="K674" s="154"/>
      <c r="L674" s="32"/>
      <c r="M674" s="155" t="s">
        <v>1</v>
      </c>
      <c r="N674" s="156" t="s">
        <v>36</v>
      </c>
      <c r="O674" s="157">
        <v>0</v>
      </c>
      <c r="P674" s="157">
        <f>O674*H674</f>
        <v>0</v>
      </c>
      <c r="Q674" s="157">
        <v>0</v>
      </c>
      <c r="R674" s="157">
        <f>Q674*H674</f>
        <v>0</v>
      </c>
      <c r="S674" s="157">
        <v>0</v>
      </c>
      <c r="T674" s="158">
        <f>S674*H674</f>
        <v>0</v>
      </c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R674" s="159" t="s">
        <v>180</v>
      </c>
      <c r="AT674" s="159" t="s">
        <v>138</v>
      </c>
      <c r="AU674" s="159" t="s">
        <v>135</v>
      </c>
      <c r="AY674" s="17" t="s">
        <v>134</v>
      </c>
      <c r="BE674" s="160">
        <f>IF(N674="základná",J674,0)</f>
        <v>0</v>
      </c>
      <c r="BF674" s="160">
        <f>IF(N674="znížená",J674,0)</f>
        <v>0</v>
      </c>
      <c r="BG674" s="160">
        <f>IF(N674="zákl. prenesená",J674,0)</f>
        <v>0</v>
      </c>
      <c r="BH674" s="160">
        <f>IF(N674="zníž. prenesená",J674,0)</f>
        <v>0</v>
      </c>
      <c r="BI674" s="160">
        <f>IF(N674="nulová",J674,0)</f>
        <v>0</v>
      </c>
      <c r="BJ674" s="17" t="s">
        <v>135</v>
      </c>
      <c r="BK674" s="161">
        <f>ROUND(I674*H674,3)</f>
        <v>0</v>
      </c>
      <c r="BL674" s="17" t="s">
        <v>180</v>
      </c>
      <c r="BM674" s="159" t="s">
        <v>782</v>
      </c>
    </row>
    <row r="675" spans="1:65" s="2" customFormat="1" ht="19.5">
      <c r="A675" s="31"/>
      <c r="B675" s="32"/>
      <c r="C675" s="31"/>
      <c r="D675" s="162" t="s">
        <v>143</v>
      </c>
      <c r="E675" s="31"/>
      <c r="F675" s="163" t="s">
        <v>781</v>
      </c>
      <c r="G675" s="31"/>
      <c r="H675" s="31"/>
      <c r="I675" s="31"/>
      <c r="J675" s="31"/>
      <c r="K675" s="31"/>
      <c r="L675" s="32"/>
      <c r="M675" s="164"/>
      <c r="N675" s="165"/>
      <c r="O675" s="57"/>
      <c r="P675" s="57"/>
      <c r="Q675" s="57"/>
      <c r="R675" s="57"/>
      <c r="S675" s="57"/>
      <c r="T675" s="58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T675" s="17" t="s">
        <v>143</v>
      </c>
      <c r="AU675" s="17" t="s">
        <v>135</v>
      </c>
    </row>
    <row r="676" spans="1:65" s="13" customFormat="1">
      <c r="B676" s="166"/>
      <c r="D676" s="162" t="s">
        <v>144</v>
      </c>
      <c r="E676" s="167" t="s">
        <v>1</v>
      </c>
      <c r="F676" s="168" t="s">
        <v>783</v>
      </c>
      <c r="H676" s="169">
        <v>8.64</v>
      </c>
      <c r="L676" s="166"/>
      <c r="M676" s="170"/>
      <c r="N676" s="171"/>
      <c r="O676" s="171"/>
      <c r="P676" s="171"/>
      <c r="Q676" s="171"/>
      <c r="R676" s="171"/>
      <c r="S676" s="171"/>
      <c r="T676" s="172"/>
      <c r="AT676" s="167" t="s">
        <v>144</v>
      </c>
      <c r="AU676" s="167" t="s">
        <v>135</v>
      </c>
      <c r="AV676" s="13" t="s">
        <v>135</v>
      </c>
      <c r="AW676" s="13" t="s">
        <v>24</v>
      </c>
      <c r="AX676" s="13" t="s">
        <v>70</v>
      </c>
      <c r="AY676" s="167" t="s">
        <v>134</v>
      </c>
    </row>
    <row r="677" spans="1:65" s="13" customFormat="1">
      <c r="B677" s="166"/>
      <c r="D677" s="162" t="s">
        <v>144</v>
      </c>
      <c r="E677" s="167" t="s">
        <v>1</v>
      </c>
      <c r="F677" s="168" t="s">
        <v>784</v>
      </c>
      <c r="H677" s="169">
        <v>8.73</v>
      </c>
      <c r="L677" s="166"/>
      <c r="M677" s="170"/>
      <c r="N677" s="171"/>
      <c r="O677" s="171"/>
      <c r="P677" s="171"/>
      <c r="Q677" s="171"/>
      <c r="R677" s="171"/>
      <c r="S677" s="171"/>
      <c r="T677" s="172"/>
      <c r="AT677" s="167" t="s">
        <v>144</v>
      </c>
      <c r="AU677" s="167" t="s">
        <v>135</v>
      </c>
      <c r="AV677" s="13" t="s">
        <v>135</v>
      </c>
      <c r="AW677" s="13" t="s">
        <v>24</v>
      </c>
      <c r="AX677" s="13" t="s">
        <v>70</v>
      </c>
      <c r="AY677" s="167" t="s">
        <v>134</v>
      </c>
    </row>
    <row r="678" spans="1:65" s="13" customFormat="1">
      <c r="B678" s="166"/>
      <c r="D678" s="162" t="s">
        <v>144</v>
      </c>
      <c r="E678" s="167" t="s">
        <v>1</v>
      </c>
      <c r="F678" s="168" t="s">
        <v>785</v>
      </c>
      <c r="H678" s="169">
        <v>8</v>
      </c>
      <c r="L678" s="166"/>
      <c r="M678" s="170"/>
      <c r="N678" s="171"/>
      <c r="O678" s="171"/>
      <c r="P678" s="171"/>
      <c r="Q678" s="171"/>
      <c r="R678" s="171"/>
      <c r="S678" s="171"/>
      <c r="T678" s="172"/>
      <c r="AT678" s="167" t="s">
        <v>144</v>
      </c>
      <c r="AU678" s="167" t="s">
        <v>135</v>
      </c>
      <c r="AV678" s="13" t="s">
        <v>135</v>
      </c>
      <c r="AW678" s="13" t="s">
        <v>24</v>
      </c>
      <c r="AX678" s="13" t="s">
        <v>70</v>
      </c>
      <c r="AY678" s="167" t="s">
        <v>134</v>
      </c>
    </row>
    <row r="679" spans="1:65" s="13" customFormat="1">
      <c r="B679" s="166"/>
      <c r="D679" s="162" t="s">
        <v>144</v>
      </c>
      <c r="E679" s="167" t="s">
        <v>1</v>
      </c>
      <c r="F679" s="168" t="s">
        <v>786</v>
      </c>
      <c r="H679" s="169">
        <v>8.8000000000000007</v>
      </c>
      <c r="L679" s="166"/>
      <c r="M679" s="170"/>
      <c r="N679" s="171"/>
      <c r="O679" s="171"/>
      <c r="P679" s="171"/>
      <c r="Q679" s="171"/>
      <c r="R679" s="171"/>
      <c r="S679" s="171"/>
      <c r="T679" s="172"/>
      <c r="AT679" s="167" t="s">
        <v>144</v>
      </c>
      <c r="AU679" s="167" t="s">
        <v>135</v>
      </c>
      <c r="AV679" s="13" t="s">
        <v>135</v>
      </c>
      <c r="AW679" s="13" t="s">
        <v>24</v>
      </c>
      <c r="AX679" s="13" t="s">
        <v>70</v>
      </c>
      <c r="AY679" s="167" t="s">
        <v>134</v>
      </c>
    </row>
    <row r="680" spans="1:65" s="13" customFormat="1">
      <c r="B680" s="166"/>
      <c r="D680" s="162" t="s">
        <v>144</v>
      </c>
      <c r="E680" s="167" t="s">
        <v>1</v>
      </c>
      <c r="F680" s="168" t="s">
        <v>787</v>
      </c>
      <c r="H680" s="169">
        <v>6.79</v>
      </c>
      <c r="L680" s="166"/>
      <c r="M680" s="170"/>
      <c r="N680" s="171"/>
      <c r="O680" s="171"/>
      <c r="P680" s="171"/>
      <c r="Q680" s="171"/>
      <c r="R680" s="171"/>
      <c r="S680" s="171"/>
      <c r="T680" s="172"/>
      <c r="AT680" s="167" t="s">
        <v>144</v>
      </c>
      <c r="AU680" s="167" t="s">
        <v>135</v>
      </c>
      <c r="AV680" s="13" t="s">
        <v>135</v>
      </c>
      <c r="AW680" s="13" t="s">
        <v>24</v>
      </c>
      <c r="AX680" s="13" t="s">
        <v>70</v>
      </c>
      <c r="AY680" s="167" t="s">
        <v>134</v>
      </c>
    </row>
    <row r="681" spans="1:65" s="13" customFormat="1">
      <c r="B681" s="166"/>
      <c r="D681" s="162" t="s">
        <v>144</v>
      </c>
      <c r="E681" s="167" t="s">
        <v>1</v>
      </c>
      <c r="F681" s="168" t="s">
        <v>788</v>
      </c>
      <c r="H681" s="169">
        <v>7.03</v>
      </c>
      <c r="L681" s="166"/>
      <c r="M681" s="170"/>
      <c r="N681" s="171"/>
      <c r="O681" s="171"/>
      <c r="P681" s="171"/>
      <c r="Q681" s="171"/>
      <c r="R681" s="171"/>
      <c r="S681" s="171"/>
      <c r="T681" s="172"/>
      <c r="AT681" s="167" t="s">
        <v>144</v>
      </c>
      <c r="AU681" s="167" t="s">
        <v>135</v>
      </c>
      <c r="AV681" s="13" t="s">
        <v>135</v>
      </c>
      <c r="AW681" s="13" t="s">
        <v>24</v>
      </c>
      <c r="AX681" s="13" t="s">
        <v>70</v>
      </c>
      <c r="AY681" s="167" t="s">
        <v>134</v>
      </c>
    </row>
    <row r="682" spans="1:65" s="14" customFormat="1">
      <c r="B682" s="173"/>
      <c r="D682" s="162" t="s">
        <v>144</v>
      </c>
      <c r="E682" s="174" t="s">
        <v>1</v>
      </c>
      <c r="F682" s="175" t="s">
        <v>146</v>
      </c>
      <c r="H682" s="176">
        <v>47.99</v>
      </c>
      <c r="L682" s="173"/>
      <c r="M682" s="177"/>
      <c r="N682" s="178"/>
      <c r="O682" s="178"/>
      <c r="P682" s="178"/>
      <c r="Q682" s="178"/>
      <c r="R682" s="178"/>
      <c r="S682" s="178"/>
      <c r="T682" s="179"/>
      <c r="AT682" s="174" t="s">
        <v>144</v>
      </c>
      <c r="AU682" s="174" t="s">
        <v>135</v>
      </c>
      <c r="AV682" s="14" t="s">
        <v>142</v>
      </c>
      <c r="AW682" s="14" t="s">
        <v>24</v>
      </c>
      <c r="AX682" s="14" t="s">
        <v>78</v>
      </c>
      <c r="AY682" s="174" t="s">
        <v>134</v>
      </c>
    </row>
    <row r="683" spans="1:65" s="2" customFormat="1" ht="24.2" customHeight="1">
      <c r="A683" s="31"/>
      <c r="B683" s="148"/>
      <c r="C683" s="187" t="s">
        <v>416</v>
      </c>
      <c r="D683" s="187" t="s">
        <v>344</v>
      </c>
      <c r="E683" s="188" t="s">
        <v>789</v>
      </c>
      <c r="F683" s="189" t="s">
        <v>790</v>
      </c>
      <c r="G683" s="190" t="s">
        <v>141</v>
      </c>
      <c r="H683" s="191">
        <v>22.425999999999998</v>
      </c>
      <c r="I683" s="191"/>
      <c r="J683" s="191">
        <f>ROUND(I683*H683,3)</f>
        <v>0</v>
      </c>
      <c r="K683" s="192"/>
      <c r="L683" s="193"/>
      <c r="M683" s="194" t="s">
        <v>1</v>
      </c>
      <c r="N683" s="195" t="s">
        <v>36</v>
      </c>
      <c r="O683" s="157">
        <v>0</v>
      </c>
      <c r="P683" s="157">
        <f>O683*H683</f>
        <v>0</v>
      </c>
      <c r="Q683" s="157">
        <v>0</v>
      </c>
      <c r="R683" s="157">
        <f>Q683*H683</f>
        <v>0</v>
      </c>
      <c r="S683" s="157">
        <v>0</v>
      </c>
      <c r="T683" s="158">
        <f>S683*H683</f>
        <v>0</v>
      </c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R683" s="159" t="s">
        <v>185</v>
      </c>
      <c r="AT683" s="159" t="s">
        <v>344</v>
      </c>
      <c r="AU683" s="159" t="s">
        <v>135</v>
      </c>
      <c r="AY683" s="17" t="s">
        <v>134</v>
      </c>
      <c r="BE683" s="160">
        <f>IF(N683="základná",J683,0)</f>
        <v>0</v>
      </c>
      <c r="BF683" s="160">
        <f>IF(N683="znížená",J683,0)</f>
        <v>0</v>
      </c>
      <c r="BG683" s="160">
        <f>IF(N683="zákl. prenesená",J683,0)</f>
        <v>0</v>
      </c>
      <c r="BH683" s="160">
        <f>IF(N683="zníž. prenesená",J683,0)</f>
        <v>0</v>
      </c>
      <c r="BI683" s="160">
        <f>IF(N683="nulová",J683,0)</f>
        <v>0</v>
      </c>
      <c r="BJ683" s="17" t="s">
        <v>135</v>
      </c>
      <c r="BK683" s="161">
        <f>ROUND(I683*H683,3)</f>
        <v>0</v>
      </c>
      <c r="BL683" s="17" t="s">
        <v>180</v>
      </c>
      <c r="BM683" s="159" t="s">
        <v>791</v>
      </c>
    </row>
    <row r="684" spans="1:65" s="2" customFormat="1" ht="19.5">
      <c r="A684" s="31"/>
      <c r="B684" s="32"/>
      <c r="C684" s="31"/>
      <c r="D684" s="162" t="s">
        <v>143</v>
      </c>
      <c r="E684" s="31"/>
      <c r="F684" s="163" t="s">
        <v>790</v>
      </c>
      <c r="G684" s="31"/>
      <c r="H684" s="31"/>
      <c r="I684" s="31"/>
      <c r="J684" s="31"/>
      <c r="K684" s="31"/>
      <c r="L684" s="32"/>
      <c r="M684" s="164"/>
      <c r="N684" s="165"/>
      <c r="O684" s="57"/>
      <c r="P684" s="57"/>
      <c r="Q684" s="57"/>
      <c r="R684" s="57"/>
      <c r="S684" s="57"/>
      <c r="T684" s="58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T684" s="17" t="s">
        <v>143</v>
      </c>
      <c r="AU684" s="17" t="s">
        <v>135</v>
      </c>
    </row>
    <row r="685" spans="1:65" s="13" customFormat="1">
      <c r="B685" s="166"/>
      <c r="D685" s="162" t="s">
        <v>144</v>
      </c>
      <c r="E685" s="167" t="s">
        <v>1</v>
      </c>
      <c r="F685" s="168" t="s">
        <v>792</v>
      </c>
      <c r="H685" s="169">
        <v>4.3520000000000003</v>
      </c>
      <c r="L685" s="166"/>
      <c r="M685" s="170"/>
      <c r="N685" s="171"/>
      <c r="O685" s="171"/>
      <c r="P685" s="171"/>
      <c r="Q685" s="171"/>
      <c r="R685" s="171"/>
      <c r="S685" s="171"/>
      <c r="T685" s="172"/>
      <c r="AT685" s="167" t="s">
        <v>144</v>
      </c>
      <c r="AU685" s="167" t="s">
        <v>135</v>
      </c>
      <c r="AV685" s="13" t="s">
        <v>135</v>
      </c>
      <c r="AW685" s="13" t="s">
        <v>24</v>
      </c>
      <c r="AX685" s="13" t="s">
        <v>70</v>
      </c>
      <c r="AY685" s="167" t="s">
        <v>134</v>
      </c>
    </row>
    <row r="686" spans="1:65" s="13" customFormat="1">
      <c r="B686" s="166"/>
      <c r="D686" s="162" t="s">
        <v>144</v>
      </c>
      <c r="E686" s="167" t="s">
        <v>1</v>
      </c>
      <c r="F686" s="168" t="s">
        <v>793</v>
      </c>
      <c r="H686" s="169">
        <v>4.298</v>
      </c>
      <c r="L686" s="166"/>
      <c r="M686" s="170"/>
      <c r="N686" s="171"/>
      <c r="O686" s="171"/>
      <c r="P686" s="171"/>
      <c r="Q686" s="171"/>
      <c r="R686" s="171"/>
      <c r="S686" s="171"/>
      <c r="T686" s="172"/>
      <c r="AT686" s="167" t="s">
        <v>144</v>
      </c>
      <c r="AU686" s="167" t="s">
        <v>135</v>
      </c>
      <c r="AV686" s="13" t="s">
        <v>135</v>
      </c>
      <c r="AW686" s="13" t="s">
        <v>24</v>
      </c>
      <c r="AX686" s="13" t="s">
        <v>70</v>
      </c>
      <c r="AY686" s="167" t="s">
        <v>134</v>
      </c>
    </row>
    <row r="687" spans="1:65" s="13" customFormat="1">
      <c r="B687" s="166"/>
      <c r="D687" s="162" t="s">
        <v>144</v>
      </c>
      <c r="E687" s="167" t="s">
        <v>1</v>
      </c>
      <c r="F687" s="168" t="s">
        <v>794</v>
      </c>
      <c r="H687" s="169">
        <v>3.625</v>
      </c>
      <c r="L687" s="166"/>
      <c r="M687" s="170"/>
      <c r="N687" s="171"/>
      <c r="O687" s="171"/>
      <c r="P687" s="171"/>
      <c r="Q687" s="171"/>
      <c r="R687" s="171"/>
      <c r="S687" s="171"/>
      <c r="T687" s="172"/>
      <c r="AT687" s="167" t="s">
        <v>144</v>
      </c>
      <c r="AU687" s="167" t="s">
        <v>135</v>
      </c>
      <c r="AV687" s="13" t="s">
        <v>135</v>
      </c>
      <c r="AW687" s="13" t="s">
        <v>24</v>
      </c>
      <c r="AX687" s="13" t="s">
        <v>70</v>
      </c>
      <c r="AY687" s="167" t="s">
        <v>134</v>
      </c>
    </row>
    <row r="688" spans="1:65" s="13" customFormat="1">
      <c r="B688" s="166"/>
      <c r="D688" s="162" t="s">
        <v>144</v>
      </c>
      <c r="E688" s="167" t="s">
        <v>1</v>
      </c>
      <c r="F688" s="168" t="s">
        <v>795</v>
      </c>
      <c r="H688" s="169">
        <v>4.3499999999999996</v>
      </c>
      <c r="L688" s="166"/>
      <c r="M688" s="170"/>
      <c r="N688" s="171"/>
      <c r="O688" s="171"/>
      <c r="P688" s="171"/>
      <c r="Q688" s="171"/>
      <c r="R688" s="171"/>
      <c r="S688" s="171"/>
      <c r="T688" s="172"/>
      <c r="AT688" s="167" t="s">
        <v>144</v>
      </c>
      <c r="AU688" s="167" t="s">
        <v>135</v>
      </c>
      <c r="AV688" s="13" t="s">
        <v>135</v>
      </c>
      <c r="AW688" s="13" t="s">
        <v>24</v>
      </c>
      <c r="AX688" s="13" t="s">
        <v>70</v>
      </c>
      <c r="AY688" s="167" t="s">
        <v>134</v>
      </c>
    </row>
    <row r="689" spans="1:65" s="13" customFormat="1">
      <c r="B689" s="166"/>
      <c r="D689" s="162" t="s">
        <v>144</v>
      </c>
      <c r="E689" s="167" t="s">
        <v>1</v>
      </c>
      <c r="F689" s="168" t="s">
        <v>796</v>
      </c>
      <c r="H689" s="169">
        <v>2.778</v>
      </c>
      <c r="L689" s="166"/>
      <c r="M689" s="170"/>
      <c r="N689" s="171"/>
      <c r="O689" s="171"/>
      <c r="P689" s="171"/>
      <c r="Q689" s="171"/>
      <c r="R689" s="171"/>
      <c r="S689" s="171"/>
      <c r="T689" s="172"/>
      <c r="AT689" s="167" t="s">
        <v>144</v>
      </c>
      <c r="AU689" s="167" t="s">
        <v>135</v>
      </c>
      <c r="AV689" s="13" t="s">
        <v>135</v>
      </c>
      <c r="AW689" s="13" t="s">
        <v>24</v>
      </c>
      <c r="AX689" s="13" t="s">
        <v>70</v>
      </c>
      <c r="AY689" s="167" t="s">
        <v>134</v>
      </c>
    </row>
    <row r="690" spans="1:65" s="13" customFormat="1">
      <c r="B690" s="166"/>
      <c r="D690" s="162" t="s">
        <v>144</v>
      </c>
      <c r="E690" s="167" t="s">
        <v>1</v>
      </c>
      <c r="F690" s="168" t="s">
        <v>797</v>
      </c>
      <c r="H690" s="169">
        <v>3.0230000000000001</v>
      </c>
      <c r="L690" s="166"/>
      <c r="M690" s="170"/>
      <c r="N690" s="171"/>
      <c r="O690" s="171"/>
      <c r="P690" s="171"/>
      <c r="Q690" s="171"/>
      <c r="R690" s="171"/>
      <c r="S690" s="171"/>
      <c r="T690" s="172"/>
      <c r="AT690" s="167" t="s">
        <v>144</v>
      </c>
      <c r="AU690" s="167" t="s">
        <v>135</v>
      </c>
      <c r="AV690" s="13" t="s">
        <v>135</v>
      </c>
      <c r="AW690" s="13" t="s">
        <v>24</v>
      </c>
      <c r="AX690" s="13" t="s">
        <v>70</v>
      </c>
      <c r="AY690" s="167" t="s">
        <v>134</v>
      </c>
    </row>
    <row r="691" spans="1:65" s="14" customFormat="1">
      <c r="B691" s="173"/>
      <c r="D691" s="162" t="s">
        <v>144</v>
      </c>
      <c r="E691" s="174" t="s">
        <v>1</v>
      </c>
      <c r="F691" s="175" t="s">
        <v>146</v>
      </c>
      <c r="H691" s="176">
        <v>22.425999999999998</v>
      </c>
      <c r="L691" s="173"/>
      <c r="M691" s="177"/>
      <c r="N691" s="178"/>
      <c r="O691" s="178"/>
      <c r="P691" s="178"/>
      <c r="Q691" s="178"/>
      <c r="R691" s="178"/>
      <c r="S691" s="178"/>
      <c r="T691" s="179"/>
      <c r="AT691" s="174" t="s">
        <v>144</v>
      </c>
      <c r="AU691" s="174" t="s">
        <v>135</v>
      </c>
      <c r="AV691" s="14" t="s">
        <v>142</v>
      </c>
      <c r="AW691" s="14" t="s">
        <v>24</v>
      </c>
      <c r="AX691" s="14" t="s">
        <v>78</v>
      </c>
      <c r="AY691" s="174" t="s">
        <v>134</v>
      </c>
    </row>
    <row r="692" spans="1:65" s="2" customFormat="1" ht="24.2" customHeight="1">
      <c r="A692" s="31"/>
      <c r="B692" s="148"/>
      <c r="C692" s="149" t="s">
        <v>479</v>
      </c>
      <c r="D692" s="149" t="s">
        <v>138</v>
      </c>
      <c r="E692" s="150" t="s">
        <v>798</v>
      </c>
      <c r="F692" s="151" t="s">
        <v>799</v>
      </c>
      <c r="G692" s="152" t="s">
        <v>141</v>
      </c>
      <c r="H692" s="153">
        <v>27.184000000000001</v>
      </c>
      <c r="I692" s="153"/>
      <c r="J692" s="153">
        <f>ROUND(I692*H692,3)</f>
        <v>0</v>
      </c>
      <c r="K692" s="154"/>
      <c r="L692" s="32"/>
      <c r="M692" s="155" t="s">
        <v>1</v>
      </c>
      <c r="N692" s="156" t="s">
        <v>36</v>
      </c>
      <c r="O692" s="157">
        <v>0</v>
      </c>
      <c r="P692" s="157">
        <f>O692*H692</f>
        <v>0</v>
      </c>
      <c r="Q692" s="157">
        <v>0</v>
      </c>
      <c r="R692" s="157">
        <f>Q692*H692</f>
        <v>0</v>
      </c>
      <c r="S692" s="157">
        <v>0</v>
      </c>
      <c r="T692" s="158">
        <f>S692*H692</f>
        <v>0</v>
      </c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R692" s="159" t="s">
        <v>180</v>
      </c>
      <c r="AT692" s="159" t="s">
        <v>138</v>
      </c>
      <c r="AU692" s="159" t="s">
        <v>135</v>
      </c>
      <c r="AY692" s="17" t="s">
        <v>134</v>
      </c>
      <c r="BE692" s="160">
        <f>IF(N692="základná",J692,0)</f>
        <v>0</v>
      </c>
      <c r="BF692" s="160">
        <f>IF(N692="znížená",J692,0)</f>
        <v>0</v>
      </c>
      <c r="BG692" s="160">
        <f>IF(N692="zákl. prenesená",J692,0)</f>
        <v>0</v>
      </c>
      <c r="BH692" s="160">
        <f>IF(N692="zníž. prenesená",J692,0)</f>
        <v>0</v>
      </c>
      <c r="BI692" s="160">
        <f>IF(N692="nulová",J692,0)</f>
        <v>0</v>
      </c>
      <c r="BJ692" s="17" t="s">
        <v>135</v>
      </c>
      <c r="BK692" s="161">
        <f>ROUND(I692*H692,3)</f>
        <v>0</v>
      </c>
      <c r="BL692" s="17" t="s">
        <v>180</v>
      </c>
      <c r="BM692" s="159" t="s">
        <v>800</v>
      </c>
    </row>
    <row r="693" spans="1:65" s="2" customFormat="1">
      <c r="A693" s="31"/>
      <c r="B693" s="32"/>
      <c r="C693" s="31"/>
      <c r="D693" s="162" t="s">
        <v>143</v>
      </c>
      <c r="E693" s="31"/>
      <c r="F693" s="163" t="s">
        <v>799</v>
      </c>
      <c r="G693" s="31"/>
      <c r="H693" s="31"/>
      <c r="I693" s="31"/>
      <c r="J693" s="31"/>
      <c r="K693" s="31"/>
      <c r="L693" s="32"/>
      <c r="M693" s="164"/>
      <c r="N693" s="165"/>
      <c r="O693" s="57"/>
      <c r="P693" s="57"/>
      <c r="Q693" s="57"/>
      <c r="R693" s="57"/>
      <c r="S693" s="57"/>
      <c r="T693" s="58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T693" s="17" t="s">
        <v>143</v>
      </c>
      <c r="AU693" s="17" t="s">
        <v>135</v>
      </c>
    </row>
    <row r="694" spans="1:65" s="13" customFormat="1">
      <c r="B694" s="166"/>
      <c r="D694" s="162" t="s">
        <v>144</v>
      </c>
      <c r="E694" s="167" t="s">
        <v>1</v>
      </c>
      <c r="F694" s="168" t="s">
        <v>801</v>
      </c>
      <c r="H694" s="169">
        <v>3.19</v>
      </c>
      <c r="L694" s="166"/>
      <c r="M694" s="170"/>
      <c r="N694" s="171"/>
      <c r="O694" s="171"/>
      <c r="P694" s="171"/>
      <c r="Q694" s="171"/>
      <c r="R694" s="171"/>
      <c r="S694" s="171"/>
      <c r="T694" s="172"/>
      <c r="AT694" s="167" t="s">
        <v>144</v>
      </c>
      <c r="AU694" s="167" t="s">
        <v>135</v>
      </c>
      <c r="AV694" s="13" t="s">
        <v>135</v>
      </c>
      <c r="AW694" s="13" t="s">
        <v>24</v>
      </c>
      <c r="AX694" s="13" t="s">
        <v>70</v>
      </c>
      <c r="AY694" s="167" t="s">
        <v>134</v>
      </c>
    </row>
    <row r="695" spans="1:65" s="13" customFormat="1">
      <c r="B695" s="166"/>
      <c r="D695" s="162" t="s">
        <v>144</v>
      </c>
      <c r="E695" s="167" t="s">
        <v>1</v>
      </c>
      <c r="F695" s="168" t="s">
        <v>802</v>
      </c>
      <c r="H695" s="169">
        <v>3.2290000000000001</v>
      </c>
      <c r="L695" s="166"/>
      <c r="M695" s="170"/>
      <c r="N695" s="171"/>
      <c r="O695" s="171"/>
      <c r="P695" s="171"/>
      <c r="Q695" s="171"/>
      <c r="R695" s="171"/>
      <c r="S695" s="171"/>
      <c r="T695" s="172"/>
      <c r="AT695" s="167" t="s">
        <v>144</v>
      </c>
      <c r="AU695" s="167" t="s">
        <v>135</v>
      </c>
      <c r="AV695" s="13" t="s">
        <v>135</v>
      </c>
      <c r="AW695" s="13" t="s">
        <v>24</v>
      </c>
      <c r="AX695" s="13" t="s">
        <v>70</v>
      </c>
      <c r="AY695" s="167" t="s">
        <v>134</v>
      </c>
    </row>
    <row r="696" spans="1:65" s="13" customFormat="1">
      <c r="B696" s="166"/>
      <c r="D696" s="162" t="s">
        <v>144</v>
      </c>
      <c r="E696" s="167" t="s">
        <v>1</v>
      </c>
      <c r="F696" s="168" t="s">
        <v>803</v>
      </c>
      <c r="H696" s="169">
        <v>1.6</v>
      </c>
      <c r="L696" s="166"/>
      <c r="M696" s="170"/>
      <c r="N696" s="171"/>
      <c r="O696" s="171"/>
      <c r="P696" s="171"/>
      <c r="Q696" s="171"/>
      <c r="R696" s="171"/>
      <c r="S696" s="171"/>
      <c r="T696" s="172"/>
      <c r="AT696" s="167" t="s">
        <v>144</v>
      </c>
      <c r="AU696" s="167" t="s">
        <v>135</v>
      </c>
      <c r="AV696" s="13" t="s">
        <v>135</v>
      </c>
      <c r="AW696" s="13" t="s">
        <v>24</v>
      </c>
      <c r="AX696" s="13" t="s">
        <v>70</v>
      </c>
      <c r="AY696" s="167" t="s">
        <v>134</v>
      </c>
    </row>
    <row r="697" spans="1:65" s="13" customFormat="1">
      <c r="B697" s="166"/>
      <c r="D697" s="162" t="s">
        <v>144</v>
      </c>
      <c r="E697" s="167" t="s">
        <v>1</v>
      </c>
      <c r="F697" s="168" t="s">
        <v>804</v>
      </c>
      <c r="H697" s="169">
        <v>3.9510000000000001</v>
      </c>
      <c r="L697" s="166"/>
      <c r="M697" s="170"/>
      <c r="N697" s="171"/>
      <c r="O697" s="171"/>
      <c r="P697" s="171"/>
      <c r="Q697" s="171"/>
      <c r="R697" s="171"/>
      <c r="S697" s="171"/>
      <c r="T697" s="172"/>
      <c r="AT697" s="167" t="s">
        <v>144</v>
      </c>
      <c r="AU697" s="167" t="s">
        <v>135</v>
      </c>
      <c r="AV697" s="13" t="s">
        <v>135</v>
      </c>
      <c r="AW697" s="13" t="s">
        <v>24</v>
      </c>
      <c r="AX697" s="13" t="s">
        <v>70</v>
      </c>
      <c r="AY697" s="167" t="s">
        <v>134</v>
      </c>
    </row>
    <row r="698" spans="1:65" s="13" customFormat="1">
      <c r="B698" s="166"/>
      <c r="D698" s="162" t="s">
        <v>144</v>
      </c>
      <c r="E698" s="167" t="s">
        <v>1</v>
      </c>
      <c r="F698" s="168" t="s">
        <v>805</v>
      </c>
      <c r="H698" s="169">
        <v>2.19</v>
      </c>
      <c r="L698" s="166"/>
      <c r="M698" s="170"/>
      <c r="N698" s="171"/>
      <c r="O698" s="171"/>
      <c r="P698" s="171"/>
      <c r="Q698" s="171"/>
      <c r="R698" s="171"/>
      <c r="S698" s="171"/>
      <c r="T698" s="172"/>
      <c r="AT698" s="167" t="s">
        <v>144</v>
      </c>
      <c r="AU698" s="167" t="s">
        <v>135</v>
      </c>
      <c r="AV698" s="13" t="s">
        <v>135</v>
      </c>
      <c r="AW698" s="13" t="s">
        <v>24</v>
      </c>
      <c r="AX698" s="13" t="s">
        <v>70</v>
      </c>
      <c r="AY698" s="167" t="s">
        <v>134</v>
      </c>
    </row>
    <row r="699" spans="1:65" s="13" customFormat="1">
      <c r="B699" s="166"/>
      <c r="D699" s="162" t="s">
        <v>144</v>
      </c>
      <c r="E699" s="167" t="s">
        <v>1</v>
      </c>
      <c r="F699" s="168" t="s">
        <v>806</v>
      </c>
      <c r="H699" s="169">
        <v>0.82699999999999996</v>
      </c>
      <c r="L699" s="166"/>
      <c r="M699" s="170"/>
      <c r="N699" s="171"/>
      <c r="O699" s="171"/>
      <c r="P699" s="171"/>
      <c r="Q699" s="171"/>
      <c r="R699" s="171"/>
      <c r="S699" s="171"/>
      <c r="T699" s="172"/>
      <c r="AT699" s="167" t="s">
        <v>144</v>
      </c>
      <c r="AU699" s="167" t="s">
        <v>135</v>
      </c>
      <c r="AV699" s="13" t="s">
        <v>135</v>
      </c>
      <c r="AW699" s="13" t="s">
        <v>24</v>
      </c>
      <c r="AX699" s="13" t="s">
        <v>70</v>
      </c>
      <c r="AY699" s="167" t="s">
        <v>134</v>
      </c>
    </row>
    <row r="700" spans="1:65" s="13" customFormat="1">
      <c r="B700" s="166"/>
      <c r="D700" s="162" t="s">
        <v>144</v>
      </c>
      <c r="E700" s="167" t="s">
        <v>1</v>
      </c>
      <c r="F700" s="168" t="s">
        <v>807</v>
      </c>
      <c r="H700" s="169">
        <v>2.375</v>
      </c>
      <c r="L700" s="166"/>
      <c r="M700" s="170"/>
      <c r="N700" s="171"/>
      <c r="O700" s="171"/>
      <c r="P700" s="171"/>
      <c r="Q700" s="171"/>
      <c r="R700" s="171"/>
      <c r="S700" s="171"/>
      <c r="T700" s="172"/>
      <c r="AT700" s="167" t="s">
        <v>144</v>
      </c>
      <c r="AU700" s="167" t="s">
        <v>135</v>
      </c>
      <c r="AV700" s="13" t="s">
        <v>135</v>
      </c>
      <c r="AW700" s="13" t="s">
        <v>24</v>
      </c>
      <c r="AX700" s="13" t="s">
        <v>70</v>
      </c>
      <c r="AY700" s="167" t="s">
        <v>134</v>
      </c>
    </row>
    <row r="701" spans="1:65" s="13" customFormat="1">
      <c r="B701" s="166"/>
      <c r="D701" s="162" t="s">
        <v>144</v>
      </c>
      <c r="E701" s="167" t="s">
        <v>1</v>
      </c>
      <c r="F701" s="168" t="s">
        <v>808</v>
      </c>
      <c r="H701" s="169">
        <v>1.76</v>
      </c>
      <c r="L701" s="166"/>
      <c r="M701" s="170"/>
      <c r="N701" s="171"/>
      <c r="O701" s="171"/>
      <c r="P701" s="171"/>
      <c r="Q701" s="171"/>
      <c r="R701" s="171"/>
      <c r="S701" s="171"/>
      <c r="T701" s="172"/>
      <c r="AT701" s="167" t="s">
        <v>144</v>
      </c>
      <c r="AU701" s="167" t="s">
        <v>135</v>
      </c>
      <c r="AV701" s="13" t="s">
        <v>135</v>
      </c>
      <c r="AW701" s="13" t="s">
        <v>24</v>
      </c>
      <c r="AX701" s="13" t="s">
        <v>70</v>
      </c>
      <c r="AY701" s="167" t="s">
        <v>134</v>
      </c>
    </row>
    <row r="702" spans="1:65" s="13" customFormat="1">
      <c r="B702" s="166"/>
      <c r="D702" s="162" t="s">
        <v>144</v>
      </c>
      <c r="E702" s="167" t="s">
        <v>1</v>
      </c>
      <c r="F702" s="168" t="s">
        <v>809</v>
      </c>
      <c r="H702" s="169">
        <v>3.42</v>
      </c>
      <c r="L702" s="166"/>
      <c r="M702" s="170"/>
      <c r="N702" s="171"/>
      <c r="O702" s="171"/>
      <c r="P702" s="171"/>
      <c r="Q702" s="171"/>
      <c r="R702" s="171"/>
      <c r="S702" s="171"/>
      <c r="T702" s="172"/>
      <c r="AT702" s="167" t="s">
        <v>144</v>
      </c>
      <c r="AU702" s="167" t="s">
        <v>135</v>
      </c>
      <c r="AV702" s="13" t="s">
        <v>135</v>
      </c>
      <c r="AW702" s="13" t="s">
        <v>24</v>
      </c>
      <c r="AX702" s="13" t="s">
        <v>70</v>
      </c>
      <c r="AY702" s="167" t="s">
        <v>134</v>
      </c>
    </row>
    <row r="703" spans="1:65" s="13" customFormat="1">
      <c r="B703" s="166"/>
      <c r="D703" s="162" t="s">
        <v>144</v>
      </c>
      <c r="E703" s="167" t="s">
        <v>1</v>
      </c>
      <c r="F703" s="168" t="s">
        <v>807</v>
      </c>
      <c r="H703" s="169">
        <v>2.375</v>
      </c>
      <c r="L703" s="166"/>
      <c r="M703" s="170"/>
      <c r="N703" s="171"/>
      <c r="O703" s="171"/>
      <c r="P703" s="171"/>
      <c r="Q703" s="171"/>
      <c r="R703" s="171"/>
      <c r="S703" s="171"/>
      <c r="T703" s="172"/>
      <c r="AT703" s="167" t="s">
        <v>144</v>
      </c>
      <c r="AU703" s="167" t="s">
        <v>135</v>
      </c>
      <c r="AV703" s="13" t="s">
        <v>135</v>
      </c>
      <c r="AW703" s="13" t="s">
        <v>24</v>
      </c>
      <c r="AX703" s="13" t="s">
        <v>70</v>
      </c>
      <c r="AY703" s="167" t="s">
        <v>134</v>
      </c>
    </row>
    <row r="704" spans="1:65" s="13" customFormat="1">
      <c r="B704" s="166"/>
      <c r="D704" s="162" t="s">
        <v>144</v>
      </c>
      <c r="E704" s="167" t="s">
        <v>1</v>
      </c>
      <c r="F704" s="168" t="s">
        <v>810</v>
      </c>
      <c r="H704" s="169">
        <v>1.427</v>
      </c>
      <c r="L704" s="166"/>
      <c r="M704" s="170"/>
      <c r="N704" s="171"/>
      <c r="O704" s="171"/>
      <c r="P704" s="171"/>
      <c r="Q704" s="171"/>
      <c r="R704" s="171"/>
      <c r="S704" s="171"/>
      <c r="T704" s="172"/>
      <c r="AT704" s="167" t="s">
        <v>144</v>
      </c>
      <c r="AU704" s="167" t="s">
        <v>135</v>
      </c>
      <c r="AV704" s="13" t="s">
        <v>135</v>
      </c>
      <c r="AW704" s="13" t="s">
        <v>24</v>
      </c>
      <c r="AX704" s="13" t="s">
        <v>70</v>
      </c>
      <c r="AY704" s="167" t="s">
        <v>134</v>
      </c>
    </row>
    <row r="705" spans="1:65" s="13" customFormat="1">
      <c r="B705" s="166"/>
      <c r="D705" s="162" t="s">
        <v>144</v>
      </c>
      <c r="E705" s="167" t="s">
        <v>1</v>
      </c>
      <c r="F705" s="168" t="s">
        <v>811</v>
      </c>
      <c r="H705" s="169">
        <v>0.2</v>
      </c>
      <c r="L705" s="166"/>
      <c r="M705" s="170"/>
      <c r="N705" s="171"/>
      <c r="O705" s="171"/>
      <c r="P705" s="171"/>
      <c r="Q705" s="171"/>
      <c r="R705" s="171"/>
      <c r="S705" s="171"/>
      <c r="T705" s="172"/>
      <c r="AT705" s="167" t="s">
        <v>144</v>
      </c>
      <c r="AU705" s="167" t="s">
        <v>135</v>
      </c>
      <c r="AV705" s="13" t="s">
        <v>135</v>
      </c>
      <c r="AW705" s="13" t="s">
        <v>24</v>
      </c>
      <c r="AX705" s="13" t="s">
        <v>70</v>
      </c>
      <c r="AY705" s="167" t="s">
        <v>134</v>
      </c>
    </row>
    <row r="706" spans="1:65" s="13" customFormat="1">
      <c r="B706" s="166"/>
      <c r="D706" s="162" t="s">
        <v>144</v>
      </c>
      <c r="E706" s="167" t="s">
        <v>1</v>
      </c>
      <c r="F706" s="168" t="s">
        <v>812</v>
      </c>
      <c r="H706" s="169">
        <v>0.64</v>
      </c>
      <c r="L706" s="166"/>
      <c r="M706" s="170"/>
      <c r="N706" s="171"/>
      <c r="O706" s="171"/>
      <c r="P706" s="171"/>
      <c r="Q706" s="171"/>
      <c r="R706" s="171"/>
      <c r="S706" s="171"/>
      <c r="T706" s="172"/>
      <c r="AT706" s="167" t="s">
        <v>144</v>
      </c>
      <c r="AU706" s="167" t="s">
        <v>135</v>
      </c>
      <c r="AV706" s="13" t="s">
        <v>135</v>
      </c>
      <c r="AW706" s="13" t="s">
        <v>24</v>
      </c>
      <c r="AX706" s="13" t="s">
        <v>70</v>
      </c>
      <c r="AY706" s="167" t="s">
        <v>134</v>
      </c>
    </row>
    <row r="707" spans="1:65" s="14" customFormat="1">
      <c r="B707" s="173"/>
      <c r="D707" s="162" t="s">
        <v>144</v>
      </c>
      <c r="E707" s="174" t="s">
        <v>1</v>
      </c>
      <c r="F707" s="175" t="s">
        <v>146</v>
      </c>
      <c r="H707" s="176">
        <v>27.184000000000001</v>
      </c>
      <c r="L707" s="173"/>
      <c r="M707" s="177"/>
      <c r="N707" s="178"/>
      <c r="O707" s="178"/>
      <c r="P707" s="178"/>
      <c r="Q707" s="178"/>
      <c r="R707" s="178"/>
      <c r="S707" s="178"/>
      <c r="T707" s="179"/>
      <c r="AT707" s="174" t="s">
        <v>144</v>
      </c>
      <c r="AU707" s="174" t="s">
        <v>135</v>
      </c>
      <c r="AV707" s="14" t="s">
        <v>142</v>
      </c>
      <c r="AW707" s="14" t="s">
        <v>24</v>
      </c>
      <c r="AX707" s="14" t="s">
        <v>78</v>
      </c>
      <c r="AY707" s="174" t="s">
        <v>134</v>
      </c>
    </row>
    <row r="708" spans="1:65" s="2" customFormat="1" ht="24.2" customHeight="1">
      <c r="A708" s="31"/>
      <c r="B708" s="148"/>
      <c r="C708" s="149" t="s">
        <v>147</v>
      </c>
      <c r="D708" s="149" t="s">
        <v>138</v>
      </c>
      <c r="E708" s="150" t="s">
        <v>813</v>
      </c>
      <c r="F708" s="151" t="s">
        <v>814</v>
      </c>
      <c r="G708" s="152" t="s">
        <v>507</v>
      </c>
      <c r="H708" s="153">
        <v>190.28899999999999</v>
      </c>
      <c r="I708" s="153"/>
      <c r="J708" s="153">
        <f>ROUND(I708*H708,3)</f>
        <v>0</v>
      </c>
      <c r="K708" s="154"/>
      <c r="L708" s="32"/>
      <c r="M708" s="155" t="s">
        <v>1</v>
      </c>
      <c r="N708" s="156" t="s">
        <v>36</v>
      </c>
      <c r="O708" s="157">
        <v>0</v>
      </c>
      <c r="P708" s="157">
        <f>O708*H708</f>
        <v>0</v>
      </c>
      <c r="Q708" s="157">
        <v>0</v>
      </c>
      <c r="R708" s="157">
        <f>Q708*H708</f>
        <v>0</v>
      </c>
      <c r="S708" s="157">
        <v>0</v>
      </c>
      <c r="T708" s="158">
        <f>S708*H708</f>
        <v>0</v>
      </c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R708" s="159" t="s">
        <v>180</v>
      </c>
      <c r="AT708" s="159" t="s">
        <v>138</v>
      </c>
      <c r="AU708" s="159" t="s">
        <v>135</v>
      </c>
      <c r="AY708" s="17" t="s">
        <v>134</v>
      </c>
      <c r="BE708" s="160">
        <f>IF(N708="základná",J708,0)</f>
        <v>0</v>
      </c>
      <c r="BF708" s="160">
        <f>IF(N708="znížená",J708,0)</f>
        <v>0</v>
      </c>
      <c r="BG708" s="160">
        <f>IF(N708="zákl. prenesená",J708,0)</f>
        <v>0</v>
      </c>
      <c r="BH708" s="160">
        <f>IF(N708="zníž. prenesená",J708,0)</f>
        <v>0</v>
      </c>
      <c r="BI708" s="160">
        <f>IF(N708="nulová",J708,0)</f>
        <v>0</v>
      </c>
      <c r="BJ708" s="17" t="s">
        <v>135</v>
      </c>
      <c r="BK708" s="161">
        <f>ROUND(I708*H708,3)</f>
        <v>0</v>
      </c>
      <c r="BL708" s="17" t="s">
        <v>180</v>
      </c>
      <c r="BM708" s="159" t="s">
        <v>815</v>
      </c>
    </row>
    <row r="709" spans="1:65" s="2" customFormat="1" ht="19.5">
      <c r="A709" s="31"/>
      <c r="B709" s="32"/>
      <c r="C709" s="31"/>
      <c r="D709" s="162" t="s">
        <v>143</v>
      </c>
      <c r="E709" s="31"/>
      <c r="F709" s="163" t="s">
        <v>814</v>
      </c>
      <c r="G709" s="31"/>
      <c r="H709" s="31"/>
      <c r="I709" s="31"/>
      <c r="J709" s="31"/>
      <c r="K709" s="31"/>
      <c r="L709" s="32"/>
      <c r="M709" s="164"/>
      <c r="N709" s="165"/>
      <c r="O709" s="57"/>
      <c r="P709" s="57"/>
      <c r="Q709" s="57"/>
      <c r="R709" s="57"/>
      <c r="S709" s="57"/>
      <c r="T709" s="58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T709" s="17" t="s">
        <v>143</v>
      </c>
      <c r="AU709" s="17" t="s">
        <v>135</v>
      </c>
    </row>
    <row r="710" spans="1:65" s="12" customFormat="1" ht="22.9" customHeight="1">
      <c r="B710" s="136"/>
      <c r="D710" s="137" t="s">
        <v>69</v>
      </c>
      <c r="E710" s="146" t="s">
        <v>816</v>
      </c>
      <c r="F710" s="146" t="s">
        <v>817</v>
      </c>
      <c r="J710" s="147">
        <f>BK710</f>
        <v>0</v>
      </c>
      <c r="L710" s="136"/>
      <c r="M710" s="140"/>
      <c r="N710" s="141"/>
      <c r="O710" s="141"/>
      <c r="P710" s="142">
        <f>SUM(P711:P728)</f>
        <v>0</v>
      </c>
      <c r="Q710" s="141"/>
      <c r="R710" s="142">
        <f>SUM(R711:R728)</f>
        <v>0</v>
      </c>
      <c r="S710" s="141"/>
      <c r="T710" s="143">
        <f>SUM(T711:T728)</f>
        <v>0</v>
      </c>
      <c r="AR710" s="137" t="s">
        <v>135</v>
      </c>
      <c r="AT710" s="144" t="s">
        <v>69</v>
      </c>
      <c r="AU710" s="144" t="s">
        <v>78</v>
      </c>
      <c r="AY710" s="137" t="s">
        <v>134</v>
      </c>
      <c r="BK710" s="145">
        <f>SUM(BK711:BK728)</f>
        <v>0</v>
      </c>
    </row>
    <row r="711" spans="1:65" s="2" customFormat="1" ht="24.2" customHeight="1">
      <c r="A711" s="31"/>
      <c r="B711" s="148"/>
      <c r="C711" s="149" t="s">
        <v>508</v>
      </c>
      <c r="D711" s="149" t="s">
        <v>138</v>
      </c>
      <c r="E711" s="150" t="s">
        <v>818</v>
      </c>
      <c r="F711" s="151" t="s">
        <v>819</v>
      </c>
      <c r="G711" s="152" t="s">
        <v>191</v>
      </c>
      <c r="H711" s="153">
        <v>8.5</v>
      </c>
      <c r="I711" s="153"/>
      <c r="J711" s="153">
        <f>ROUND(I711*H711,3)</f>
        <v>0</v>
      </c>
      <c r="K711" s="154"/>
      <c r="L711" s="32"/>
      <c r="M711" s="155" t="s">
        <v>1</v>
      </c>
      <c r="N711" s="156" t="s">
        <v>36</v>
      </c>
      <c r="O711" s="157">
        <v>0</v>
      </c>
      <c r="P711" s="157">
        <f>O711*H711</f>
        <v>0</v>
      </c>
      <c r="Q711" s="157">
        <v>0</v>
      </c>
      <c r="R711" s="157">
        <f>Q711*H711</f>
        <v>0</v>
      </c>
      <c r="S711" s="157">
        <v>0</v>
      </c>
      <c r="T711" s="158">
        <f>S711*H711</f>
        <v>0</v>
      </c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R711" s="159" t="s">
        <v>180</v>
      </c>
      <c r="AT711" s="159" t="s">
        <v>138</v>
      </c>
      <c r="AU711" s="159" t="s">
        <v>135</v>
      </c>
      <c r="AY711" s="17" t="s">
        <v>134</v>
      </c>
      <c r="BE711" s="160">
        <f>IF(N711="základná",J711,0)</f>
        <v>0</v>
      </c>
      <c r="BF711" s="160">
        <f>IF(N711="znížená",J711,0)</f>
        <v>0</v>
      </c>
      <c r="BG711" s="160">
        <f>IF(N711="zákl. prenesená",J711,0)</f>
        <v>0</v>
      </c>
      <c r="BH711" s="160">
        <f>IF(N711="zníž. prenesená",J711,0)</f>
        <v>0</v>
      </c>
      <c r="BI711" s="160">
        <f>IF(N711="nulová",J711,0)</f>
        <v>0</v>
      </c>
      <c r="BJ711" s="17" t="s">
        <v>135</v>
      </c>
      <c r="BK711" s="161">
        <f>ROUND(I711*H711,3)</f>
        <v>0</v>
      </c>
      <c r="BL711" s="17" t="s">
        <v>180</v>
      </c>
      <c r="BM711" s="159" t="s">
        <v>820</v>
      </c>
    </row>
    <row r="712" spans="1:65" s="2" customFormat="1">
      <c r="A712" s="31"/>
      <c r="B712" s="32"/>
      <c r="C712" s="31"/>
      <c r="D712" s="162" t="s">
        <v>143</v>
      </c>
      <c r="E712" s="31"/>
      <c r="F712" s="163" t="s">
        <v>819</v>
      </c>
      <c r="G712" s="31"/>
      <c r="H712" s="31"/>
      <c r="I712" s="31"/>
      <c r="J712" s="31"/>
      <c r="K712" s="31"/>
      <c r="L712" s="32"/>
      <c r="M712" s="164"/>
      <c r="N712" s="165"/>
      <c r="O712" s="57"/>
      <c r="P712" s="57"/>
      <c r="Q712" s="57"/>
      <c r="R712" s="57"/>
      <c r="S712" s="57"/>
      <c r="T712" s="58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T712" s="17" t="s">
        <v>143</v>
      </c>
      <c r="AU712" s="17" t="s">
        <v>135</v>
      </c>
    </row>
    <row r="713" spans="1:65" s="13" customFormat="1">
      <c r="B713" s="166"/>
      <c r="D713" s="162" t="s">
        <v>144</v>
      </c>
      <c r="E713" s="167" t="s">
        <v>1</v>
      </c>
      <c r="F713" s="168" t="s">
        <v>821</v>
      </c>
      <c r="H713" s="169">
        <v>8.5</v>
      </c>
      <c r="L713" s="166"/>
      <c r="M713" s="170"/>
      <c r="N713" s="171"/>
      <c r="O713" s="171"/>
      <c r="P713" s="171"/>
      <c r="Q713" s="171"/>
      <c r="R713" s="171"/>
      <c r="S713" s="171"/>
      <c r="T713" s="172"/>
      <c r="AT713" s="167" t="s">
        <v>144</v>
      </c>
      <c r="AU713" s="167" t="s">
        <v>135</v>
      </c>
      <c r="AV713" s="13" t="s">
        <v>135</v>
      </c>
      <c r="AW713" s="13" t="s">
        <v>24</v>
      </c>
      <c r="AX713" s="13" t="s">
        <v>70</v>
      </c>
      <c r="AY713" s="167" t="s">
        <v>134</v>
      </c>
    </row>
    <row r="714" spans="1:65" s="14" customFormat="1">
      <c r="B714" s="173"/>
      <c r="D714" s="162" t="s">
        <v>144</v>
      </c>
      <c r="E714" s="174" t="s">
        <v>1</v>
      </c>
      <c r="F714" s="175" t="s">
        <v>146</v>
      </c>
      <c r="H714" s="176">
        <v>8.5</v>
      </c>
      <c r="L714" s="173"/>
      <c r="M714" s="177"/>
      <c r="N714" s="178"/>
      <c r="O714" s="178"/>
      <c r="P714" s="178"/>
      <c r="Q714" s="178"/>
      <c r="R714" s="178"/>
      <c r="S714" s="178"/>
      <c r="T714" s="179"/>
      <c r="AT714" s="174" t="s">
        <v>144</v>
      </c>
      <c r="AU714" s="174" t="s">
        <v>135</v>
      </c>
      <c r="AV714" s="14" t="s">
        <v>142</v>
      </c>
      <c r="AW714" s="14" t="s">
        <v>24</v>
      </c>
      <c r="AX714" s="14" t="s">
        <v>78</v>
      </c>
      <c r="AY714" s="174" t="s">
        <v>134</v>
      </c>
    </row>
    <row r="715" spans="1:65" s="2" customFormat="1" ht="14.45" customHeight="1">
      <c r="A715" s="31"/>
      <c r="B715" s="148"/>
      <c r="C715" s="187" t="s">
        <v>822</v>
      </c>
      <c r="D715" s="187" t="s">
        <v>344</v>
      </c>
      <c r="E715" s="188" t="s">
        <v>823</v>
      </c>
      <c r="F715" s="189" t="s">
        <v>824</v>
      </c>
      <c r="G715" s="190" t="s">
        <v>421</v>
      </c>
      <c r="H715" s="191">
        <v>28.9</v>
      </c>
      <c r="I715" s="191"/>
      <c r="J715" s="191">
        <f>ROUND(I715*H715,3)</f>
        <v>0</v>
      </c>
      <c r="K715" s="192"/>
      <c r="L715" s="193"/>
      <c r="M715" s="194" t="s">
        <v>1</v>
      </c>
      <c r="N715" s="195" t="s">
        <v>36</v>
      </c>
      <c r="O715" s="157">
        <v>0</v>
      </c>
      <c r="P715" s="157">
        <f>O715*H715</f>
        <v>0</v>
      </c>
      <c r="Q715" s="157">
        <v>0</v>
      </c>
      <c r="R715" s="157">
        <f>Q715*H715</f>
        <v>0</v>
      </c>
      <c r="S715" s="157">
        <v>0</v>
      </c>
      <c r="T715" s="158">
        <f>S715*H715</f>
        <v>0</v>
      </c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R715" s="159" t="s">
        <v>185</v>
      </c>
      <c r="AT715" s="159" t="s">
        <v>344</v>
      </c>
      <c r="AU715" s="159" t="s">
        <v>135</v>
      </c>
      <c r="AY715" s="17" t="s">
        <v>134</v>
      </c>
      <c r="BE715" s="160">
        <f>IF(N715="základná",J715,0)</f>
        <v>0</v>
      </c>
      <c r="BF715" s="160">
        <f>IF(N715="znížená",J715,0)</f>
        <v>0</v>
      </c>
      <c r="BG715" s="160">
        <f>IF(N715="zákl. prenesená",J715,0)</f>
        <v>0</v>
      </c>
      <c r="BH715" s="160">
        <f>IF(N715="zníž. prenesená",J715,0)</f>
        <v>0</v>
      </c>
      <c r="BI715" s="160">
        <f>IF(N715="nulová",J715,0)</f>
        <v>0</v>
      </c>
      <c r="BJ715" s="17" t="s">
        <v>135</v>
      </c>
      <c r="BK715" s="161">
        <f>ROUND(I715*H715,3)</f>
        <v>0</v>
      </c>
      <c r="BL715" s="17" t="s">
        <v>180</v>
      </c>
      <c r="BM715" s="159" t="s">
        <v>825</v>
      </c>
    </row>
    <row r="716" spans="1:65" s="2" customFormat="1">
      <c r="A716" s="31"/>
      <c r="B716" s="32"/>
      <c r="C716" s="31"/>
      <c r="D716" s="162" t="s">
        <v>143</v>
      </c>
      <c r="E716" s="31"/>
      <c r="F716" s="163" t="s">
        <v>824</v>
      </c>
      <c r="G716" s="31"/>
      <c r="H716" s="31"/>
      <c r="I716" s="31"/>
      <c r="J716" s="31"/>
      <c r="K716" s="31"/>
      <c r="L716" s="32"/>
      <c r="M716" s="164"/>
      <c r="N716" s="165"/>
      <c r="O716" s="57"/>
      <c r="P716" s="57"/>
      <c r="Q716" s="57"/>
      <c r="R716" s="57"/>
      <c r="S716" s="57"/>
      <c r="T716" s="58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T716" s="17" t="s">
        <v>143</v>
      </c>
      <c r="AU716" s="17" t="s">
        <v>135</v>
      </c>
    </row>
    <row r="717" spans="1:65" s="13" customFormat="1">
      <c r="B717" s="166"/>
      <c r="D717" s="162" t="s">
        <v>144</v>
      </c>
      <c r="E717" s="167" t="s">
        <v>1</v>
      </c>
      <c r="F717" s="168" t="s">
        <v>826</v>
      </c>
      <c r="H717" s="169">
        <v>28.9</v>
      </c>
      <c r="L717" s="166"/>
      <c r="M717" s="170"/>
      <c r="N717" s="171"/>
      <c r="O717" s="171"/>
      <c r="P717" s="171"/>
      <c r="Q717" s="171"/>
      <c r="R717" s="171"/>
      <c r="S717" s="171"/>
      <c r="T717" s="172"/>
      <c r="AT717" s="167" t="s">
        <v>144</v>
      </c>
      <c r="AU717" s="167" t="s">
        <v>135</v>
      </c>
      <c r="AV717" s="13" t="s">
        <v>135</v>
      </c>
      <c r="AW717" s="13" t="s">
        <v>24</v>
      </c>
      <c r="AX717" s="13" t="s">
        <v>70</v>
      </c>
      <c r="AY717" s="167" t="s">
        <v>134</v>
      </c>
    </row>
    <row r="718" spans="1:65" s="14" customFormat="1">
      <c r="B718" s="173"/>
      <c r="D718" s="162" t="s">
        <v>144</v>
      </c>
      <c r="E718" s="174" t="s">
        <v>1</v>
      </c>
      <c r="F718" s="175" t="s">
        <v>146</v>
      </c>
      <c r="H718" s="176">
        <v>28.9</v>
      </c>
      <c r="L718" s="173"/>
      <c r="M718" s="177"/>
      <c r="N718" s="178"/>
      <c r="O718" s="178"/>
      <c r="P718" s="178"/>
      <c r="Q718" s="178"/>
      <c r="R718" s="178"/>
      <c r="S718" s="178"/>
      <c r="T718" s="179"/>
      <c r="AT718" s="174" t="s">
        <v>144</v>
      </c>
      <c r="AU718" s="174" t="s">
        <v>135</v>
      </c>
      <c r="AV718" s="14" t="s">
        <v>142</v>
      </c>
      <c r="AW718" s="14" t="s">
        <v>24</v>
      </c>
      <c r="AX718" s="14" t="s">
        <v>78</v>
      </c>
      <c r="AY718" s="174" t="s">
        <v>134</v>
      </c>
    </row>
    <row r="719" spans="1:65" s="2" customFormat="1" ht="37.9" customHeight="1">
      <c r="A719" s="31"/>
      <c r="B719" s="148"/>
      <c r="C719" s="149" t="s">
        <v>513</v>
      </c>
      <c r="D719" s="149" t="s">
        <v>138</v>
      </c>
      <c r="E719" s="150" t="s">
        <v>827</v>
      </c>
      <c r="F719" s="151" t="s">
        <v>828</v>
      </c>
      <c r="G719" s="152" t="s">
        <v>141</v>
      </c>
      <c r="H719" s="153">
        <v>14.7</v>
      </c>
      <c r="I719" s="153"/>
      <c r="J719" s="153">
        <f>ROUND(I719*H719,3)</f>
        <v>0</v>
      </c>
      <c r="K719" s="154"/>
      <c r="L719" s="32"/>
      <c r="M719" s="155" t="s">
        <v>1</v>
      </c>
      <c r="N719" s="156" t="s">
        <v>36</v>
      </c>
      <c r="O719" s="157">
        <v>0</v>
      </c>
      <c r="P719" s="157">
        <f>O719*H719</f>
        <v>0</v>
      </c>
      <c r="Q719" s="157">
        <v>0</v>
      </c>
      <c r="R719" s="157">
        <f>Q719*H719</f>
        <v>0</v>
      </c>
      <c r="S719" s="157">
        <v>0</v>
      </c>
      <c r="T719" s="158">
        <f>S719*H719</f>
        <v>0</v>
      </c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R719" s="159" t="s">
        <v>180</v>
      </c>
      <c r="AT719" s="159" t="s">
        <v>138</v>
      </c>
      <c r="AU719" s="159" t="s">
        <v>135</v>
      </c>
      <c r="AY719" s="17" t="s">
        <v>134</v>
      </c>
      <c r="BE719" s="160">
        <f>IF(N719="základná",J719,0)</f>
        <v>0</v>
      </c>
      <c r="BF719" s="160">
        <f>IF(N719="znížená",J719,0)</f>
        <v>0</v>
      </c>
      <c r="BG719" s="160">
        <f>IF(N719="zákl. prenesená",J719,0)</f>
        <v>0</v>
      </c>
      <c r="BH719" s="160">
        <f>IF(N719="zníž. prenesená",J719,0)</f>
        <v>0</v>
      </c>
      <c r="BI719" s="160">
        <f>IF(N719="nulová",J719,0)</f>
        <v>0</v>
      </c>
      <c r="BJ719" s="17" t="s">
        <v>135</v>
      </c>
      <c r="BK719" s="161">
        <f>ROUND(I719*H719,3)</f>
        <v>0</v>
      </c>
      <c r="BL719" s="17" t="s">
        <v>180</v>
      </c>
      <c r="BM719" s="159" t="s">
        <v>829</v>
      </c>
    </row>
    <row r="720" spans="1:65" s="2" customFormat="1" ht="19.5">
      <c r="A720" s="31"/>
      <c r="B720" s="32"/>
      <c r="C720" s="31"/>
      <c r="D720" s="162" t="s">
        <v>143</v>
      </c>
      <c r="E720" s="31"/>
      <c r="F720" s="163" t="s">
        <v>828</v>
      </c>
      <c r="G720" s="31"/>
      <c r="H720" s="31"/>
      <c r="I720" s="31"/>
      <c r="J720" s="31"/>
      <c r="K720" s="31"/>
      <c r="L720" s="32"/>
      <c r="M720" s="164"/>
      <c r="N720" s="165"/>
      <c r="O720" s="57"/>
      <c r="P720" s="57"/>
      <c r="Q720" s="57"/>
      <c r="R720" s="57"/>
      <c r="S720" s="57"/>
      <c r="T720" s="58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T720" s="17" t="s">
        <v>143</v>
      </c>
      <c r="AU720" s="17" t="s">
        <v>135</v>
      </c>
    </row>
    <row r="721" spans="1:65" s="13" customFormat="1">
      <c r="B721" s="166"/>
      <c r="D721" s="162" t="s">
        <v>144</v>
      </c>
      <c r="E721" s="167" t="s">
        <v>1</v>
      </c>
      <c r="F721" s="168" t="s">
        <v>830</v>
      </c>
      <c r="H721" s="169">
        <v>14.7</v>
      </c>
      <c r="L721" s="166"/>
      <c r="M721" s="170"/>
      <c r="N721" s="171"/>
      <c r="O721" s="171"/>
      <c r="P721" s="171"/>
      <c r="Q721" s="171"/>
      <c r="R721" s="171"/>
      <c r="S721" s="171"/>
      <c r="T721" s="172"/>
      <c r="AT721" s="167" t="s">
        <v>144</v>
      </c>
      <c r="AU721" s="167" t="s">
        <v>135</v>
      </c>
      <c r="AV721" s="13" t="s">
        <v>135</v>
      </c>
      <c r="AW721" s="13" t="s">
        <v>24</v>
      </c>
      <c r="AX721" s="13" t="s">
        <v>70</v>
      </c>
      <c r="AY721" s="167" t="s">
        <v>134</v>
      </c>
    </row>
    <row r="722" spans="1:65" s="14" customFormat="1">
      <c r="B722" s="173"/>
      <c r="D722" s="162" t="s">
        <v>144</v>
      </c>
      <c r="E722" s="174" t="s">
        <v>1</v>
      </c>
      <c r="F722" s="175" t="s">
        <v>146</v>
      </c>
      <c r="H722" s="176">
        <v>14.7</v>
      </c>
      <c r="L722" s="173"/>
      <c r="M722" s="177"/>
      <c r="N722" s="178"/>
      <c r="O722" s="178"/>
      <c r="P722" s="178"/>
      <c r="Q722" s="178"/>
      <c r="R722" s="178"/>
      <c r="S722" s="178"/>
      <c r="T722" s="179"/>
      <c r="AT722" s="174" t="s">
        <v>144</v>
      </c>
      <c r="AU722" s="174" t="s">
        <v>135</v>
      </c>
      <c r="AV722" s="14" t="s">
        <v>142</v>
      </c>
      <c r="AW722" s="14" t="s">
        <v>24</v>
      </c>
      <c r="AX722" s="14" t="s">
        <v>78</v>
      </c>
      <c r="AY722" s="174" t="s">
        <v>134</v>
      </c>
    </row>
    <row r="723" spans="1:65" s="2" customFormat="1" ht="24.2" customHeight="1">
      <c r="A723" s="31"/>
      <c r="B723" s="148"/>
      <c r="C723" s="187" t="s">
        <v>831</v>
      </c>
      <c r="D723" s="187" t="s">
        <v>344</v>
      </c>
      <c r="E723" s="188" t="s">
        <v>832</v>
      </c>
      <c r="F723" s="189" t="s">
        <v>833</v>
      </c>
      <c r="G723" s="190" t="s">
        <v>141</v>
      </c>
      <c r="H723" s="191">
        <v>14.994</v>
      </c>
      <c r="I723" s="191"/>
      <c r="J723" s="191">
        <f>ROUND(I723*H723,3)</f>
        <v>0</v>
      </c>
      <c r="K723" s="192"/>
      <c r="L723" s="193"/>
      <c r="M723" s="194" t="s">
        <v>1</v>
      </c>
      <c r="N723" s="195" t="s">
        <v>36</v>
      </c>
      <c r="O723" s="157">
        <v>0</v>
      </c>
      <c r="P723" s="157">
        <f>O723*H723</f>
        <v>0</v>
      </c>
      <c r="Q723" s="157">
        <v>0</v>
      </c>
      <c r="R723" s="157">
        <f>Q723*H723</f>
        <v>0</v>
      </c>
      <c r="S723" s="157">
        <v>0</v>
      </c>
      <c r="T723" s="158">
        <f>S723*H723</f>
        <v>0</v>
      </c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R723" s="159" t="s">
        <v>185</v>
      </c>
      <c r="AT723" s="159" t="s">
        <v>344</v>
      </c>
      <c r="AU723" s="159" t="s">
        <v>135</v>
      </c>
      <c r="AY723" s="17" t="s">
        <v>134</v>
      </c>
      <c r="BE723" s="160">
        <f>IF(N723="základná",J723,0)</f>
        <v>0</v>
      </c>
      <c r="BF723" s="160">
        <f>IF(N723="znížená",J723,0)</f>
        <v>0</v>
      </c>
      <c r="BG723" s="160">
        <f>IF(N723="zákl. prenesená",J723,0)</f>
        <v>0</v>
      </c>
      <c r="BH723" s="160">
        <f>IF(N723="zníž. prenesená",J723,0)</f>
        <v>0</v>
      </c>
      <c r="BI723" s="160">
        <f>IF(N723="nulová",J723,0)</f>
        <v>0</v>
      </c>
      <c r="BJ723" s="17" t="s">
        <v>135</v>
      </c>
      <c r="BK723" s="161">
        <f>ROUND(I723*H723,3)</f>
        <v>0</v>
      </c>
      <c r="BL723" s="17" t="s">
        <v>180</v>
      </c>
      <c r="BM723" s="159" t="s">
        <v>834</v>
      </c>
    </row>
    <row r="724" spans="1:65" s="2" customFormat="1" ht="19.5">
      <c r="A724" s="31"/>
      <c r="B724" s="32"/>
      <c r="C724" s="31"/>
      <c r="D724" s="162" t="s">
        <v>143</v>
      </c>
      <c r="E724" s="31"/>
      <c r="F724" s="163" t="s">
        <v>833</v>
      </c>
      <c r="G724" s="31"/>
      <c r="H724" s="31"/>
      <c r="I724" s="31"/>
      <c r="J724" s="31"/>
      <c r="K724" s="31"/>
      <c r="L724" s="32"/>
      <c r="M724" s="164"/>
      <c r="N724" s="165"/>
      <c r="O724" s="57"/>
      <c r="P724" s="57"/>
      <c r="Q724" s="57"/>
      <c r="R724" s="57"/>
      <c r="S724" s="57"/>
      <c r="T724" s="58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T724" s="17" t="s">
        <v>143</v>
      </c>
      <c r="AU724" s="17" t="s">
        <v>135</v>
      </c>
    </row>
    <row r="725" spans="1:65" s="13" customFormat="1">
      <c r="B725" s="166"/>
      <c r="D725" s="162" t="s">
        <v>144</v>
      </c>
      <c r="E725" s="167" t="s">
        <v>1</v>
      </c>
      <c r="F725" s="168" t="s">
        <v>518</v>
      </c>
      <c r="H725" s="169">
        <v>14.994</v>
      </c>
      <c r="L725" s="166"/>
      <c r="M725" s="170"/>
      <c r="N725" s="171"/>
      <c r="O725" s="171"/>
      <c r="P725" s="171"/>
      <c r="Q725" s="171"/>
      <c r="R725" s="171"/>
      <c r="S725" s="171"/>
      <c r="T725" s="172"/>
      <c r="AT725" s="167" t="s">
        <v>144</v>
      </c>
      <c r="AU725" s="167" t="s">
        <v>135</v>
      </c>
      <c r="AV725" s="13" t="s">
        <v>135</v>
      </c>
      <c r="AW725" s="13" t="s">
        <v>24</v>
      </c>
      <c r="AX725" s="13" t="s">
        <v>70</v>
      </c>
      <c r="AY725" s="167" t="s">
        <v>134</v>
      </c>
    </row>
    <row r="726" spans="1:65" s="14" customFormat="1">
      <c r="B726" s="173"/>
      <c r="D726" s="162" t="s">
        <v>144</v>
      </c>
      <c r="E726" s="174" t="s">
        <v>1</v>
      </c>
      <c r="F726" s="175" t="s">
        <v>146</v>
      </c>
      <c r="H726" s="176">
        <v>14.994</v>
      </c>
      <c r="L726" s="173"/>
      <c r="M726" s="177"/>
      <c r="N726" s="178"/>
      <c r="O726" s="178"/>
      <c r="P726" s="178"/>
      <c r="Q726" s="178"/>
      <c r="R726" s="178"/>
      <c r="S726" s="178"/>
      <c r="T726" s="179"/>
      <c r="AT726" s="174" t="s">
        <v>144</v>
      </c>
      <c r="AU726" s="174" t="s">
        <v>135</v>
      </c>
      <c r="AV726" s="14" t="s">
        <v>142</v>
      </c>
      <c r="AW726" s="14" t="s">
        <v>24</v>
      </c>
      <c r="AX726" s="14" t="s">
        <v>78</v>
      </c>
      <c r="AY726" s="174" t="s">
        <v>134</v>
      </c>
    </row>
    <row r="727" spans="1:65" s="2" customFormat="1" ht="24.2" customHeight="1">
      <c r="A727" s="31"/>
      <c r="B727" s="148"/>
      <c r="C727" s="149" t="s">
        <v>517</v>
      </c>
      <c r="D727" s="149" t="s">
        <v>138</v>
      </c>
      <c r="E727" s="150" t="s">
        <v>835</v>
      </c>
      <c r="F727" s="151" t="s">
        <v>836</v>
      </c>
      <c r="G727" s="152" t="s">
        <v>507</v>
      </c>
      <c r="H727" s="153">
        <v>6.8810000000000002</v>
      </c>
      <c r="I727" s="153"/>
      <c r="J727" s="153">
        <f>ROUND(I727*H727,3)</f>
        <v>0</v>
      </c>
      <c r="K727" s="154"/>
      <c r="L727" s="32"/>
      <c r="M727" s="155" t="s">
        <v>1</v>
      </c>
      <c r="N727" s="156" t="s">
        <v>36</v>
      </c>
      <c r="O727" s="157">
        <v>0</v>
      </c>
      <c r="P727" s="157">
        <f>O727*H727</f>
        <v>0</v>
      </c>
      <c r="Q727" s="157">
        <v>0</v>
      </c>
      <c r="R727" s="157">
        <f>Q727*H727</f>
        <v>0</v>
      </c>
      <c r="S727" s="157">
        <v>0</v>
      </c>
      <c r="T727" s="158">
        <f>S727*H727</f>
        <v>0</v>
      </c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R727" s="159" t="s">
        <v>180</v>
      </c>
      <c r="AT727" s="159" t="s">
        <v>138</v>
      </c>
      <c r="AU727" s="159" t="s">
        <v>135</v>
      </c>
      <c r="AY727" s="17" t="s">
        <v>134</v>
      </c>
      <c r="BE727" s="160">
        <f>IF(N727="základná",J727,0)</f>
        <v>0</v>
      </c>
      <c r="BF727" s="160">
        <f>IF(N727="znížená",J727,0)</f>
        <v>0</v>
      </c>
      <c r="BG727" s="160">
        <f>IF(N727="zákl. prenesená",J727,0)</f>
        <v>0</v>
      </c>
      <c r="BH727" s="160">
        <f>IF(N727="zníž. prenesená",J727,0)</f>
        <v>0</v>
      </c>
      <c r="BI727" s="160">
        <f>IF(N727="nulová",J727,0)</f>
        <v>0</v>
      </c>
      <c r="BJ727" s="17" t="s">
        <v>135</v>
      </c>
      <c r="BK727" s="161">
        <f>ROUND(I727*H727,3)</f>
        <v>0</v>
      </c>
      <c r="BL727" s="17" t="s">
        <v>180</v>
      </c>
      <c r="BM727" s="159" t="s">
        <v>837</v>
      </c>
    </row>
    <row r="728" spans="1:65" s="2" customFormat="1" ht="19.5">
      <c r="A728" s="31"/>
      <c r="B728" s="32"/>
      <c r="C728" s="31"/>
      <c r="D728" s="162" t="s">
        <v>143</v>
      </c>
      <c r="E728" s="31"/>
      <c r="F728" s="163" t="s">
        <v>836</v>
      </c>
      <c r="G728" s="31"/>
      <c r="H728" s="31"/>
      <c r="I728" s="31"/>
      <c r="J728" s="31"/>
      <c r="K728" s="31"/>
      <c r="L728" s="32"/>
      <c r="M728" s="164"/>
      <c r="N728" s="165"/>
      <c r="O728" s="57"/>
      <c r="P728" s="57"/>
      <c r="Q728" s="57"/>
      <c r="R728" s="57"/>
      <c r="S728" s="57"/>
      <c r="T728" s="58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T728" s="17" t="s">
        <v>143</v>
      </c>
      <c r="AU728" s="17" t="s">
        <v>135</v>
      </c>
    </row>
    <row r="729" spans="1:65" s="12" customFormat="1" ht="22.9" customHeight="1">
      <c r="B729" s="136"/>
      <c r="D729" s="137" t="s">
        <v>69</v>
      </c>
      <c r="E729" s="146" t="s">
        <v>838</v>
      </c>
      <c r="F729" s="146" t="s">
        <v>839</v>
      </c>
      <c r="J729" s="147">
        <f>BK729</f>
        <v>0</v>
      </c>
      <c r="L729" s="136"/>
      <c r="M729" s="140"/>
      <c r="N729" s="141"/>
      <c r="O729" s="141"/>
      <c r="P729" s="142">
        <f>SUM(P730:P738)</f>
        <v>0</v>
      </c>
      <c r="Q729" s="141"/>
      <c r="R729" s="142">
        <f>SUM(R730:R738)</f>
        <v>0</v>
      </c>
      <c r="S729" s="141"/>
      <c r="T729" s="143">
        <f>SUM(T730:T738)</f>
        <v>0</v>
      </c>
      <c r="AR729" s="137" t="s">
        <v>135</v>
      </c>
      <c r="AT729" s="144" t="s">
        <v>69</v>
      </c>
      <c r="AU729" s="144" t="s">
        <v>78</v>
      </c>
      <c r="AY729" s="137" t="s">
        <v>134</v>
      </c>
      <c r="BK729" s="145">
        <f>SUM(BK730:BK738)</f>
        <v>0</v>
      </c>
    </row>
    <row r="730" spans="1:65" s="2" customFormat="1" ht="37.9" customHeight="1">
      <c r="A730" s="31"/>
      <c r="B730" s="148"/>
      <c r="C730" s="149" t="s">
        <v>840</v>
      </c>
      <c r="D730" s="149" t="s">
        <v>138</v>
      </c>
      <c r="E730" s="150" t="s">
        <v>841</v>
      </c>
      <c r="F730" s="151" t="s">
        <v>842</v>
      </c>
      <c r="G730" s="152" t="s">
        <v>141</v>
      </c>
      <c r="H730" s="153">
        <v>30.36</v>
      </c>
      <c r="I730" s="153"/>
      <c r="J730" s="153">
        <f>ROUND(I730*H730,3)</f>
        <v>0</v>
      </c>
      <c r="K730" s="154"/>
      <c r="L730" s="32"/>
      <c r="M730" s="155" t="s">
        <v>1</v>
      </c>
      <c r="N730" s="156" t="s">
        <v>36</v>
      </c>
      <c r="O730" s="157">
        <v>0</v>
      </c>
      <c r="P730" s="157">
        <f>O730*H730</f>
        <v>0</v>
      </c>
      <c r="Q730" s="157">
        <v>0</v>
      </c>
      <c r="R730" s="157">
        <f>Q730*H730</f>
        <v>0</v>
      </c>
      <c r="S730" s="157">
        <v>0</v>
      </c>
      <c r="T730" s="158">
        <f>S730*H730</f>
        <v>0</v>
      </c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R730" s="159" t="s">
        <v>180</v>
      </c>
      <c r="AT730" s="159" t="s">
        <v>138</v>
      </c>
      <c r="AU730" s="159" t="s">
        <v>135</v>
      </c>
      <c r="AY730" s="17" t="s">
        <v>134</v>
      </c>
      <c r="BE730" s="160">
        <f>IF(N730="základná",J730,0)</f>
        <v>0</v>
      </c>
      <c r="BF730" s="160">
        <f>IF(N730="znížená",J730,0)</f>
        <v>0</v>
      </c>
      <c r="BG730" s="160">
        <f>IF(N730="zákl. prenesená",J730,0)</f>
        <v>0</v>
      </c>
      <c r="BH730" s="160">
        <f>IF(N730="zníž. prenesená",J730,0)</f>
        <v>0</v>
      </c>
      <c r="BI730" s="160">
        <f>IF(N730="nulová",J730,0)</f>
        <v>0</v>
      </c>
      <c r="BJ730" s="17" t="s">
        <v>135</v>
      </c>
      <c r="BK730" s="161">
        <f>ROUND(I730*H730,3)</f>
        <v>0</v>
      </c>
      <c r="BL730" s="17" t="s">
        <v>180</v>
      </c>
      <c r="BM730" s="159" t="s">
        <v>843</v>
      </c>
    </row>
    <row r="731" spans="1:65" s="2" customFormat="1" ht="19.5">
      <c r="A731" s="31"/>
      <c r="B731" s="32"/>
      <c r="C731" s="31"/>
      <c r="D731" s="162" t="s">
        <v>143</v>
      </c>
      <c r="E731" s="31"/>
      <c r="F731" s="163" t="s">
        <v>842</v>
      </c>
      <c r="G731" s="31"/>
      <c r="H731" s="31"/>
      <c r="I731" s="31"/>
      <c r="J731" s="31"/>
      <c r="K731" s="31"/>
      <c r="L731" s="32"/>
      <c r="M731" s="164"/>
      <c r="N731" s="165"/>
      <c r="O731" s="57"/>
      <c r="P731" s="57"/>
      <c r="Q731" s="57"/>
      <c r="R731" s="57"/>
      <c r="S731" s="57"/>
      <c r="T731" s="58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T731" s="17" t="s">
        <v>143</v>
      </c>
      <c r="AU731" s="17" t="s">
        <v>135</v>
      </c>
    </row>
    <row r="732" spans="1:65" s="13" customFormat="1">
      <c r="B732" s="166"/>
      <c r="D732" s="162" t="s">
        <v>144</v>
      </c>
      <c r="E732" s="167" t="s">
        <v>1</v>
      </c>
      <c r="F732" s="168" t="s">
        <v>844</v>
      </c>
      <c r="H732" s="169">
        <v>20.28</v>
      </c>
      <c r="L732" s="166"/>
      <c r="M732" s="170"/>
      <c r="N732" s="171"/>
      <c r="O732" s="171"/>
      <c r="P732" s="171"/>
      <c r="Q732" s="171"/>
      <c r="R732" s="171"/>
      <c r="S732" s="171"/>
      <c r="T732" s="172"/>
      <c r="AT732" s="167" t="s">
        <v>144</v>
      </c>
      <c r="AU732" s="167" t="s">
        <v>135</v>
      </c>
      <c r="AV732" s="13" t="s">
        <v>135</v>
      </c>
      <c r="AW732" s="13" t="s">
        <v>24</v>
      </c>
      <c r="AX732" s="13" t="s">
        <v>70</v>
      </c>
      <c r="AY732" s="167" t="s">
        <v>134</v>
      </c>
    </row>
    <row r="733" spans="1:65" s="13" customFormat="1">
      <c r="B733" s="166"/>
      <c r="D733" s="162" t="s">
        <v>144</v>
      </c>
      <c r="E733" s="167" t="s">
        <v>1</v>
      </c>
      <c r="F733" s="168" t="s">
        <v>845</v>
      </c>
      <c r="H733" s="169">
        <v>10.08</v>
      </c>
      <c r="L733" s="166"/>
      <c r="M733" s="170"/>
      <c r="N733" s="171"/>
      <c r="O733" s="171"/>
      <c r="P733" s="171"/>
      <c r="Q733" s="171"/>
      <c r="R733" s="171"/>
      <c r="S733" s="171"/>
      <c r="T733" s="172"/>
      <c r="AT733" s="167" t="s">
        <v>144</v>
      </c>
      <c r="AU733" s="167" t="s">
        <v>135</v>
      </c>
      <c r="AV733" s="13" t="s">
        <v>135</v>
      </c>
      <c r="AW733" s="13" t="s">
        <v>24</v>
      </c>
      <c r="AX733" s="13" t="s">
        <v>70</v>
      </c>
      <c r="AY733" s="167" t="s">
        <v>134</v>
      </c>
    </row>
    <row r="734" spans="1:65" s="14" customFormat="1">
      <c r="B734" s="173"/>
      <c r="D734" s="162" t="s">
        <v>144</v>
      </c>
      <c r="E734" s="174" t="s">
        <v>1</v>
      </c>
      <c r="F734" s="175" t="s">
        <v>146</v>
      </c>
      <c r="H734" s="176">
        <v>30.36</v>
      </c>
      <c r="L734" s="173"/>
      <c r="M734" s="177"/>
      <c r="N734" s="178"/>
      <c r="O734" s="178"/>
      <c r="P734" s="178"/>
      <c r="Q734" s="178"/>
      <c r="R734" s="178"/>
      <c r="S734" s="178"/>
      <c r="T734" s="179"/>
      <c r="AT734" s="174" t="s">
        <v>144</v>
      </c>
      <c r="AU734" s="174" t="s">
        <v>135</v>
      </c>
      <c r="AV734" s="14" t="s">
        <v>142</v>
      </c>
      <c r="AW734" s="14" t="s">
        <v>24</v>
      </c>
      <c r="AX734" s="14" t="s">
        <v>78</v>
      </c>
      <c r="AY734" s="174" t="s">
        <v>134</v>
      </c>
    </row>
    <row r="735" spans="1:65" s="2" customFormat="1" ht="24.2" customHeight="1">
      <c r="A735" s="31"/>
      <c r="B735" s="148"/>
      <c r="C735" s="149" t="s">
        <v>846</v>
      </c>
      <c r="D735" s="149" t="s">
        <v>138</v>
      </c>
      <c r="E735" s="150" t="s">
        <v>847</v>
      </c>
      <c r="F735" s="151" t="s">
        <v>848</v>
      </c>
      <c r="G735" s="152" t="s">
        <v>141</v>
      </c>
      <c r="H735" s="153">
        <v>30.36</v>
      </c>
      <c r="I735" s="153"/>
      <c r="J735" s="153">
        <f>ROUND(I735*H735,3)</f>
        <v>0</v>
      </c>
      <c r="K735" s="154"/>
      <c r="L735" s="32"/>
      <c r="M735" s="155" t="s">
        <v>1</v>
      </c>
      <c r="N735" s="156" t="s">
        <v>36</v>
      </c>
      <c r="O735" s="157">
        <v>0</v>
      </c>
      <c r="P735" s="157">
        <f>O735*H735</f>
        <v>0</v>
      </c>
      <c r="Q735" s="157">
        <v>0</v>
      </c>
      <c r="R735" s="157">
        <f>Q735*H735</f>
        <v>0</v>
      </c>
      <c r="S735" s="157">
        <v>0</v>
      </c>
      <c r="T735" s="158">
        <f>S735*H735</f>
        <v>0</v>
      </c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R735" s="159" t="s">
        <v>180</v>
      </c>
      <c r="AT735" s="159" t="s">
        <v>138</v>
      </c>
      <c r="AU735" s="159" t="s">
        <v>135</v>
      </c>
      <c r="AY735" s="17" t="s">
        <v>134</v>
      </c>
      <c r="BE735" s="160">
        <f>IF(N735="základná",J735,0)</f>
        <v>0</v>
      </c>
      <c r="BF735" s="160">
        <f>IF(N735="znížená",J735,0)</f>
        <v>0</v>
      </c>
      <c r="BG735" s="160">
        <f>IF(N735="zákl. prenesená",J735,0)</f>
        <v>0</v>
      </c>
      <c r="BH735" s="160">
        <f>IF(N735="zníž. prenesená",J735,0)</f>
        <v>0</v>
      </c>
      <c r="BI735" s="160">
        <f>IF(N735="nulová",J735,0)</f>
        <v>0</v>
      </c>
      <c r="BJ735" s="17" t="s">
        <v>135</v>
      </c>
      <c r="BK735" s="161">
        <f>ROUND(I735*H735,3)</f>
        <v>0</v>
      </c>
      <c r="BL735" s="17" t="s">
        <v>180</v>
      </c>
      <c r="BM735" s="159" t="s">
        <v>849</v>
      </c>
    </row>
    <row r="736" spans="1:65" s="2" customFormat="1" ht="19.5">
      <c r="A736" s="31"/>
      <c r="B736" s="32"/>
      <c r="C736" s="31"/>
      <c r="D736" s="162" t="s">
        <v>143</v>
      </c>
      <c r="E736" s="31"/>
      <c r="F736" s="163" t="s">
        <v>848</v>
      </c>
      <c r="G736" s="31"/>
      <c r="H736" s="31"/>
      <c r="I736" s="31"/>
      <c r="J736" s="31"/>
      <c r="K736" s="31"/>
      <c r="L736" s="32"/>
      <c r="M736" s="164"/>
      <c r="N736" s="165"/>
      <c r="O736" s="57"/>
      <c r="P736" s="57"/>
      <c r="Q736" s="57"/>
      <c r="R736" s="57"/>
      <c r="S736" s="57"/>
      <c r="T736" s="58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T736" s="17" t="s">
        <v>143</v>
      </c>
      <c r="AU736" s="17" t="s">
        <v>135</v>
      </c>
    </row>
    <row r="737" spans="1:65" s="2" customFormat="1" ht="24.2" customHeight="1">
      <c r="A737" s="31"/>
      <c r="B737" s="148"/>
      <c r="C737" s="149" t="s">
        <v>521</v>
      </c>
      <c r="D737" s="149" t="s">
        <v>138</v>
      </c>
      <c r="E737" s="150" t="s">
        <v>850</v>
      </c>
      <c r="F737" s="151" t="s">
        <v>851</v>
      </c>
      <c r="G737" s="152" t="s">
        <v>141</v>
      </c>
      <c r="H737" s="153">
        <v>30.36</v>
      </c>
      <c r="I737" s="153"/>
      <c r="J737" s="153">
        <f>ROUND(I737*H737,3)</f>
        <v>0</v>
      </c>
      <c r="K737" s="154"/>
      <c r="L737" s="32"/>
      <c r="M737" s="155" t="s">
        <v>1</v>
      </c>
      <c r="N737" s="156" t="s">
        <v>36</v>
      </c>
      <c r="O737" s="157">
        <v>0</v>
      </c>
      <c r="P737" s="157">
        <f>O737*H737</f>
        <v>0</v>
      </c>
      <c r="Q737" s="157">
        <v>0</v>
      </c>
      <c r="R737" s="157">
        <f>Q737*H737</f>
        <v>0</v>
      </c>
      <c r="S737" s="157">
        <v>0</v>
      </c>
      <c r="T737" s="158">
        <f>S737*H737</f>
        <v>0</v>
      </c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R737" s="159" t="s">
        <v>180</v>
      </c>
      <c r="AT737" s="159" t="s">
        <v>138</v>
      </c>
      <c r="AU737" s="159" t="s">
        <v>135</v>
      </c>
      <c r="AY737" s="17" t="s">
        <v>134</v>
      </c>
      <c r="BE737" s="160">
        <f>IF(N737="základná",J737,0)</f>
        <v>0</v>
      </c>
      <c r="BF737" s="160">
        <f>IF(N737="znížená",J737,0)</f>
        <v>0</v>
      </c>
      <c r="BG737" s="160">
        <f>IF(N737="zákl. prenesená",J737,0)</f>
        <v>0</v>
      </c>
      <c r="BH737" s="160">
        <f>IF(N737="zníž. prenesená",J737,0)</f>
        <v>0</v>
      </c>
      <c r="BI737" s="160">
        <f>IF(N737="nulová",J737,0)</f>
        <v>0</v>
      </c>
      <c r="BJ737" s="17" t="s">
        <v>135</v>
      </c>
      <c r="BK737" s="161">
        <f>ROUND(I737*H737,3)</f>
        <v>0</v>
      </c>
      <c r="BL737" s="17" t="s">
        <v>180</v>
      </c>
      <c r="BM737" s="159" t="s">
        <v>852</v>
      </c>
    </row>
    <row r="738" spans="1:65" s="2" customFormat="1" ht="19.5">
      <c r="A738" s="31"/>
      <c r="B738" s="32"/>
      <c r="C738" s="31"/>
      <c r="D738" s="162" t="s">
        <v>143</v>
      </c>
      <c r="E738" s="31"/>
      <c r="F738" s="163" t="s">
        <v>851</v>
      </c>
      <c r="G738" s="31"/>
      <c r="H738" s="31"/>
      <c r="I738" s="31"/>
      <c r="J738" s="31"/>
      <c r="K738" s="31"/>
      <c r="L738" s="32"/>
      <c r="M738" s="164"/>
      <c r="N738" s="165"/>
      <c r="O738" s="57"/>
      <c r="P738" s="57"/>
      <c r="Q738" s="57"/>
      <c r="R738" s="57"/>
      <c r="S738" s="57"/>
      <c r="T738" s="58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T738" s="17" t="s">
        <v>143</v>
      </c>
      <c r="AU738" s="17" t="s">
        <v>135</v>
      </c>
    </row>
    <row r="739" spans="1:65" s="12" customFormat="1" ht="25.9" customHeight="1">
      <c r="B739" s="136"/>
      <c r="D739" s="137" t="s">
        <v>69</v>
      </c>
      <c r="E739" s="138" t="s">
        <v>344</v>
      </c>
      <c r="F739" s="138" t="s">
        <v>853</v>
      </c>
      <c r="J739" s="139">
        <f>BK739</f>
        <v>0</v>
      </c>
      <c r="L739" s="136"/>
      <c r="M739" s="140"/>
      <c r="N739" s="141"/>
      <c r="O739" s="141"/>
      <c r="P739" s="142">
        <f>P740</f>
        <v>0</v>
      </c>
      <c r="Q739" s="141"/>
      <c r="R739" s="142">
        <f>R740</f>
        <v>0</v>
      </c>
      <c r="S739" s="141"/>
      <c r="T739" s="143">
        <f>T740</f>
        <v>0</v>
      </c>
      <c r="AR739" s="137" t="s">
        <v>283</v>
      </c>
      <c r="AT739" s="144" t="s">
        <v>69</v>
      </c>
      <c r="AU739" s="144" t="s">
        <v>70</v>
      </c>
      <c r="AY739" s="137" t="s">
        <v>134</v>
      </c>
      <c r="BK739" s="145">
        <f>BK740</f>
        <v>0</v>
      </c>
    </row>
    <row r="740" spans="1:65" s="12" customFormat="1" ht="22.9" customHeight="1">
      <c r="B740" s="136"/>
      <c r="D740" s="137" t="s">
        <v>69</v>
      </c>
      <c r="E740" s="146" t="s">
        <v>854</v>
      </c>
      <c r="F740" s="146" t="s">
        <v>855</v>
      </c>
      <c r="J740" s="147">
        <f>BK740</f>
        <v>0</v>
      </c>
      <c r="L740" s="136"/>
      <c r="M740" s="140"/>
      <c r="N740" s="141"/>
      <c r="O740" s="141"/>
      <c r="P740" s="142">
        <f>SUM(P741:P744)</f>
        <v>0</v>
      </c>
      <c r="Q740" s="141"/>
      <c r="R740" s="142">
        <f>SUM(R741:R744)</f>
        <v>0</v>
      </c>
      <c r="S740" s="141"/>
      <c r="T740" s="143">
        <f>SUM(T741:T744)</f>
        <v>0</v>
      </c>
      <c r="AR740" s="137" t="s">
        <v>283</v>
      </c>
      <c r="AT740" s="144" t="s">
        <v>69</v>
      </c>
      <c r="AU740" s="144" t="s">
        <v>78</v>
      </c>
      <c r="AY740" s="137" t="s">
        <v>134</v>
      </c>
      <c r="BK740" s="145">
        <f>SUM(BK741:BK744)</f>
        <v>0</v>
      </c>
    </row>
    <row r="741" spans="1:65" s="2" customFormat="1" ht="24.2" customHeight="1">
      <c r="A741" s="31"/>
      <c r="B741" s="148"/>
      <c r="C741" s="149" t="s">
        <v>856</v>
      </c>
      <c r="D741" s="149" t="s">
        <v>138</v>
      </c>
      <c r="E741" s="150" t="s">
        <v>857</v>
      </c>
      <c r="F741" s="151" t="s">
        <v>858</v>
      </c>
      <c r="G741" s="152" t="s">
        <v>859</v>
      </c>
      <c r="H741" s="153">
        <v>1</v>
      </c>
      <c r="I741" s="153"/>
      <c r="J741" s="153">
        <f>ROUND(I741*H741,3)</f>
        <v>0</v>
      </c>
      <c r="K741" s="154"/>
      <c r="L741" s="32"/>
      <c r="M741" s="155" t="s">
        <v>1</v>
      </c>
      <c r="N741" s="156" t="s">
        <v>36</v>
      </c>
      <c r="O741" s="157">
        <v>0</v>
      </c>
      <c r="P741" s="157">
        <f>O741*H741</f>
        <v>0</v>
      </c>
      <c r="Q741" s="157">
        <v>0</v>
      </c>
      <c r="R741" s="157">
        <f>Q741*H741</f>
        <v>0</v>
      </c>
      <c r="S741" s="157">
        <v>0</v>
      </c>
      <c r="T741" s="158">
        <f>S741*H741</f>
        <v>0</v>
      </c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R741" s="159" t="s">
        <v>425</v>
      </c>
      <c r="AT741" s="159" t="s">
        <v>138</v>
      </c>
      <c r="AU741" s="159" t="s">
        <v>135</v>
      </c>
      <c r="AY741" s="17" t="s">
        <v>134</v>
      </c>
      <c r="BE741" s="160">
        <f>IF(N741="základná",J741,0)</f>
        <v>0</v>
      </c>
      <c r="BF741" s="160">
        <f>IF(N741="znížená",J741,0)</f>
        <v>0</v>
      </c>
      <c r="BG741" s="160">
        <f>IF(N741="zákl. prenesená",J741,0)</f>
        <v>0</v>
      </c>
      <c r="BH741" s="160">
        <f>IF(N741="zníž. prenesená",J741,0)</f>
        <v>0</v>
      </c>
      <c r="BI741" s="160">
        <f>IF(N741="nulová",J741,0)</f>
        <v>0</v>
      </c>
      <c r="BJ741" s="17" t="s">
        <v>135</v>
      </c>
      <c r="BK741" s="161">
        <f>ROUND(I741*H741,3)</f>
        <v>0</v>
      </c>
      <c r="BL741" s="17" t="s">
        <v>425</v>
      </c>
      <c r="BM741" s="159" t="s">
        <v>860</v>
      </c>
    </row>
    <row r="742" spans="1:65" s="2" customFormat="1">
      <c r="A742" s="31"/>
      <c r="B742" s="32"/>
      <c r="C742" s="31"/>
      <c r="D742" s="162" t="s">
        <v>143</v>
      </c>
      <c r="E742" s="31"/>
      <c r="F742" s="163" t="s">
        <v>858</v>
      </c>
      <c r="G742" s="31"/>
      <c r="H742" s="31"/>
      <c r="I742" s="31"/>
      <c r="J742" s="31"/>
      <c r="K742" s="31"/>
      <c r="L742" s="32"/>
      <c r="M742" s="164"/>
      <c r="N742" s="165"/>
      <c r="O742" s="57"/>
      <c r="P742" s="57"/>
      <c r="Q742" s="57"/>
      <c r="R742" s="57"/>
      <c r="S742" s="57"/>
      <c r="T742" s="58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T742" s="17" t="s">
        <v>143</v>
      </c>
      <c r="AU742" s="17" t="s">
        <v>135</v>
      </c>
    </row>
    <row r="743" spans="1:65" s="2" customFormat="1" ht="14.45" customHeight="1">
      <c r="A743" s="31"/>
      <c r="B743" s="148"/>
      <c r="C743" s="149" t="s">
        <v>527</v>
      </c>
      <c r="D743" s="149" t="s">
        <v>138</v>
      </c>
      <c r="E743" s="150" t="s">
        <v>861</v>
      </c>
      <c r="F743" s="151" t="s">
        <v>862</v>
      </c>
      <c r="G743" s="152" t="s">
        <v>859</v>
      </c>
      <c r="H743" s="153">
        <v>1</v>
      </c>
      <c r="I743" s="153"/>
      <c r="J743" s="153">
        <f>ROUND(I743*H743,3)</f>
        <v>0</v>
      </c>
      <c r="K743" s="154"/>
      <c r="L743" s="32"/>
      <c r="M743" s="155" t="s">
        <v>1</v>
      </c>
      <c r="N743" s="156" t="s">
        <v>36</v>
      </c>
      <c r="O743" s="157">
        <v>0</v>
      </c>
      <c r="P743" s="157">
        <f>O743*H743</f>
        <v>0</v>
      </c>
      <c r="Q743" s="157">
        <v>0</v>
      </c>
      <c r="R743" s="157">
        <f>Q743*H743</f>
        <v>0</v>
      </c>
      <c r="S743" s="157">
        <v>0</v>
      </c>
      <c r="T743" s="158">
        <f>S743*H743</f>
        <v>0</v>
      </c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R743" s="159" t="s">
        <v>425</v>
      </c>
      <c r="AT743" s="159" t="s">
        <v>138</v>
      </c>
      <c r="AU743" s="159" t="s">
        <v>135</v>
      </c>
      <c r="AY743" s="17" t="s">
        <v>134</v>
      </c>
      <c r="BE743" s="160">
        <f>IF(N743="základná",J743,0)</f>
        <v>0</v>
      </c>
      <c r="BF743" s="160">
        <f>IF(N743="znížená",J743,0)</f>
        <v>0</v>
      </c>
      <c r="BG743" s="160">
        <f>IF(N743="zákl. prenesená",J743,0)</f>
        <v>0</v>
      </c>
      <c r="BH743" s="160">
        <f>IF(N743="zníž. prenesená",J743,0)</f>
        <v>0</v>
      </c>
      <c r="BI743" s="160">
        <f>IF(N743="nulová",J743,0)</f>
        <v>0</v>
      </c>
      <c r="BJ743" s="17" t="s">
        <v>135</v>
      </c>
      <c r="BK743" s="161">
        <f>ROUND(I743*H743,3)</f>
        <v>0</v>
      </c>
      <c r="BL743" s="17" t="s">
        <v>425</v>
      </c>
      <c r="BM743" s="159" t="s">
        <v>863</v>
      </c>
    </row>
    <row r="744" spans="1:65" s="2" customFormat="1">
      <c r="A744" s="31"/>
      <c r="B744" s="32"/>
      <c r="C744" s="31"/>
      <c r="D744" s="162" t="s">
        <v>143</v>
      </c>
      <c r="E744" s="31"/>
      <c r="F744" s="163" t="s">
        <v>862</v>
      </c>
      <c r="G744" s="31"/>
      <c r="H744" s="31"/>
      <c r="I744" s="31"/>
      <c r="J744" s="31"/>
      <c r="K744" s="31"/>
      <c r="L744" s="32"/>
      <c r="M744" s="196"/>
      <c r="N744" s="197"/>
      <c r="O744" s="198"/>
      <c r="P744" s="198"/>
      <c r="Q744" s="198"/>
      <c r="R744" s="198"/>
      <c r="S744" s="198"/>
      <c r="T744" s="199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T744" s="17" t="s">
        <v>143</v>
      </c>
      <c r="AU744" s="17" t="s">
        <v>135</v>
      </c>
    </row>
    <row r="745" spans="1:65" s="2" customFormat="1" ht="6.95" customHeight="1">
      <c r="A745" s="31"/>
      <c r="B745" s="46"/>
      <c r="C745" s="47"/>
      <c r="D745" s="47"/>
      <c r="E745" s="47"/>
      <c r="F745" s="47"/>
      <c r="G745" s="47"/>
      <c r="H745" s="47"/>
      <c r="I745" s="47"/>
      <c r="J745" s="47"/>
      <c r="K745" s="47"/>
      <c r="L745" s="32"/>
      <c r="M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</row>
  </sheetData>
  <autoFilter ref="C135:K744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305"/>
  <sheetViews>
    <sheetView showGridLines="0" workbookViewId="0">
      <selection activeCell="F49" sqref="F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6"/>
    </row>
    <row r="2" spans="1:46" s="1" customFormat="1" ht="36.950000000000003" customHeight="1">
      <c r="L2" s="506" t="s">
        <v>5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AT2" s="17" t="s">
        <v>82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93</v>
      </c>
      <c r="L4" s="20"/>
      <c r="M4" s="97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12</v>
      </c>
      <c r="L6" s="20"/>
    </row>
    <row r="7" spans="1:46" s="1" customFormat="1" ht="16.5" customHeight="1">
      <c r="B7" s="20"/>
      <c r="E7" s="539" t="str">
        <f>'Rekapitulácia stavby'!K6</f>
        <v>Zateplenie obecného úradu a kultúrneho domu</v>
      </c>
      <c r="F7" s="540"/>
      <c r="G7" s="540"/>
      <c r="H7" s="540"/>
      <c r="L7" s="20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529" t="s">
        <v>864</v>
      </c>
      <c r="F9" s="538"/>
      <c r="G9" s="538"/>
      <c r="H9" s="538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13</v>
      </c>
      <c r="E11" s="31"/>
      <c r="F11" s="24" t="s">
        <v>1</v>
      </c>
      <c r="G11" s="31"/>
      <c r="H11" s="31"/>
      <c r="I11" s="26" t="s">
        <v>14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15</v>
      </c>
      <c r="E12" s="31"/>
      <c r="F12" s="24" t="s">
        <v>16</v>
      </c>
      <c r="G12" s="31"/>
      <c r="H12" s="31"/>
      <c r="I12" s="26" t="s">
        <v>17</v>
      </c>
      <c r="J12" s="54" t="str">
        <f>'Rekapitulácia stavby'!AN8</f>
        <v>20. 12. 2021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19</v>
      </c>
      <c r="E14" s="31"/>
      <c r="F14" s="31"/>
      <c r="G14" s="31"/>
      <c r="H14" s="31"/>
      <c r="I14" s="26" t="s">
        <v>20</v>
      </c>
      <c r="J14" s="24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IF('Rekapitulácia stavby'!E11="","",'Rekapitulácia stavby'!E11)</f>
        <v xml:space="preserve"> </v>
      </c>
      <c r="F15" s="31"/>
      <c r="G15" s="31"/>
      <c r="H15" s="31"/>
      <c r="I15" s="26" t="s">
        <v>21</v>
      </c>
      <c r="J15" s="24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22</v>
      </c>
      <c r="E17" s="31"/>
      <c r="F17" s="31"/>
      <c r="G17" s="31"/>
      <c r="H17" s="31"/>
      <c r="I17" s="26" t="s">
        <v>20</v>
      </c>
      <c r="J17" s="24" t="str">
        <f>'Rekapitulácia stavby'!AN13</f>
        <v/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513" t="str">
        <f>'Rekapitulácia stavby'!E14</f>
        <v xml:space="preserve"> </v>
      </c>
      <c r="F18" s="513"/>
      <c r="G18" s="513"/>
      <c r="H18" s="513"/>
      <c r="I18" s="26" t="s">
        <v>21</v>
      </c>
      <c r="J18" s="24" t="str">
        <f>'Rekapitulácia stavby'!AN14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23</v>
      </c>
      <c r="E20" s="31"/>
      <c r="F20" s="31"/>
      <c r="G20" s="31"/>
      <c r="H20" s="31"/>
      <c r="I20" s="26" t="s">
        <v>20</v>
      </c>
      <c r="J20" s="24" t="str">
        <f>IF('Rekapitulácia stavby'!AN16="","",'Rekapitulácia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21</v>
      </c>
      <c r="J21" s="24" t="str">
        <f>IF('Rekapitulácia stavby'!AN17="","",'Rekapitulácia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26</v>
      </c>
      <c r="E23" s="31"/>
      <c r="F23" s="31"/>
      <c r="G23" s="31"/>
      <c r="H23" s="31"/>
      <c r="I23" s="26" t="s">
        <v>20</v>
      </c>
      <c r="J23" s="24" t="str">
        <f>IF('Rekapitulácia stavby'!AN19="","",'Rekapitulácia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21</v>
      </c>
      <c r="J24" s="24" t="str">
        <f>IF('Rekapitulácia stavby'!AN20="","",'Rekapitulácia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27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515" t="s">
        <v>1</v>
      </c>
      <c r="F27" s="515"/>
      <c r="G27" s="515"/>
      <c r="H27" s="515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96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97</v>
      </c>
      <c r="E31" s="31"/>
      <c r="F31" s="31"/>
      <c r="G31" s="31"/>
      <c r="H31" s="31"/>
      <c r="I31" s="31"/>
      <c r="J31" s="30">
        <f>J108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30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32</v>
      </c>
      <c r="G34" s="31"/>
      <c r="H34" s="31"/>
      <c r="I34" s="35" t="s">
        <v>31</v>
      </c>
      <c r="J34" s="35" t="s">
        <v>33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34</v>
      </c>
      <c r="E35" s="26" t="s">
        <v>35</v>
      </c>
      <c r="F35" s="103">
        <f>ROUND((SUM(BE108:BE109) + SUM(BE129:BE304)),  2)</f>
        <v>0</v>
      </c>
      <c r="G35" s="31"/>
      <c r="H35" s="31"/>
      <c r="I35" s="104">
        <v>0.2</v>
      </c>
      <c r="J35" s="103">
        <f>ROUND(((SUM(BE108:BE109) + SUM(BE129:BE304))*I35),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6" t="s">
        <v>36</v>
      </c>
      <c r="F36" s="103">
        <f>ROUND((SUM(BF108:BF109) + SUM(BF129:BF304)),  2)</f>
        <v>0</v>
      </c>
      <c r="G36" s="31"/>
      <c r="H36" s="31"/>
      <c r="I36" s="104">
        <v>0.2</v>
      </c>
      <c r="J36" s="103">
        <f>ROUND(((SUM(BF108:BF109) + SUM(BF129:BF304))*I36),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37</v>
      </c>
      <c r="F37" s="103">
        <f>ROUND((SUM(BG108:BG109) + SUM(BG129:BG304)),  2)</f>
        <v>0</v>
      </c>
      <c r="G37" s="31"/>
      <c r="H37" s="31"/>
      <c r="I37" s="104">
        <v>0.2</v>
      </c>
      <c r="J37" s="103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38</v>
      </c>
      <c r="F38" s="103">
        <f>ROUND((SUM(BH108:BH109) + SUM(BH129:BH304)),  2)</f>
        <v>0</v>
      </c>
      <c r="G38" s="31"/>
      <c r="H38" s="31"/>
      <c r="I38" s="104">
        <v>0.2</v>
      </c>
      <c r="J38" s="103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39</v>
      </c>
      <c r="F39" s="103">
        <f>ROUND((SUM(BI108:BI109) + SUM(BI129:BI304)),  2)</f>
        <v>0</v>
      </c>
      <c r="G39" s="31"/>
      <c r="H39" s="31"/>
      <c r="I39" s="104">
        <v>0</v>
      </c>
      <c r="J39" s="103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4"/>
      <c r="D41" s="105" t="s">
        <v>40</v>
      </c>
      <c r="E41" s="59"/>
      <c r="F41" s="59"/>
      <c r="G41" s="106" t="s">
        <v>41</v>
      </c>
      <c r="H41" s="107" t="s">
        <v>42</v>
      </c>
      <c r="I41" s="59"/>
      <c r="J41" s="108">
        <f>SUM(J32:J39)</f>
        <v>0</v>
      </c>
      <c r="K41" s="109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45</v>
      </c>
      <c r="E61" s="34"/>
      <c r="F61" s="110" t="s">
        <v>46</v>
      </c>
      <c r="G61" s="44" t="s">
        <v>45</v>
      </c>
      <c r="H61" s="34"/>
      <c r="I61" s="34"/>
      <c r="J61" s="111" t="s">
        <v>46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47</v>
      </c>
      <c r="E65" s="45"/>
      <c r="F65" s="45"/>
      <c r="G65" s="42" t="s">
        <v>48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45</v>
      </c>
      <c r="E76" s="34"/>
      <c r="F76" s="110" t="s">
        <v>46</v>
      </c>
      <c r="G76" s="44" t="s">
        <v>45</v>
      </c>
      <c r="H76" s="34"/>
      <c r="I76" s="34"/>
      <c r="J76" s="111" t="s">
        <v>46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98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539" t="str">
        <f>E7</f>
        <v>Zateplenie obecného úradu a kultúrneho domu</v>
      </c>
      <c r="F85" s="540"/>
      <c r="G85" s="540"/>
      <c r="H85" s="540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529" t="str">
        <f>E9</f>
        <v>02 - Zateplenie podkrovia...</v>
      </c>
      <c r="F87" s="538"/>
      <c r="G87" s="538"/>
      <c r="H87" s="538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15</v>
      </c>
      <c r="D89" s="31"/>
      <c r="E89" s="31"/>
      <c r="F89" s="24" t="str">
        <f>F12</f>
        <v xml:space="preserve"> </v>
      </c>
      <c r="G89" s="31"/>
      <c r="H89" s="31"/>
      <c r="I89" s="26" t="s">
        <v>17</v>
      </c>
      <c r="J89" s="54" t="str">
        <f>IF(J12="","",J12)</f>
        <v>20. 12. 2021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19</v>
      </c>
      <c r="D91" s="31"/>
      <c r="E91" s="31"/>
      <c r="F91" s="24" t="str">
        <f>E15</f>
        <v xml:space="preserve"> </v>
      </c>
      <c r="G91" s="31"/>
      <c r="H91" s="31"/>
      <c r="I91" s="26" t="s">
        <v>23</v>
      </c>
      <c r="J91" s="27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22</v>
      </c>
      <c r="D92" s="31"/>
      <c r="E92" s="31"/>
      <c r="F92" s="24" t="str">
        <f>IF(E18="","",E18)</f>
        <v xml:space="preserve"> </v>
      </c>
      <c r="G92" s="31"/>
      <c r="H92" s="31"/>
      <c r="I92" s="26" t="s">
        <v>26</v>
      </c>
      <c r="J92" s="27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2" t="s">
        <v>99</v>
      </c>
      <c r="D94" s="94"/>
      <c r="E94" s="94"/>
      <c r="F94" s="94"/>
      <c r="G94" s="94"/>
      <c r="H94" s="94"/>
      <c r="I94" s="94"/>
      <c r="J94" s="113" t="s">
        <v>100</v>
      </c>
      <c r="K94" s="94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4" t="s">
        <v>101</v>
      </c>
      <c r="D96" s="31"/>
      <c r="E96" s="31"/>
      <c r="F96" s="31"/>
      <c r="G96" s="31"/>
      <c r="H96" s="31"/>
      <c r="I96" s="31"/>
      <c r="J96" s="70">
        <f>J129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102</v>
      </c>
    </row>
    <row r="97" spans="1:31" s="9" customFormat="1" ht="24.95" customHeight="1">
      <c r="B97" s="115"/>
      <c r="D97" s="116" t="s">
        <v>103</v>
      </c>
      <c r="E97" s="117"/>
      <c r="F97" s="117"/>
      <c r="G97" s="117"/>
      <c r="H97" s="117"/>
      <c r="I97" s="117"/>
      <c r="J97" s="118">
        <f>J130</f>
        <v>0</v>
      </c>
      <c r="L97" s="115"/>
    </row>
    <row r="98" spans="1:31" s="10" customFormat="1" ht="19.899999999999999" customHeight="1">
      <c r="B98" s="119"/>
      <c r="D98" s="120" t="s">
        <v>104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1:31" s="10" customFormat="1" ht="19.899999999999999" customHeight="1">
      <c r="B99" s="119"/>
      <c r="D99" s="120" t="s">
        <v>105</v>
      </c>
      <c r="E99" s="121"/>
      <c r="F99" s="121"/>
      <c r="G99" s="121"/>
      <c r="H99" s="121"/>
      <c r="I99" s="121"/>
      <c r="J99" s="122">
        <f>J132</f>
        <v>0</v>
      </c>
      <c r="L99" s="119"/>
    </row>
    <row r="100" spans="1:31" s="10" customFormat="1" ht="19.899999999999999" customHeight="1">
      <c r="B100" s="119"/>
      <c r="D100" s="120" t="s">
        <v>106</v>
      </c>
      <c r="E100" s="121"/>
      <c r="F100" s="121"/>
      <c r="G100" s="121"/>
      <c r="H100" s="121"/>
      <c r="I100" s="121"/>
      <c r="J100" s="122">
        <f>J164</f>
        <v>0</v>
      </c>
      <c r="L100" s="119"/>
    </row>
    <row r="101" spans="1:31" s="10" customFormat="1" ht="19.899999999999999" customHeight="1">
      <c r="B101" s="119"/>
      <c r="D101" s="120" t="s">
        <v>107</v>
      </c>
      <c r="E101" s="121"/>
      <c r="F101" s="121"/>
      <c r="G101" s="121"/>
      <c r="H101" s="121"/>
      <c r="I101" s="121"/>
      <c r="J101" s="122">
        <f>J181</f>
        <v>0</v>
      </c>
      <c r="L101" s="119"/>
    </row>
    <row r="102" spans="1:31" s="9" customFormat="1" ht="24.95" customHeight="1">
      <c r="B102" s="115"/>
      <c r="D102" s="116" t="s">
        <v>108</v>
      </c>
      <c r="E102" s="117"/>
      <c r="F102" s="117"/>
      <c r="G102" s="117"/>
      <c r="H102" s="117"/>
      <c r="I102" s="117"/>
      <c r="J102" s="118">
        <f>J184</f>
        <v>0</v>
      </c>
      <c r="L102" s="115"/>
    </row>
    <row r="103" spans="1:31" s="10" customFormat="1" ht="19.899999999999999" customHeight="1">
      <c r="B103" s="119"/>
      <c r="D103" s="120" t="s">
        <v>110</v>
      </c>
      <c r="E103" s="121"/>
      <c r="F103" s="121"/>
      <c r="G103" s="121"/>
      <c r="H103" s="121"/>
      <c r="I103" s="121"/>
      <c r="J103" s="122">
        <f>J185</f>
        <v>0</v>
      </c>
      <c r="L103" s="119"/>
    </row>
    <row r="104" spans="1:31" s="10" customFormat="1" ht="19.899999999999999" customHeight="1">
      <c r="B104" s="119"/>
      <c r="D104" s="120" t="s">
        <v>111</v>
      </c>
      <c r="E104" s="121"/>
      <c r="F104" s="121"/>
      <c r="G104" s="121"/>
      <c r="H104" s="121"/>
      <c r="I104" s="121"/>
      <c r="J104" s="122">
        <f>J258</f>
        <v>0</v>
      </c>
      <c r="L104" s="119"/>
    </row>
    <row r="105" spans="1:31" s="10" customFormat="1" ht="19.899999999999999" customHeight="1">
      <c r="B105" s="119"/>
      <c r="D105" s="120" t="s">
        <v>116</v>
      </c>
      <c r="E105" s="121"/>
      <c r="F105" s="121"/>
      <c r="G105" s="121"/>
      <c r="H105" s="121"/>
      <c r="I105" s="121"/>
      <c r="J105" s="122">
        <f>J296</f>
        <v>0</v>
      </c>
      <c r="L105" s="119"/>
    </row>
    <row r="106" spans="1:31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9.25" customHeight="1">
      <c r="A108" s="31"/>
      <c r="B108" s="32"/>
      <c r="C108" s="114" t="s">
        <v>119</v>
      </c>
      <c r="D108" s="31"/>
      <c r="E108" s="31"/>
      <c r="F108" s="31"/>
      <c r="G108" s="31"/>
      <c r="H108" s="31"/>
      <c r="I108" s="31"/>
      <c r="J108" s="123">
        <v>0</v>
      </c>
      <c r="K108" s="31"/>
      <c r="L108" s="41"/>
      <c r="N108" s="124" t="s">
        <v>34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8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9.25" customHeight="1">
      <c r="A110" s="31"/>
      <c r="B110" s="32"/>
      <c r="C110" s="93" t="s">
        <v>92</v>
      </c>
      <c r="D110" s="94"/>
      <c r="E110" s="94"/>
      <c r="F110" s="94"/>
      <c r="G110" s="94"/>
      <c r="H110" s="94"/>
      <c r="I110" s="94"/>
      <c r="J110" s="95">
        <f>ROUND(J96+J108,2)</f>
        <v>0</v>
      </c>
      <c r="K110" s="94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1" t="s">
        <v>120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12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539" t="str">
        <f>E7</f>
        <v>Zateplenie obecného úradu a kultúrneho domu</v>
      </c>
      <c r="F119" s="540"/>
      <c r="G119" s="540"/>
      <c r="H119" s="540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94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529" t="str">
        <f>E9</f>
        <v>02 - Zateplenie podkrovia...</v>
      </c>
      <c r="F121" s="538"/>
      <c r="G121" s="538"/>
      <c r="H121" s="538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15</v>
      </c>
      <c r="D123" s="31"/>
      <c r="E123" s="31"/>
      <c r="F123" s="24" t="str">
        <f>F12</f>
        <v xml:space="preserve"> </v>
      </c>
      <c r="G123" s="31"/>
      <c r="H123" s="31"/>
      <c r="I123" s="26" t="s">
        <v>17</v>
      </c>
      <c r="J123" s="54" t="str">
        <f>IF(J12="","",J12)</f>
        <v>20. 12. 2021</v>
      </c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19</v>
      </c>
      <c r="D125" s="31"/>
      <c r="E125" s="31"/>
      <c r="F125" s="24" t="str">
        <f>E15</f>
        <v xml:space="preserve"> </v>
      </c>
      <c r="G125" s="31"/>
      <c r="H125" s="31"/>
      <c r="I125" s="26" t="s">
        <v>23</v>
      </c>
      <c r="J125" s="27" t="str">
        <f>E21</f>
        <v xml:space="preserve"> 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22</v>
      </c>
      <c r="D126" s="31"/>
      <c r="E126" s="31"/>
      <c r="F126" s="24" t="str">
        <f>IF(E18="","",E18)</f>
        <v xml:space="preserve"> </v>
      </c>
      <c r="G126" s="31"/>
      <c r="H126" s="31"/>
      <c r="I126" s="26" t="s">
        <v>26</v>
      </c>
      <c r="J126" s="27" t="str">
        <f>E24</f>
        <v xml:space="preserve"> </v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25"/>
      <c r="B128" s="126"/>
      <c r="C128" s="127" t="s">
        <v>121</v>
      </c>
      <c r="D128" s="128" t="s">
        <v>55</v>
      </c>
      <c r="E128" s="128" t="s">
        <v>51</v>
      </c>
      <c r="F128" s="128" t="s">
        <v>52</v>
      </c>
      <c r="G128" s="128" t="s">
        <v>122</v>
      </c>
      <c r="H128" s="128" t="s">
        <v>123</v>
      </c>
      <c r="I128" s="128" t="s">
        <v>124</v>
      </c>
      <c r="J128" s="129" t="s">
        <v>100</v>
      </c>
      <c r="K128" s="130" t="s">
        <v>125</v>
      </c>
      <c r="L128" s="131"/>
      <c r="M128" s="61" t="s">
        <v>1</v>
      </c>
      <c r="N128" s="62" t="s">
        <v>34</v>
      </c>
      <c r="O128" s="62" t="s">
        <v>126</v>
      </c>
      <c r="P128" s="62" t="s">
        <v>127</v>
      </c>
      <c r="Q128" s="62" t="s">
        <v>128</v>
      </c>
      <c r="R128" s="62" t="s">
        <v>129</v>
      </c>
      <c r="S128" s="62" t="s">
        <v>130</v>
      </c>
      <c r="T128" s="63" t="s">
        <v>131</v>
      </c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</row>
    <row r="129" spans="1:65" s="2" customFormat="1" ht="22.9" customHeight="1">
      <c r="A129" s="31"/>
      <c r="B129" s="32"/>
      <c r="C129" s="68" t="s">
        <v>96</v>
      </c>
      <c r="D129" s="31"/>
      <c r="E129" s="31"/>
      <c r="F129" s="31"/>
      <c r="G129" s="31"/>
      <c r="H129" s="31"/>
      <c r="I129" s="31"/>
      <c r="J129" s="132">
        <f>BK129</f>
        <v>0</v>
      </c>
      <c r="K129" s="31"/>
      <c r="L129" s="32"/>
      <c r="M129" s="64"/>
      <c r="N129" s="55"/>
      <c r="O129" s="65"/>
      <c r="P129" s="133">
        <f>P130+P184</f>
        <v>0</v>
      </c>
      <c r="Q129" s="65"/>
      <c r="R129" s="133">
        <f>R130+R184</f>
        <v>0</v>
      </c>
      <c r="S129" s="65"/>
      <c r="T129" s="134">
        <f>T130+T184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7" t="s">
        <v>69</v>
      </c>
      <c r="AU129" s="17" t="s">
        <v>102</v>
      </c>
      <c r="BK129" s="135">
        <f>BK130+BK184</f>
        <v>0</v>
      </c>
    </row>
    <row r="130" spans="1:65" s="12" customFormat="1" ht="25.9" customHeight="1">
      <c r="B130" s="136"/>
      <c r="D130" s="137" t="s">
        <v>69</v>
      </c>
      <c r="E130" s="138" t="s">
        <v>132</v>
      </c>
      <c r="F130" s="138" t="s">
        <v>133</v>
      </c>
      <c r="J130" s="139">
        <f>BK130</f>
        <v>0</v>
      </c>
      <c r="L130" s="136"/>
      <c r="M130" s="140"/>
      <c r="N130" s="141"/>
      <c r="O130" s="141"/>
      <c r="P130" s="142">
        <f>P131+P132+P164+P181</f>
        <v>0</v>
      </c>
      <c r="Q130" s="141"/>
      <c r="R130" s="142">
        <f>R131+R132+R164+R181</f>
        <v>0</v>
      </c>
      <c r="S130" s="141"/>
      <c r="T130" s="143">
        <f>T131+T132+T164+T181</f>
        <v>0</v>
      </c>
      <c r="AR130" s="137" t="s">
        <v>78</v>
      </c>
      <c r="AT130" s="144" t="s">
        <v>69</v>
      </c>
      <c r="AU130" s="144" t="s">
        <v>70</v>
      </c>
      <c r="AY130" s="137" t="s">
        <v>134</v>
      </c>
      <c r="BK130" s="145">
        <f>BK131+BK132+BK164+BK181</f>
        <v>0</v>
      </c>
    </row>
    <row r="131" spans="1:65" s="12" customFormat="1" ht="22.9" customHeight="1">
      <c r="B131" s="136"/>
      <c r="D131" s="137" t="s">
        <v>69</v>
      </c>
      <c r="E131" s="146" t="s">
        <v>135</v>
      </c>
      <c r="F131" s="146" t="s">
        <v>136</v>
      </c>
      <c r="J131" s="147">
        <f>BK131</f>
        <v>0</v>
      </c>
      <c r="L131" s="136"/>
      <c r="M131" s="140"/>
      <c r="N131" s="141"/>
      <c r="O131" s="141"/>
      <c r="P131" s="142">
        <v>0</v>
      </c>
      <c r="Q131" s="141"/>
      <c r="R131" s="142">
        <v>0</v>
      </c>
      <c r="S131" s="141"/>
      <c r="T131" s="143">
        <v>0</v>
      </c>
      <c r="AR131" s="137" t="s">
        <v>78</v>
      </c>
      <c r="AT131" s="144" t="s">
        <v>69</v>
      </c>
      <c r="AU131" s="144" t="s">
        <v>78</v>
      </c>
      <c r="AY131" s="137" t="s">
        <v>134</v>
      </c>
      <c r="BK131" s="145">
        <v>0</v>
      </c>
    </row>
    <row r="132" spans="1:65" s="12" customFormat="1" ht="22.9" customHeight="1">
      <c r="B132" s="136"/>
      <c r="D132" s="137" t="s">
        <v>69</v>
      </c>
      <c r="E132" s="146" t="s">
        <v>147</v>
      </c>
      <c r="F132" s="146" t="s">
        <v>148</v>
      </c>
      <c r="J132" s="147">
        <f>BK132</f>
        <v>0</v>
      </c>
      <c r="L132" s="136"/>
      <c r="M132" s="140"/>
      <c r="N132" s="141"/>
      <c r="O132" s="141"/>
      <c r="P132" s="142">
        <f>SUM(P133:P163)</f>
        <v>0</v>
      </c>
      <c r="Q132" s="141"/>
      <c r="R132" s="142">
        <f>SUM(R133:R163)</f>
        <v>0</v>
      </c>
      <c r="S132" s="141"/>
      <c r="T132" s="143">
        <f>SUM(T133:T163)</f>
        <v>0</v>
      </c>
      <c r="AR132" s="137" t="s">
        <v>78</v>
      </c>
      <c r="AT132" s="144" t="s">
        <v>69</v>
      </c>
      <c r="AU132" s="144" t="s">
        <v>78</v>
      </c>
      <c r="AY132" s="137" t="s">
        <v>134</v>
      </c>
      <c r="BK132" s="145">
        <f>SUM(BK133:BK163)</f>
        <v>0</v>
      </c>
    </row>
    <row r="133" spans="1:65" s="2" customFormat="1" ht="24.2" customHeight="1">
      <c r="A133" s="31"/>
      <c r="B133" s="148"/>
      <c r="C133" s="149" t="s">
        <v>572</v>
      </c>
      <c r="D133" s="149" t="s">
        <v>138</v>
      </c>
      <c r="E133" s="150" t="s">
        <v>865</v>
      </c>
      <c r="F133" s="151" t="s">
        <v>866</v>
      </c>
      <c r="G133" s="152" t="s">
        <v>141</v>
      </c>
      <c r="H133" s="153">
        <v>105.04300000000001</v>
      </c>
      <c r="I133" s="153"/>
      <c r="J133" s="153">
        <f>ROUND(I133*H133,3)</f>
        <v>0</v>
      </c>
      <c r="K133" s="154"/>
      <c r="L133" s="32"/>
      <c r="M133" s="155" t="s">
        <v>1</v>
      </c>
      <c r="N133" s="156" t="s">
        <v>36</v>
      </c>
      <c r="O133" s="157">
        <v>0</v>
      </c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9" t="s">
        <v>142</v>
      </c>
      <c r="AT133" s="159" t="s">
        <v>138</v>
      </c>
      <c r="AU133" s="159" t="s">
        <v>135</v>
      </c>
      <c r="AY133" s="17" t="s">
        <v>134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7" t="s">
        <v>135</v>
      </c>
      <c r="BK133" s="161">
        <f>ROUND(I133*H133,3)</f>
        <v>0</v>
      </c>
      <c r="BL133" s="17" t="s">
        <v>142</v>
      </c>
      <c r="BM133" s="159" t="s">
        <v>135</v>
      </c>
    </row>
    <row r="134" spans="1:65" s="2" customFormat="1">
      <c r="A134" s="31"/>
      <c r="B134" s="32"/>
      <c r="C134" s="31"/>
      <c r="D134" s="162" t="s">
        <v>143</v>
      </c>
      <c r="E134" s="31"/>
      <c r="F134" s="163" t="s">
        <v>866</v>
      </c>
      <c r="G134" s="31"/>
      <c r="H134" s="31"/>
      <c r="I134" s="31"/>
      <c r="J134" s="31"/>
      <c r="K134" s="31"/>
      <c r="L134" s="32"/>
      <c r="M134" s="164"/>
      <c r="N134" s="165"/>
      <c r="O134" s="57"/>
      <c r="P134" s="57"/>
      <c r="Q134" s="57"/>
      <c r="R134" s="57"/>
      <c r="S134" s="57"/>
      <c r="T134" s="58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7" t="s">
        <v>143</v>
      </c>
      <c r="AU134" s="17" t="s">
        <v>135</v>
      </c>
    </row>
    <row r="135" spans="1:65" s="2" customFormat="1" ht="24.2" customHeight="1">
      <c r="A135" s="31"/>
      <c r="B135" s="148"/>
      <c r="C135" s="149" t="s">
        <v>361</v>
      </c>
      <c r="D135" s="149" t="s">
        <v>138</v>
      </c>
      <c r="E135" s="150" t="s">
        <v>867</v>
      </c>
      <c r="F135" s="151" t="s">
        <v>868</v>
      </c>
      <c r="G135" s="152" t="s">
        <v>141</v>
      </c>
      <c r="H135" s="153">
        <v>105.04300000000001</v>
      </c>
      <c r="I135" s="153"/>
      <c r="J135" s="153">
        <f>ROUND(I135*H135,3)</f>
        <v>0</v>
      </c>
      <c r="K135" s="154"/>
      <c r="L135" s="32"/>
      <c r="M135" s="155" t="s">
        <v>1</v>
      </c>
      <c r="N135" s="156" t="s">
        <v>36</v>
      </c>
      <c r="O135" s="157">
        <v>0</v>
      </c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9" t="s">
        <v>142</v>
      </c>
      <c r="AT135" s="159" t="s">
        <v>138</v>
      </c>
      <c r="AU135" s="159" t="s">
        <v>135</v>
      </c>
      <c r="AY135" s="17" t="s">
        <v>134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7" t="s">
        <v>135</v>
      </c>
      <c r="BK135" s="161">
        <f>ROUND(I135*H135,3)</f>
        <v>0</v>
      </c>
      <c r="BL135" s="17" t="s">
        <v>142</v>
      </c>
      <c r="BM135" s="159" t="s">
        <v>142</v>
      </c>
    </row>
    <row r="136" spans="1:65" s="2" customFormat="1" ht="19.5">
      <c r="A136" s="31"/>
      <c r="B136" s="32"/>
      <c r="C136" s="31"/>
      <c r="D136" s="162" t="s">
        <v>143</v>
      </c>
      <c r="E136" s="31"/>
      <c r="F136" s="163" t="s">
        <v>868</v>
      </c>
      <c r="G136" s="31"/>
      <c r="H136" s="31"/>
      <c r="I136" s="31"/>
      <c r="J136" s="31"/>
      <c r="K136" s="31"/>
      <c r="L136" s="32"/>
      <c r="M136" s="164"/>
      <c r="N136" s="165"/>
      <c r="O136" s="57"/>
      <c r="P136" s="57"/>
      <c r="Q136" s="57"/>
      <c r="R136" s="57"/>
      <c r="S136" s="57"/>
      <c r="T136" s="58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7" t="s">
        <v>143</v>
      </c>
      <c r="AU136" s="17" t="s">
        <v>135</v>
      </c>
    </row>
    <row r="137" spans="1:65" s="2" customFormat="1" ht="24.2" customHeight="1">
      <c r="A137" s="31"/>
      <c r="B137" s="148"/>
      <c r="C137" s="149" t="s">
        <v>352</v>
      </c>
      <c r="D137" s="149" t="s">
        <v>138</v>
      </c>
      <c r="E137" s="150" t="s">
        <v>869</v>
      </c>
      <c r="F137" s="151" t="s">
        <v>870</v>
      </c>
      <c r="G137" s="152" t="s">
        <v>141</v>
      </c>
      <c r="H137" s="153">
        <v>105.04300000000001</v>
      </c>
      <c r="I137" s="153"/>
      <c r="J137" s="153">
        <f>ROUND(I137*H137,3)</f>
        <v>0</v>
      </c>
      <c r="K137" s="154"/>
      <c r="L137" s="32"/>
      <c r="M137" s="155" t="s">
        <v>1</v>
      </c>
      <c r="N137" s="156" t="s">
        <v>36</v>
      </c>
      <c r="O137" s="157">
        <v>0</v>
      </c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9" t="s">
        <v>142</v>
      </c>
      <c r="AT137" s="159" t="s">
        <v>138</v>
      </c>
      <c r="AU137" s="159" t="s">
        <v>135</v>
      </c>
      <c r="AY137" s="17" t="s">
        <v>134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7" t="s">
        <v>135</v>
      </c>
      <c r="BK137" s="161">
        <f>ROUND(I137*H137,3)</f>
        <v>0</v>
      </c>
      <c r="BL137" s="17" t="s">
        <v>142</v>
      </c>
      <c r="BM137" s="159" t="s">
        <v>147</v>
      </c>
    </row>
    <row r="138" spans="1:65" s="2" customFormat="1" ht="19.5">
      <c r="A138" s="31"/>
      <c r="B138" s="32"/>
      <c r="C138" s="31"/>
      <c r="D138" s="162" t="s">
        <v>143</v>
      </c>
      <c r="E138" s="31"/>
      <c r="F138" s="163" t="s">
        <v>870</v>
      </c>
      <c r="G138" s="31"/>
      <c r="H138" s="31"/>
      <c r="I138" s="31"/>
      <c r="J138" s="31"/>
      <c r="K138" s="31"/>
      <c r="L138" s="32"/>
      <c r="M138" s="164"/>
      <c r="N138" s="165"/>
      <c r="O138" s="57"/>
      <c r="P138" s="57"/>
      <c r="Q138" s="57"/>
      <c r="R138" s="57"/>
      <c r="S138" s="57"/>
      <c r="T138" s="58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7" t="s">
        <v>143</v>
      </c>
      <c r="AU138" s="17" t="s">
        <v>135</v>
      </c>
    </row>
    <row r="139" spans="1:65" s="2" customFormat="1" ht="24.2" customHeight="1">
      <c r="A139" s="31"/>
      <c r="B139" s="148"/>
      <c r="C139" s="149" t="s">
        <v>378</v>
      </c>
      <c r="D139" s="149" t="s">
        <v>138</v>
      </c>
      <c r="E139" s="150" t="s">
        <v>871</v>
      </c>
      <c r="F139" s="151" t="s">
        <v>872</v>
      </c>
      <c r="G139" s="152" t="s">
        <v>141</v>
      </c>
      <c r="H139" s="153">
        <v>47.378999999999998</v>
      </c>
      <c r="I139" s="153"/>
      <c r="J139" s="153">
        <f>ROUND(I139*H139,3)</f>
        <v>0</v>
      </c>
      <c r="K139" s="154"/>
      <c r="L139" s="32"/>
      <c r="M139" s="155" t="s">
        <v>1</v>
      </c>
      <c r="N139" s="156" t="s">
        <v>36</v>
      </c>
      <c r="O139" s="157">
        <v>0</v>
      </c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9" t="s">
        <v>142</v>
      </c>
      <c r="AT139" s="159" t="s">
        <v>138</v>
      </c>
      <c r="AU139" s="159" t="s">
        <v>135</v>
      </c>
      <c r="AY139" s="17" t="s">
        <v>134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7" t="s">
        <v>135</v>
      </c>
      <c r="BK139" s="161">
        <f>ROUND(I139*H139,3)</f>
        <v>0</v>
      </c>
      <c r="BL139" s="17" t="s">
        <v>142</v>
      </c>
      <c r="BM139" s="159" t="s">
        <v>158</v>
      </c>
    </row>
    <row r="140" spans="1:65" s="2" customFormat="1">
      <c r="A140" s="31"/>
      <c r="B140" s="32"/>
      <c r="C140" s="31"/>
      <c r="D140" s="162" t="s">
        <v>143</v>
      </c>
      <c r="E140" s="31"/>
      <c r="F140" s="163" t="s">
        <v>872</v>
      </c>
      <c r="G140" s="31"/>
      <c r="H140" s="31"/>
      <c r="I140" s="31"/>
      <c r="J140" s="31"/>
      <c r="K140" s="31"/>
      <c r="L140" s="32"/>
      <c r="M140" s="164"/>
      <c r="N140" s="165"/>
      <c r="O140" s="57"/>
      <c r="P140" s="57"/>
      <c r="Q140" s="57"/>
      <c r="R140" s="57"/>
      <c r="S140" s="57"/>
      <c r="T140" s="58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7" t="s">
        <v>143</v>
      </c>
      <c r="AU140" s="17" t="s">
        <v>135</v>
      </c>
    </row>
    <row r="141" spans="1:65" s="2" customFormat="1" ht="24.2" customHeight="1">
      <c r="A141" s="31"/>
      <c r="B141" s="148"/>
      <c r="C141" s="149" t="s">
        <v>630</v>
      </c>
      <c r="D141" s="149" t="s">
        <v>138</v>
      </c>
      <c r="E141" s="150" t="s">
        <v>873</v>
      </c>
      <c r="F141" s="151" t="s">
        <v>874</v>
      </c>
      <c r="G141" s="152" t="s">
        <v>141</v>
      </c>
      <c r="H141" s="153">
        <v>47.378999999999998</v>
      </c>
      <c r="I141" s="153"/>
      <c r="J141" s="153">
        <f>ROUND(I141*H141,3)</f>
        <v>0</v>
      </c>
      <c r="K141" s="154"/>
      <c r="L141" s="32"/>
      <c r="M141" s="155" t="s">
        <v>1</v>
      </c>
      <c r="N141" s="156" t="s">
        <v>36</v>
      </c>
      <c r="O141" s="157">
        <v>0</v>
      </c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9" t="s">
        <v>142</v>
      </c>
      <c r="AT141" s="159" t="s">
        <v>138</v>
      </c>
      <c r="AU141" s="159" t="s">
        <v>135</v>
      </c>
      <c r="AY141" s="17" t="s">
        <v>134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7" t="s">
        <v>135</v>
      </c>
      <c r="BK141" s="161">
        <f>ROUND(I141*H141,3)</f>
        <v>0</v>
      </c>
      <c r="BL141" s="17" t="s">
        <v>142</v>
      </c>
      <c r="BM141" s="159" t="s">
        <v>137</v>
      </c>
    </row>
    <row r="142" spans="1:65" s="2" customFormat="1">
      <c r="A142" s="31"/>
      <c r="B142" s="32"/>
      <c r="C142" s="31"/>
      <c r="D142" s="162" t="s">
        <v>143</v>
      </c>
      <c r="E142" s="31"/>
      <c r="F142" s="163" t="s">
        <v>874</v>
      </c>
      <c r="G142" s="31"/>
      <c r="H142" s="31"/>
      <c r="I142" s="31"/>
      <c r="J142" s="31"/>
      <c r="K142" s="31"/>
      <c r="L142" s="32"/>
      <c r="M142" s="164"/>
      <c r="N142" s="165"/>
      <c r="O142" s="57"/>
      <c r="P142" s="57"/>
      <c r="Q142" s="57"/>
      <c r="R142" s="57"/>
      <c r="S142" s="57"/>
      <c r="T142" s="58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7" t="s">
        <v>143</v>
      </c>
      <c r="AU142" s="17" t="s">
        <v>135</v>
      </c>
    </row>
    <row r="143" spans="1:65" s="2" customFormat="1" ht="24.2" customHeight="1">
      <c r="A143" s="31"/>
      <c r="B143" s="148"/>
      <c r="C143" s="149" t="s">
        <v>623</v>
      </c>
      <c r="D143" s="149" t="s">
        <v>138</v>
      </c>
      <c r="E143" s="150" t="s">
        <v>875</v>
      </c>
      <c r="F143" s="151" t="s">
        <v>876</v>
      </c>
      <c r="G143" s="152" t="s">
        <v>141</v>
      </c>
      <c r="H143" s="153">
        <v>47.378999999999998</v>
      </c>
      <c r="I143" s="153"/>
      <c r="J143" s="153">
        <f>ROUND(I143*H143,3)</f>
        <v>0</v>
      </c>
      <c r="K143" s="154"/>
      <c r="L143" s="32"/>
      <c r="M143" s="155" t="s">
        <v>1</v>
      </c>
      <c r="N143" s="156" t="s">
        <v>36</v>
      </c>
      <c r="O143" s="157">
        <v>0</v>
      </c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9" t="s">
        <v>142</v>
      </c>
      <c r="AT143" s="159" t="s">
        <v>138</v>
      </c>
      <c r="AU143" s="159" t="s">
        <v>135</v>
      </c>
      <c r="AY143" s="17" t="s">
        <v>134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7" t="s">
        <v>135</v>
      </c>
      <c r="BK143" s="161">
        <f>ROUND(I143*H143,3)</f>
        <v>0</v>
      </c>
      <c r="BL143" s="17" t="s">
        <v>142</v>
      </c>
      <c r="BM143" s="159" t="s">
        <v>170</v>
      </c>
    </row>
    <row r="144" spans="1:65" s="2" customFormat="1" ht="19.5">
      <c r="A144" s="31"/>
      <c r="B144" s="32"/>
      <c r="C144" s="31"/>
      <c r="D144" s="162" t="s">
        <v>143</v>
      </c>
      <c r="E144" s="31"/>
      <c r="F144" s="163" t="s">
        <v>876</v>
      </c>
      <c r="G144" s="31"/>
      <c r="H144" s="31"/>
      <c r="I144" s="31"/>
      <c r="J144" s="31"/>
      <c r="K144" s="31"/>
      <c r="L144" s="32"/>
      <c r="M144" s="164"/>
      <c r="N144" s="165"/>
      <c r="O144" s="57"/>
      <c r="P144" s="57"/>
      <c r="Q144" s="57"/>
      <c r="R144" s="57"/>
      <c r="S144" s="57"/>
      <c r="T144" s="58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7" t="s">
        <v>143</v>
      </c>
      <c r="AU144" s="17" t="s">
        <v>135</v>
      </c>
    </row>
    <row r="145" spans="1:65" s="13" customFormat="1">
      <c r="B145" s="166"/>
      <c r="D145" s="162" t="s">
        <v>144</v>
      </c>
      <c r="E145" s="167" t="s">
        <v>1</v>
      </c>
      <c r="F145" s="168" t="s">
        <v>877</v>
      </c>
      <c r="H145" s="169">
        <v>22.756</v>
      </c>
      <c r="L145" s="166"/>
      <c r="M145" s="170"/>
      <c r="N145" s="171"/>
      <c r="O145" s="171"/>
      <c r="P145" s="171"/>
      <c r="Q145" s="171"/>
      <c r="R145" s="171"/>
      <c r="S145" s="171"/>
      <c r="T145" s="172"/>
      <c r="AT145" s="167" t="s">
        <v>144</v>
      </c>
      <c r="AU145" s="167" t="s">
        <v>135</v>
      </c>
      <c r="AV145" s="13" t="s">
        <v>135</v>
      </c>
      <c r="AW145" s="13" t="s">
        <v>24</v>
      </c>
      <c r="AX145" s="13" t="s">
        <v>70</v>
      </c>
      <c r="AY145" s="167" t="s">
        <v>134</v>
      </c>
    </row>
    <row r="146" spans="1:65" s="13" customFormat="1">
      <c r="B146" s="166"/>
      <c r="D146" s="162" t="s">
        <v>144</v>
      </c>
      <c r="E146" s="167" t="s">
        <v>1</v>
      </c>
      <c r="F146" s="168" t="s">
        <v>878</v>
      </c>
      <c r="H146" s="169">
        <v>24.623000000000001</v>
      </c>
      <c r="L146" s="166"/>
      <c r="M146" s="170"/>
      <c r="N146" s="171"/>
      <c r="O146" s="171"/>
      <c r="P146" s="171"/>
      <c r="Q146" s="171"/>
      <c r="R146" s="171"/>
      <c r="S146" s="171"/>
      <c r="T146" s="172"/>
      <c r="AT146" s="167" t="s">
        <v>144</v>
      </c>
      <c r="AU146" s="167" t="s">
        <v>135</v>
      </c>
      <c r="AV146" s="13" t="s">
        <v>135</v>
      </c>
      <c r="AW146" s="13" t="s">
        <v>24</v>
      </c>
      <c r="AX146" s="13" t="s">
        <v>70</v>
      </c>
      <c r="AY146" s="167" t="s">
        <v>134</v>
      </c>
    </row>
    <row r="147" spans="1:65" s="14" customFormat="1">
      <c r="B147" s="173"/>
      <c r="D147" s="162" t="s">
        <v>144</v>
      </c>
      <c r="E147" s="174" t="s">
        <v>1</v>
      </c>
      <c r="F147" s="175" t="s">
        <v>146</v>
      </c>
      <c r="H147" s="176">
        <v>47.379000000000005</v>
      </c>
      <c r="L147" s="173"/>
      <c r="M147" s="177"/>
      <c r="N147" s="178"/>
      <c r="O147" s="178"/>
      <c r="P147" s="178"/>
      <c r="Q147" s="178"/>
      <c r="R147" s="178"/>
      <c r="S147" s="178"/>
      <c r="T147" s="179"/>
      <c r="AT147" s="174" t="s">
        <v>144</v>
      </c>
      <c r="AU147" s="174" t="s">
        <v>135</v>
      </c>
      <c r="AV147" s="14" t="s">
        <v>142</v>
      </c>
      <c r="AW147" s="14" t="s">
        <v>24</v>
      </c>
      <c r="AX147" s="14" t="s">
        <v>78</v>
      </c>
      <c r="AY147" s="174" t="s">
        <v>134</v>
      </c>
    </row>
    <row r="148" spans="1:65" s="2" customFormat="1" ht="24.2" customHeight="1">
      <c r="A148" s="31"/>
      <c r="B148" s="148"/>
      <c r="C148" s="149" t="s">
        <v>164</v>
      </c>
      <c r="D148" s="149" t="s">
        <v>138</v>
      </c>
      <c r="E148" s="150" t="s">
        <v>879</v>
      </c>
      <c r="F148" s="151" t="s">
        <v>880</v>
      </c>
      <c r="G148" s="152" t="s">
        <v>141</v>
      </c>
      <c r="H148" s="153">
        <v>8.64</v>
      </c>
      <c r="I148" s="153"/>
      <c r="J148" s="153">
        <f>ROUND(I148*H148,3)</f>
        <v>0</v>
      </c>
      <c r="K148" s="154"/>
      <c r="L148" s="32"/>
      <c r="M148" s="155" t="s">
        <v>1</v>
      </c>
      <c r="N148" s="156" t="s">
        <v>36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9" t="s">
        <v>142</v>
      </c>
      <c r="AT148" s="159" t="s">
        <v>138</v>
      </c>
      <c r="AU148" s="159" t="s">
        <v>135</v>
      </c>
      <c r="AY148" s="17" t="s">
        <v>134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7" t="s">
        <v>135</v>
      </c>
      <c r="BK148" s="161">
        <f>ROUND(I148*H148,3)</f>
        <v>0</v>
      </c>
      <c r="BL148" s="17" t="s">
        <v>142</v>
      </c>
      <c r="BM148" s="159" t="s">
        <v>175</v>
      </c>
    </row>
    <row r="149" spans="1:65" s="2" customFormat="1">
      <c r="A149" s="31"/>
      <c r="B149" s="32"/>
      <c r="C149" s="31"/>
      <c r="D149" s="162" t="s">
        <v>143</v>
      </c>
      <c r="E149" s="31"/>
      <c r="F149" s="163" t="s">
        <v>880</v>
      </c>
      <c r="G149" s="31"/>
      <c r="H149" s="31"/>
      <c r="I149" s="31"/>
      <c r="J149" s="31"/>
      <c r="K149" s="31"/>
      <c r="L149" s="32"/>
      <c r="M149" s="164"/>
      <c r="N149" s="165"/>
      <c r="O149" s="57"/>
      <c r="P149" s="57"/>
      <c r="Q149" s="57"/>
      <c r="R149" s="57"/>
      <c r="S149" s="57"/>
      <c r="T149" s="58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7" t="s">
        <v>143</v>
      </c>
      <c r="AU149" s="17" t="s">
        <v>135</v>
      </c>
    </row>
    <row r="150" spans="1:65" s="13" customFormat="1">
      <c r="B150" s="166"/>
      <c r="D150" s="162" t="s">
        <v>144</v>
      </c>
      <c r="E150" s="167" t="s">
        <v>1</v>
      </c>
      <c r="F150" s="168" t="s">
        <v>881</v>
      </c>
      <c r="H150" s="169">
        <v>8.64</v>
      </c>
      <c r="L150" s="166"/>
      <c r="M150" s="170"/>
      <c r="N150" s="171"/>
      <c r="O150" s="171"/>
      <c r="P150" s="171"/>
      <c r="Q150" s="171"/>
      <c r="R150" s="171"/>
      <c r="S150" s="171"/>
      <c r="T150" s="172"/>
      <c r="AT150" s="167" t="s">
        <v>144</v>
      </c>
      <c r="AU150" s="167" t="s">
        <v>135</v>
      </c>
      <c r="AV150" s="13" t="s">
        <v>135</v>
      </c>
      <c r="AW150" s="13" t="s">
        <v>24</v>
      </c>
      <c r="AX150" s="13" t="s">
        <v>70</v>
      </c>
      <c r="AY150" s="167" t="s">
        <v>134</v>
      </c>
    </row>
    <row r="151" spans="1:65" s="14" customFormat="1">
      <c r="B151" s="173"/>
      <c r="D151" s="162" t="s">
        <v>144</v>
      </c>
      <c r="E151" s="174" t="s">
        <v>1</v>
      </c>
      <c r="F151" s="175" t="s">
        <v>146</v>
      </c>
      <c r="H151" s="176">
        <v>8.64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144</v>
      </c>
      <c r="AU151" s="174" t="s">
        <v>135</v>
      </c>
      <c r="AV151" s="14" t="s">
        <v>142</v>
      </c>
      <c r="AW151" s="14" t="s">
        <v>24</v>
      </c>
      <c r="AX151" s="14" t="s">
        <v>78</v>
      </c>
      <c r="AY151" s="174" t="s">
        <v>134</v>
      </c>
    </row>
    <row r="152" spans="1:65" s="2" customFormat="1" ht="24.2" customHeight="1">
      <c r="A152" s="31"/>
      <c r="B152" s="148"/>
      <c r="C152" s="149" t="s">
        <v>177</v>
      </c>
      <c r="D152" s="149" t="s">
        <v>138</v>
      </c>
      <c r="E152" s="150" t="s">
        <v>882</v>
      </c>
      <c r="F152" s="151" t="s">
        <v>883</v>
      </c>
      <c r="G152" s="152" t="s">
        <v>141</v>
      </c>
      <c r="H152" s="153">
        <v>8.64</v>
      </c>
      <c r="I152" s="153"/>
      <c r="J152" s="153">
        <f>ROUND(I152*H152,3)</f>
        <v>0</v>
      </c>
      <c r="K152" s="154"/>
      <c r="L152" s="32"/>
      <c r="M152" s="155" t="s">
        <v>1</v>
      </c>
      <c r="N152" s="156" t="s">
        <v>36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9" t="s">
        <v>142</v>
      </c>
      <c r="AT152" s="159" t="s">
        <v>138</v>
      </c>
      <c r="AU152" s="159" t="s">
        <v>135</v>
      </c>
      <c r="AY152" s="17" t="s">
        <v>134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7" t="s">
        <v>135</v>
      </c>
      <c r="BK152" s="161">
        <f>ROUND(I152*H152,3)</f>
        <v>0</v>
      </c>
      <c r="BL152" s="17" t="s">
        <v>142</v>
      </c>
      <c r="BM152" s="159" t="s">
        <v>180</v>
      </c>
    </row>
    <row r="153" spans="1:65" s="2" customFormat="1" ht="19.5">
      <c r="A153" s="31"/>
      <c r="B153" s="32"/>
      <c r="C153" s="31"/>
      <c r="D153" s="162" t="s">
        <v>143</v>
      </c>
      <c r="E153" s="31"/>
      <c r="F153" s="163" t="s">
        <v>883</v>
      </c>
      <c r="G153" s="31"/>
      <c r="H153" s="31"/>
      <c r="I153" s="31"/>
      <c r="J153" s="31"/>
      <c r="K153" s="31"/>
      <c r="L153" s="32"/>
      <c r="M153" s="164"/>
      <c r="N153" s="165"/>
      <c r="O153" s="57"/>
      <c r="P153" s="57"/>
      <c r="Q153" s="57"/>
      <c r="R153" s="57"/>
      <c r="S153" s="57"/>
      <c r="T153" s="58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7" t="s">
        <v>143</v>
      </c>
      <c r="AU153" s="17" t="s">
        <v>135</v>
      </c>
    </row>
    <row r="154" spans="1:65" s="2" customFormat="1" ht="14.45" customHeight="1">
      <c r="A154" s="31"/>
      <c r="B154" s="148"/>
      <c r="C154" s="149" t="s">
        <v>142</v>
      </c>
      <c r="D154" s="149" t="s">
        <v>138</v>
      </c>
      <c r="E154" s="150" t="s">
        <v>168</v>
      </c>
      <c r="F154" s="151" t="s">
        <v>884</v>
      </c>
      <c r="G154" s="152" t="s">
        <v>141</v>
      </c>
      <c r="H154" s="153">
        <v>33</v>
      </c>
      <c r="I154" s="153"/>
      <c r="J154" s="153">
        <f>ROUND(I154*H154,3)</f>
        <v>0</v>
      </c>
      <c r="K154" s="154"/>
      <c r="L154" s="32"/>
      <c r="M154" s="155" t="s">
        <v>1</v>
      </c>
      <c r="N154" s="156" t="s">
        <v>36</v>
      </c>
      <c r="O154" s="157">
        <v>0</v>
      </c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9" t="s">
        <v>142</v>
      </c>
      <c r="AT154" s="159" t="s">
        <v>138</v>
      </c>
      <c r="AU154" s="159" t="s">
        <v>135</v>
      </c>
      <c r="AY154" s="17" t="s">
        <v>134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7" t="s">
        <v>135</v>
      </c>
      <c r="BK154" s="161">
        <f>ROUND(I154*H154,3)</f>
        <v>0</v>
      </c>
      <c r="BL154" s="17" t="s">
        <v>142</v>
      </c>
      <c r="BM154" s="159" t="s">
        <v>184</v>
      </c>
    </row>
    <row r="155" spans="1:65" s="2" customFormat="1">
      <c r="A155" s="31"/>
      <c r="B155" s="32"/>
      <c r="C155" s="31"/>
      <c r="D155" s="162" t="s">
        <v>143</v>
      </c>
      <c r="E155" s="31"/>
      <c r="F155" s="163" t="s">
        <v>884</v>
      </c>
      <c r="G155" s="31"/>
      <c r="H155" s="31"/>
      <c r="I155" s="31"/>
      <c r="J155" s="31"/>
      <c r="K155" s="31"/>
      <c r="L155" s="32"/>
      <c r="M155" s="164"/>
      <c r="N155" s="165"/>
      <c r="O155" s="57"/>
      <c r="P155" s="57"/>
      <c r="Q155" s="57"/>
      <c r="R155" s="57"/>
      <c r="S155" s="57"/>
      <c r="T155" s="58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7" t="s">
        <v>143</v>
      </c>
      <c r="AU155" s="17" t="s">
        <v>135</v>
      </c>
    </row>
    <row r="156" spans="1:65" s="2" customFormat="1" ht="24.2" customHeight="1">
      <c r="A156" s="31"/>
      <c r="B156" s="148"/>
      <c r="C156" s="149" t="s">
        <v>185</v>
      </c>
      <c r="D156" s="149" t="s">
        <v>138</v>
      </c>
      <c r="E156" s="150" t="s">
        <v>885</v>
      </c>
      <c r="F156" s="151" t="s">
        <v>886</v>
      </c>
      <c r="G156" s="152" t="s">
        <v>141</v>
      </c>
      <c r="H156" s="153">
        <v>8.64</v>
      </c>
      <c r="I156" s="153"/>
      <c r="J156" s="153">
        <f>ROUND(I156*H156,3)</f>
        <v>0</v>
      </c>
      <c r="K156" s="154"/>
      <c r="L156" s="32"/>
      <c r="M156" s="155" t="s">
        <v>1</v>
      </c>
      <c r="N156" s="156" t="s">
        <v>36</v>
      </c>
      <c r="O156" s="157">
        <v>0</v>
      </c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9" t="s">
        <v>142</v>
      </c>
      <c r="AT156" s="159" t="s">
        <v>138</v>
      </c>
      <c r="AU156" s="159" t="s">
        <v>135</v>
      </c>
      <c r="AY156" s="17" t="s">
        <v>134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7" t="s">
        <v>135</v>
      </c>
      <c r="BK156" s="161">
        <f>ROUND(I156*H156,3)</f>
        <v>0</v>
      </c>
      <c r="BL156" s="17" t="s">
        <v>142</v>
      </c>
      <c r="BM156" s="159" t="s">
        <v>7</v>
      </c>
    </row>
    <row r="157" spans="1:65" s="2" customFormat="1">
      <c r="A157" s="31"/>
      <c r="B157" s="32"/>
      <c r="C157" s="31"/>
      <c r="D157" s="162" t="s">
        <v>143</v>
      </c>
      <c r="E157" s="31"/>
      <c r="F157" s="163" t="s">
        <v>886</v>
      </c>
      <c r="G157" s="31"/>
      <c r="H157" s="31"/>
      <c r="I157" s="31"/>
      <c r="J157" s="31"/>
      <c r="K157" s="31"/>
      <c r="L157" s="32"/>
      <c r="M157" s="164"/>
      <c r="N157" s="165"/>
      <c r="O157" s="57"/>
      <c r="P157" s="57"/>
      <c r="Q157" s="57"/>
      <c r="R157" s="57"/>
      <c r="S157" s="57"/>
      <c r="T157" s="58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7" t="s">
        <v>143</v>
      </c>
      <c r="AU157" s="17" t="s">
        <v>135</v>
      </c>
    </row>
    <row r="158" spans="1:65" s="2" customFormat="1" ht="37.9" customHeight="1">
      <c r="A158" s="31"/>
      <c r="B158" s="148"/>
      <c r="C158" s="149" t="s">
        <v>555</v>
      </c>
      <c r="D158" s="149" t="s">
        <v>138</v>
      </c>
      <c r="E158" s="150" t="s">
        <v>173</v>
      </c>
      <c r="F158" s="151" t="s">
        <v>887</v>
      </c>
      <c r="G158" s="152" t="s">
        <v>141</v>
      </c>
      <c r="H158" s="153">
        <v>8.64</v>
      </c>
      <c r="I158" s="153"/>
      <c r="J158" s="153">
        <f>ROUND(I158*H158,3)</f>
        <v>0</v>
      </c>
      <c r="K158" s="154"/>
      <c r="L158" s="32"/>
      <c r="M158" s="155" t="s">
        <v>1</v>
      </c>
      <c r="N158" s="156" t="s">
        <v>36</v>
      </c>
      <c r="O158" s="157">
        <v>0</v>
      </c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9" t="s">
        <v>142</v>
      </c>
      <c r="AT158" s="159" t="s">
        <v>138</v>
      </c>
      <c r="AU158" s="159" t="s">
        <v>135</v>
      </c>
      <c r="AY158" s="17" t="s">
        <v>134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7" t="s">
        <v>135</v>
      </c>
      <c r="BK158" s="161">
        <f>ROUND(I158*H158,3)</f>
        <v>0</v>
      </c>
      <c r="BL158" s="17" t="s">
        <v>142</v>
      </c>
      <c r="BM158" s="159" t="s">
        <v>167</v>
      </c>
    </row>
    <row r="159" spans="1:65" s="2" customFormat="1" ht="19.5">
      <c r="A159" s="31"/>
      <c r="B159" s="32"/>
      <c r="C159" s="31"/>
      <c r="D159" s="162" t="s">
        <v>143</v>
      </c>
      <c r="E159" s="31"/>
      <c r="F159" s="163" t="s">
        <v>887</v>
      </c>
      <c r="G159" s="31"/>
      <c r="H159" s="31"/>
      <c r="I159" s="31"/>
      <c r="J159" s="31"/>
      <c r="K159" s="31"/>
      <c r="L159" s="32"/>
      <c r="M159" s="164"/>
      <c r="N159" s="165"/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7" t="s">
        <v>143</v>
      </c>
      <c r="AU159" s="17" t="s">
        <v>135</v>
      </c>
    </row>
    <row r="160" spans="1:65" s="2" customFormat="1" ht="24.2" customHeight="1">
      <c r="A160" s="31"/>
      <c r="B160" s="148"/>
      <c r="C160" s="149" t="s">
        <v>155</v>
      </c>
      <c r="D160" s="149" t="s">
        <v>138</v>
      </c>
      <c r="E160" s="150" t="s">
        <v>888</v>
      </c>
      <c r="F160" s="151" t="s">
        <v>889</v>
      </c>
      <c r="G160" s="152" t="s">
        <v>141</v>
      </c>
      <c r="H160" s="153">
        <v>8.64</v>
      </c>
      <c r="I160" s="153"/>
      <c r="J160" s="153">
        <f>ROUND(I160*H160,3)</f>
        <v>0</v>
      </c>
      <c r="K160" s="154"/>
      <c r="L160" s="32"/>
      <c r="M160" s="155" t="s">
        <v>1</v>
      </c>
      <c r="N160" s="156" t="s">
        <v>36</v>
      </c>
      <c r="O160" s="157">
        <v>0</v>
      </c>
      <c r="P160" s="157">
        <f>O160*H160</f>
        <v>0</v>
      </c>
      <c r="Q160" s="157">
        <v>0</v>
      </c>
      <c r="R160" s="157">
        <f>Q160*H160</f>
        <v>0</v>
      </c>
      <c r="S160" s="157">
        <v>0</v>
      </c>
      <c r="T160" s="158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9" t="s">
        <v>142</v>
      </c>
      <c r="AT160" s="159" t="s">
        <v>138</v>
      </c>
      <c r="AU160" s="159" t="s">
        <v>135</v>
      </c>
      <c r="AY160" s="17" t="s">
        <v>134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7" t="s">
        <v>135</v>
      </c>
      <c r="BK160" s="161">
        <f>ROUND(I160*H160,3)</f>
        <v>0</v>
      </c>
      <c r="BL160" s="17" t="s">
        <v>142</v>
      </c>
      <c r="BM160" s="159" t="s">
        <v>181</v>
      </c>
    </row>
    <row r="161" spans="1:65" s="2" customFormat="1" ht="19.5">
      <c r="A161" s="31"/>
      <c r="B161" s="32"/>
      <c r="C161" s="31"/>
      <c r="D161" s="162" t="s">
        <v>143</v>
      </c>
      <c r="E161" s="31"/>
      <c r="F161" s="163" t="s">
        <v>889</v>
      </c>
      <c r="G161" s="31"/>
      <c r="H161" s="31"/>
      <c r="I161" s="31"/>
      <c r="J161" s="31"/>
      <c r="K161" s="31"/>
      <c r="L161" s="32"/>
      <c r="M161" s="164"/>
      <c r="N161" s="165"/>
      <c r="O161" s="57"/>
      <c r="P161" s="57"/>
      <c r="Q161" s="57"/>
      <c r="R161" s="57"/>
      <c r="S161" s="57"/>
      <c r="T161" s="58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7" t="s">
        <v>143</v>
      </c>
      <c r="AU161" s="17" t="s">
        <v>135</v>
      </c>
    </row>
    <row r="162" spans="1:65" s="2" customFormat="1" ht="24.2" customHeight="1">
      <c r="A162" s="31"/>
      <c r="B162" s="148"/>
      <c r="C162" s="149" t="s">
        <v>382</v>
      </c>
      <c r="D162" s="149" t="s">
        <v>138</v>
      </c>
      <c r="E162" s="150" t="s">
        <v>890</v>
      </c>
      <c r="F162" s="151" t="s">
        <v>891</v>
      </c>
      <c r="G162" s="152" t="s">
        <v>141</v>
      </c>
      <c r="H162" s="153">
        <v>33</v>
      </c>
      <c r="I162" s="153"/>
      <c r="J162" s="153">
        <f>ROUND(I162*H162,3)</f>
        <v>0</v>
      </c>
      <c r="K162" s="154"/>
      <c r="L162" s="32"/>
      <c r="M162" s="155" t="s">
        <v>1</v>
      </c>
      <c r="N162" s="156" t="s">
        <v>36</v>
      </c>
      <c r="O162" s="157">
        <v>0</v>
      </c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9" t="s">
        <v>142</v>
      </c>
      <c r="AT162" s="159" t="s">
        <v>138</v>
      </c>
      <c r="AU162" s="159" t="s">
        <v>135</v>
      </c>
      <c r="AY162" s="17" t="s">
        <v>134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7" t="s">
        <v>135</v>
      </c>
      <c r="BK162" s="161">
        <f>ROUND(I162*H162,3)</f>
        <v>0</v>
      </c>
      <c r="BL162" s="17" t="s">
        <v>142</v>
      </c>
      <c r="BM162" s="159" t="s">
        <v>231</v>
      </c>
    </row>
    <row r="163" spans="1:65" s="2" customFormat="1" ht="19.5">
      <c r="A163" s="31"/>
      <c r="B163" s="32"/>
      <c r="C163" s="31"/>
      <c r="D163" s="162" t="s">
        <v>143</v>
      </c>
      <c r="E163" s="31"/>
      <c r="F163" s="163" t="s">
        <v>891</v>
      </c>
      <c r="G163" s="31"/>
      <c r="H163" s="31"/>
      <c r="I163" s="31"/>
      <c r="J163" s="31"/>
      <c r="K163" s="31"/>
      <c r="L163" s="32"/>
      <c r="M163" s="164"/>
      <c r="N163" s="165"/>
      <c r="O163" s="57"/>
      <c r="P163" s="57"/>
      <c r="Q163" s="57"/>
      <c r="R163" s="57"/>
      <c r="S163" s="57"/>
      <c r="T163" s="58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7" t="s">
        <v>143</v>
      </c>
      <c r="AU163" s="17" t="s">
        <v>135</v>
      </c>
    </row>
    <row r="164" spans="1:65" s="12" customFormat="1" ht="22.9" customHeight="1">
      <c r="B164" s="136"/>
      <c r="D164" s="137" t="s">
        <v>69</v>
      </c>
      <c r="E164" s="146" t="s">
        <v>362</v>
      </c>
      <c r="F164" s="146" t="s">
        <v>363</v>
      </c>
      <c r="J164" s="147">
        <f>BK164</f>
        <v>0</v>
      </c>
      <c r="L164" s="136"/>
      <c r="M164" s="140"/>
      <c r="N164" s="141"/>
      <c r="O164" s="141"/>
      <c r="P164" s="142">
        <f>SUM(P165:P180)</f>
        <v>0</v>
      </c>
      <c r="Q164" s="141"/>
      <c r="R164" s="142">
        <f>SUM(R165:R180)</f>
        <v>0</v>
      </c>
      <c r="S164" s="141"/>
      <c r="T164" s="143">
        <f>SUM(T165:T180)</f>
        <v>0</v>
      </c>
      <c r="AR164" s="137" t="s">
        <v>78</v>
      </c>
      <c r="AT164" s="144" t="s">
        <v>69</v>
      </c>
      <c r="AU164" s="144" t="s">
        <v>78</v>
      </c>
      <c r="AY164" s="137" t="s">
        <v>134</v>
      </c>
      <c r="BK164" s="145">
        <f>SUM(BK165:BK180)</f>
        <v>0</v>
      </c>
    </row>
    <row r="165" spans="1:65" s="2" customFormat="1" ht="14.45" customHeight="1">
      <c r="A165" s="31"/>
      <c r="B165" s="148"/>
      <c r="C165" s="149" t="s">
        <v>78</v>
      </c>
      <c r="D165" s="149" t="s">
        <v>138</v>
      </c>
      <c r="E165" s="150" t="s">
        <v>892</v>
      </c>
      <c r="F165" s="151" t="s">
        <v>893</v>
      </c>
      <c r="G165" s="152" t="s">
        <v>141</v>
      </c>
      <c r="H165" s="153">
        <v>761.44500000000005</v>
      </c>
      <c r="I165" s="153"/>
      <c r="J165" s="153">
        <f>ROUND(I165*H165,3)</f>
        <v>0</v>
      </c>
      <c r="K165" s="154"/>
      <c r="L165" s="32"/>
      <c r="M165" s="155" t="s">
        <v>1</v>
      </c>
      <c r="N165" s="156" t="s">
        <v>36</v>
      </c>
      <c r="O165" s="157">
        <v>0</v>
      </c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9" t="s">
        <v>142</v>
      </c>
      <c r="AT165" s="159" t="s">
        <v>138</v>
      </c>
      <c r="AU165" s="159" t="s">
        <v>135</v>
      </c>
      <c r="AY165" s="17" t="s">
        <v>134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7" t="s">
        <v>135</v>
      </c>
      <c r="BK165" s="161">
        <f>ROUND(I165*H165,3)</f>
        <v>0</v>
      </c>
      <c r="BL165" s="17" t="s">
        <v>142</v>
      </c>
      <c r="BM165" s="159" t="s">
        <v>269</v>
      </c>
    </row>
    <row r="166" spans="1:65" s="2" customFormat="1">
      <c r="A166" s="31"/>
      <c r="B166" s="32"/>
      <c r="C166" s="31"/>
      <c r="D166" s="162" t="s">
        <v>143</v>
      </c>
      <c r="E166" s="31"/>
      <c r="F166" s="163" t="s">
        <v>893</v>
      </c>
      <c r="G166" s="31"/>
      <c r="H166" s="31"/>
      <c r="I166" s="31"/>
      <c r="J166" s="31"/>
      <c r="K166" s="31"/>
      <c r="L166" s="32"/>
      <c r="M166" s="164"/>
      <c r="N166" s="165"/>
      <c r="O166" s="57"/>
      <c r="P166" s="57"/>
      <c r="Q166" s="57"/>
      <c r="R166" s="57"/>
      <c r="S166" s="57"/>
      <c r="T166" s="58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7" t="s">
        <v>143</v>
      </c>
      <c r="AU166" s="17" t="s">
        <v>135</v>
      </c>
    </row>
    <row r="167" spans="1:65" s="13" customFormat="1">
      <c r="B167" s="166"/>
      <c r="D167" s="162" t="s">
        <v>144</v>
      </c>
      <c r="E167" s="167" t="s">
        <v>1</v>
      </c>
      <c r="F167" s="168" t="s">
        <v>894</v>
      </c>
      <c r="H167" s="169">
        <v>196.642</v>
      </c>
      <c r="L167" s="166"/>
      <c r="M167" s="170"/>
      <c r="N167" s="171"/>
      <c r="O167" s="171"/>
      <c r="P167" s="171"/>
      <c r="Q167" s="171"/>
      <c r="R167" s="171"/>
      <c r="S167" s="171"/>
      <c r="T167" s="172"/>
      <c r="AT167" s="167" t="s">
        <v>144</v>
      </c>
      <c r="AU167" s="167" t="s">
        <v>135</v>
      </c>
      <c r="AV167" s="13" t="s">
        <v>135</v>
      </c>
      <c r="AW167" s="13" t="s">
        <v>24</v>
      </c>
      <c r="AX167" s="13" t="s">
        <v>70</v>
      </c>
      <c r="AY167" s="167" t="s">
        <v>134</v>
      </c>
    </row>
    <row r="168" spans="1:65" s="13" customFormat="1">
      <c r="B168" s="166"/>
      <c r="D168" s="162" t="s">
        <v>144</v>
      </c>
      <c r="E168" s="167" t="s">
        <v>1</v>
      </c>
      <c r="F168" s="168" t="s">
        <v>895</v>
      </c>
      <c r="H168" s="169">
        <v>102.761</v>
      </c>
      <c r="L168" s="166"/>
      <c r="M168" s="170"/>
      <c r="N168" s="171"/>
      <c r="O168" s="171"/>
      <c r="P168" s="171"/>
      <c r="Q168" s="171"/>
      <c r="R168" s="171"/>
      <c r="S168" s="171"/>
      <c r="T168" s="172"/>
      <c r="AT168" s="167" t="s">
        <v>144</v>
      </c>
      <c r="AU168" s="167" t="s">
        <v>135</v>
      </c>
      <c r="AV168" s="13" t="s">
        <v>135</v>
      </c>
      <c r="AW168" s="13" t="s">
        <v>24</v>
      </c>
      <c r="AX168" s="13" t="s">
        <v>70</v>
      </c>
      <c r="AY168" s="167" t="s">
        <v>134</v>
      </c>
    </row>
    <row r="169" spans="1:65" s="13" customFormat="1">
      <c r="B169" s="166"/>
      <c r="D169" s="162" t="s">
        <v>144</v>
      </c>
      <c r="E169" s="167" t="s">
        <v>1</v>
      </c>
      <c r="F169" s="168" t="s">
        <v>896</v>
      </c>
      <c r="H169" s="169">
        <v>50.155999999999999</v>
      </c>
      <c r="L169" s="166"/>
      <c r="M169" s="170"/>
      <c r="N169" s="171"/>
      <c r="O169" s="171"/>
      <c r="P169" s="171"/>
      <c r="Q169" s="171"/>
      <c r="R169" s="171"/>
      <c r="S169" s="171"/>
      <c r="T169" s="172"/>
      <c r="AT169" s="167" t="s">
        <v>144</v>
      </c>
      <c r="AU169" s="167" t="s">
        <v>135</v>
      </c>
      <c r="AV169" s="13" t="s">
        <v>135</v>
      </c>
      <c r="AW169" s="13" t="s">
        <v>24</v>
      </c>
      <c r="AX169" s="13" t="s">
        <v>70</v>
      </c>
      <c r="AY169" s="167" t="s">
        <v>134</v>
      </c>
    </row>
    <row r="170" spans="1:65" s="13" customFormat="1">
      <c r="B170" s="166"/>
      <c r="D170" s="162" t="s">
        <v>144</v>
      </c>
      <c r="E170" s="167" t="s">
        <v>1</v>
      </c>
      <c r="F170" s="168" t="s">
        <v>897</v>
      </c>
      <c r="H170" s="169">
        <v>24.513999999999999</v>
      </c>
      <c r="L170" s="166"/>
      <c r="M170" s="170"/>
      <c r="N170" s="171"/>
      <c r="O170" s="171"/>
      <c r="P170" s="171"/>
      <c r="Q170" s="171"/>
      <c r="R170" s="171"/>
      <c r="S170" s="171"/>
      <c r="T170" s="172"/>
      <c r="AT170" s="167" t="s">
        <v>144</v>
      </c>
      <c r="AU170" s="167" t="s">
        <v>135</v>
      </c>
      <c r="AV170" s="13" t="s">
        <v>135</v>
      </c>
      <c r="AW170" s="13" t="s">
        <v>24</v>
      </c>
      <c r="AX170" s="13" t="s">
        <v>70</v>
      </c>
      <c r="AY170" s="167" t="s">
        <v>134</v>
      </c>
    </row>
    <row r="171" spans="1:65" s="15" customFormat="1">
      <c r="B171" s="180"/>
      <c r="D171" s="162" t="s">
        <v>144</v>
      </c>
      <c r="E171" s="181" t="s">
        <v>1</v>
      </c>
      <c r="F171" s="182" t="s">
        <v>282</v>
      </c>
      <c r="H171" s="183">
        <v>374.07300000000004</v>
      </c>
      <c r="L171" s="180"/>
      <c r="M171" s="184"/>
      <c r="N171" s="185"/>
      <c r="O171" s="185"/>
      <c r="P171" s="185"/>
      <c r="Q171" s="185"/>
      <c r="R171" s="185"/>
      <c r="S171" s="185"/>
      <c r="T171" s="186"/>
      <c r="AT171" s="181" t="s">
        <v>144</v>
      </c>
      <c r="AU171" s="181" t="s">
        <v>135</v>
      </c>
      <c r="AV171" s="15" t="s">
        <v>283</v>
      </c>
      <c r="AW171" s="15" t="s">
        <v>24</v>
      </c>
      <c r="AX171" s="15" t="s">
        <v>70</v>
      </c>
      <c r="AY171" s="181" t="s">
        <v>134</v>
      </c>
    </row>
    <row r="172" spans="1:65" s="13" customFormat="1">
      <c r="B172" s="166"/>
      <c r="D172" s="162" t="s">
        <v>144</v>
      </c>
      <c r="E172" s="167" t="s">
        <v>1</v>
      </c>
      <c r="F172" s="168" t="s">
        <v>898</v>
      </c>
      <c r="H172" s="169">
        <v>267.66800000000001</v>
      </c>
      <c r="L172" s="166"/>
      <c r="M172" s="170"/>
      <c r="N172" s="171"/>
      <c r="O172" s="171"/>
      <c r="P172" s="171"/>
      <c r="Q172" s="171"/>
      <c r="R172" s="171"/>
      <c r="S172" s="171"/>
      <c r="T172" s="172"/>
      <c r="AT172" s="167" t="s">
        <v>144</v>
      </c>
      <c r="AU172" s="167" t="s">
        <v>135</v>
      </c>
      <c r="AV172" s="13" t="s">
        <v>135</v>
      </c>
      <c r="AW172" s="13" t="s">
        <v>24</v>
      </c>
      <c r="AX172" s="13" t="s">
        <v>70</v>
      </c>
      <c r="AY172" s="167" t="s">
        <v>134</v>
      </c>
    </row>
    <row r="173" spans="1:65" s="15" customFormat="1">
      <c r="B173" s="180"/>
      <c r="D173" s="162" t="s">
        <v>144</v>
      </c>
      <c r="E173" s="181" t="s">
        <v>1</v>
      </c>
      <c r="F173" s="182" t="s">
        <v>282</v>
      </c>
      <c r="H173" s="183">
        <v>267.66800000000001</v>
      </c>
      <c r="L173" s="180"/>
      <c r="M173" s="184"/>
      <c r="N173" s="185"/>
      <c r="O173" s="185"/>
      <c r="P173" s="185"/>
      <c r="Q173" s="185"/>
      <c r="R173" s="185"/>
      <c r="S173" s="185"/>
      <c r="T173" s="186"/>
      <c r="AT173" s="181" t="s">
        <v>144</v>
      </c>
      <c r="AU173" s="181" t="s">
        <v>135</v>
      </c>
      <c r="AV173" s="15" t="s">
        <v>283</v>
      </c>
      <c r="AW173" s="15" t="s">
        <v>24</v>
      </c>
      <c r="AX173" s="15" t="s">
        <v>70</v>
      </c>
      <c r="AY173" s="181" t="s">
        <v>134</v>
      </c>
    </row>
    <row r="174" spans="1:65" s="13" customFormat="1">
      <c r="B174" s="166"/>
      <c r="D174" s="162" t="s">
        <v>144</v>
      </c>
      <c r="E174" s="167" t="s">
        <v>1</v>
      </c>
      <c r="F174" s="168" t="s">
        <v>899</v>
      </c>
      <c r="H174" s="169">
        <v>21.29</v>
      </c>
      <c r="L174" s="166"/>
      <c r="M174" s="170"/>
      <c r="N174" s="171"/>
      <c r="O174" s="171"/>
      <c r="P174" s="171"/>
      <c r="Q174" s="171"/>
      <c r="R174" s="171"/>
      <c r="S174" s="171"/>
      <c r="T174" s="172"/>
      <c r="AT174" s="167" t="s">
        <v>144</v>
      </c>
      <c r="AU174" s="167" t="s">
        <v>135</v>
      </c>
      <c r="AV174" s="13" t="s">
        <v>135</v>
      </c>
      <c r="AW174" s="13" t="s">
        <v>24</v>
      </c>
      <c r="AX174" s="13" t="s">
        <v>70</v>
      </c>
      <c r="AY174" s="167" t="s">
        <v>134</v>
      </c>
    </row>
    <row r="175" spans="1:65" s="13" customFormat="1">
      <c r="B175" s="166"/>
      <c r="D175" s="162" t="s">
        <v>144</v>
      </c>
      <c r="E175" s="167" t="s">
        <v>1</v>
      </c>
      <c r="F175" s="168" t="s">
        <v>900</v>
      </c>
      <c r="H175" s="169">
        <v>22.945</v>
      </c>
      <c r="L175" s="166"/>
      <c r="M175" s="170"/>
      <c r="N175" s="171"/>
      <c r="O175" s="171"/>
      <c r="P175" s="171"/>
      <c r="Q175" s="171"/>
      <c r="R175" s="171"/>
      <c r="S175" s="171"/>
      <c r="T175" s="172"/>
      <c r="AT175" s="167" t="s">
        <v>144</v>
      </c>
      <c r="AU175" s="167" t="s">
        <v>135</v>
      </c>
      <c r="AV175" s="13" t="s">
        <v>135</v>
      </c>
      <c r="AW175" s="13" t="s">
        <v>24</v>
      </c>
      <c r="AX175" s="13" t="s">
        <v>70</v>
      </c>
      <c r="AY175" s="167" t="s">
        <v>134</v>
      </c>
    </row>
    <row r="176" spans="1:65" s="13" customFormat="1">
      <c r="B176" s="166"/>
      <c r="D176" s="162" t="s">
        <v>144</v>
      </c>
      <c r="E176" s="167" t="s">
        <v>1</v>
      </c>
      <c r="F176" s="168" t="s">
        <v>901</v>
      </c>
      <c r="H176" s="169">
        <v>75.468999999999994</v>
      </c>
      <c r="L176" s="166"/>
      <c r="M176" s="170"/>
      <c r="N176" s="171"/>
      <c r="O176" s="171"/>
      <c r="P176" s="171"/>
      <c r="Q176" s="171"/>
      <c r="R176" s="171"/>
      <c r="S176" s="171"/>
      <c r="T176" s="172"/>
      <c r="AT176" s="167" t="s">
        <v>144</v>
      </c>
      <c r="AU176" s="167" t="s">
        <v>135</v>
      </c>
      <c r="AV176" s="13" t="s">
        <v>135</v>
      </c>
      <c r="AW176" s="13" t="s">
        <v>24</v>
      </c>
      <c r="AX176" s="13" t="s">
        <v>70</v>
      </c>
      <c r="AY176" s="167" t="s">
        <v>134</v>
      </c>
    </row>
    <row r="177" spans="1:65" s="15" customFormat="1">
      <c r="B177" s="180"/>
      <c r="D177" s="162" t="s">
        <v>144</v>
      </c>
      <c r="E177" s="181" t="s">
        <v>1</v>
      </c>
      <c r="F177" s="182" t="s">
        <v>282</v>
      </c>
      <c r="H177" s="183">
        <v>119.70399999999999</v>
      </c>
      <c r="L177" s="180"/>
      <c r="M177" s="184"/>
      <c r="N177" s="185"/>
      <c r="O177" s="185"/>
      <c r="P177" s="185"/>
      <c r="Q177" s="185"/>
      <c r="R177" s="185"/>
      <c r="S177" s="185"/>
      <c r="T177" s="186"/>
      <c r="AT177" s="181" t="s">
        <v>144</v>
      </c>
      <c r="AU177" s="181" t="s">
        <v>135</v>
      </c>
      <c r="AV177" s="15" t="s">
        <v>283</v>
      </c>
      <c r="AW177" s="15" t="s">
        <v>24</v>
      </c>
      <c r="AX177" s="15" t="s">
        <v>70</v>
      </c>
      <c r="AY177" s="181" t="s">
        <v>134</v>
      </c>
    </row>
    <row r="178" spans="1:65" s="14" customFormat="1">
      <c r="B178" s="173"/>
      <c r="D178" s="162" t="s">
        <v>144</v>
      </c>
      <c r="E178" s="174" t="s">
        <v>1</v>
      </c>
      <c r="F178" s="175" t="s">
        <v>146</v>
      </c>
      <c r="H178" s="176">
        <v>761.44499999999994</v>
      </c>
      <c r="L178" s="173"/>
      <c r="M178" s="177"/>
      <c r="N178" s="178"/>
      <c r="O178" s="178"/>
      <c r="P178" s="178"/>
      <c r="Q178" s="178"/>
      <c r="R178" s="178"/>
      <c r="S178" s="178"/>
      <c r="T178" s="179"/>
      <c r="AT178" s="174" t="s">
        <v>144</v>
      </c>
      <c r="AU178" s="174" t="s">
        <v>135</v>
      </c>
      <c r="AV178" s="14" t="s">
        <v>142</v>
      </c>
      <c r="AW178" s="14" t="s">
        <v>24</v>
      </c>
      <c r="AX178" s="14" t="s">
        <v>78</v>
      </c>
      <c r="AY178" s="174" t="s">
        <v>134</v>
      </c>
    </row>
    <row r="179" spans="1:65" s="2" customFormat="1" ht="14.45" customHeight="1">
      <c r="A179" s="31"/>
      <c r="B179" s="148"/>
      <c r="C179" s="149" t="s">
        <v>764</v>
      </c>
      <c r="D179" s="149" t="s">
        <v>138</v>
      </c>
      <c r="E179" s="150" t="s">
        <v>902</v>
      </c>
      <c r="F179" s="151" t="s">
        <v>903</v>
      </c>
      <c r="G179" s="152" t="s">
        <v>141</v>
      </c>
      <c r="H179" s="153">
        <v>33</v>
      </c>
      <c r="I179" s="153"/>
      <c r="J179" s="153">
        <f>ROUND(I179*H179,3)</f>
        <v>0</v>
      </c>
      <c r="K179" s="154"/>
      <c r="L179" s="32"/>
      <c r="M179" s="155" t="s">
        <v>1</v>
      </c>
      <c r="N179" s="156" t="s">
        <v>36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9" t="s">
        <v>142</v>
      </c>
      <c r="AT179" s="159" t="s">
        <v>138</v>
      </c>
      <c r="AU179" s="159" t="s">
        <v>135</v>
      </c>
      <c r="AY179" s="17" t="s">
        <v>134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7" t="s">
        <v>135</v>
      </c>
      <c r="BK179" s="161">
        <f>ROUND(I179*H179,3)</f>
        <v>0</v>
      </c>
      <c r="BL179" s="17" t="s">
        <v>142</v>
      </c>
      <c r="BM179" s="159" t="s">
        <v>164</v>
      </c>
    </row>
    <row r="180" spans="1:65" s="2" customFormat="1">
      <c r="A180" s="31"/>
      <c r="B180" s="32"/>
      <c r="C180" s="31"/>
      <c r="D180" s="162" t="s">
        <v>143</v>
      </c>
      <c r="E180" s="31"/>
      <c r="F180" s="163" t="s">
        <v>903</v>
      </c>
      <c r="G180" s="31"/>
      <c r="H180" s="31"/>
      <c r="I180" s="31"/>
      <c r="J180" s="31"/>
      <c r="K180" s="31"/>
      <c r="L180" s="32"/>
      <c r="M180" s="164"/>
      <c r="N180" s="165"/>
      <c r="O180" s="57"/>
      <c r="P180" s="57"/>
      <c r="Q180" s="57"/>
      <c r="R180" s="57"/>
      <c r="S180" s="57"/>
      <c r="T180" s="58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7" t="s">
        <v>143</v>
      </c>
      <c r="AU180" s="17" t="s">
        <v>135</v>
      </c>
    </row>
    <row r="181" spans="1:65" s="12" customFormat="1" ht="22.9" customHeight="1">
      <c r="B181" s="136"/>
      <c r="D181" s="137" t="s">
        <v>69</v>
      </c>
      <c r="E181" s="146" t="s">
        <v>485</v>
      </c>
      <c r="F181" s="146" t="s">
        <v>486</v>
      </c>
      <c r="J181" s="147">
        <f>BK181</f>
        <v>0</v>
      </c>
      <c r="L181" s="136"/>
      <c r="M181" s="140"/>
      <c r="N181" s="141"/>
      <c r="O181" s="141"/>
      <c r="P181" s="142">
        <f>SUM(P182:P183)</f>
        <v>0</v>
      </c>
      <c r="Q181" s="141"/>
      <c r="R181" s="142">
        <f>SUM(R182:R183)</f>
        <v>0</v>
      </c>
      <c r="S181" s="141"/>
      <c r="T181" s="143">
        <f>SUM(T182:T183)</f>
        <v>0</v>
      </c>
      <c r="AR181" s="137" t="s">
        <v>78</v>
      </c>
      <c r="AT181" s="144" t="s">
        <v>69</v>
      </c>
      <c r="AU181" s="144" t="s">
        <v>78</v>
      </c>
      <c r="AY181" s="137" t="s">
        <v>134</v>
      </c>
      <c r="BK181" s="145">
        <f>SUM(BK182:BK183)</f>
        <v>0</v>
      </c>
    </row>
    <row r="182" spans="1:65" s="2" customFormat="1" ht="24.2" customHeight="1">
      <c r="A182" s="31"/>
      <c r="B182" s="148"/>
      <c r="C182" s="149" t="s">
        <v>341</v>
      </c>
      <c r="D182" s="149" t="s">
        <v>138</v>
      </c>
      <c r="E182" s="150" t="s">
        <v>488</v>
      </c>
      <c r="F182" s="151" t="s">
        <v>489</v>
      </c>
      <c r="G182" s="152" t="s">
        <v>458</v>
      </c>
      <c r="H182" s="153">
        <v>2.6960000000000002</v>
      </c>
      <c r="I182" s="153"/>
      <c r="J182" s="153">
        <f>ROUND(I182*H182,3)</f>
        <v>0</v>
      </c>
      <c r="K182" s="154"/>
      <c r="L182" s="32"/>
      <c r="M182" s="155" t="s">
        <v>1</v>
      </c>
      <c r="N182" s="156" t="s">
        <v>36</v>
      </c>
      <c r="O182" s="157">
        <v>0</v>
      </c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9" t="s">
        <v>142</v>
      </c>
      <c r="AT182" s="159" t="s">
        <v>138</v>
      </c>
      <c r="AU182" s="159" t="s">
        <v>135</v>
      </c>
      <c r="AY182" s="17" t="s">
        <v>134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7" t="s">
        <v>135</v>
      </c>
      <c r="BK182" s="161">
        <f>ROUND(I182*H182,3)</f>
        <v>0</v>
      </c>
      <c r="BL182" s="17" t="s">
        <v>142</v>
      </c>
      <c r="BM182" s="159" t="s">
        <v>185</v>
      </c>
    </row>
    <row r="183" spans="1:65" s="2" customFormat="1" ht="19.5">
      <c r="A183" s="31"/>
      <c r="B183" s="32"/>
      <c r="C183" s="31"/>
      <c r="D183" s="162" t="s">
        <v>143</v>
      </c>
      <c r="E183" s="31"/>
      <c r="F183" s="163" t="s">
        <v>489</v>
      </c>
      <c r="G183" s="31"/>
      <c r="H183" s="31"/>
      <c r="I183" s="31"/>
      <c r="J183" s="31"/>
      <c r="K183" s="31"/>
      <c r="L183" s="32"/>
      <c r="M183" s="164"/>
      <c r="N183" s="165"/>
      <c r="O183" s="57"/>
      <c r="P183" s="57"/>
      <c r="Q183" s="57"/>
      <c r="R183" s="57"/>
      <c r="S183" s="57"/>
      <c r="T183" s="58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7" t="s">
        <v>143</v>
      </c>
      <c r="AU183" s="17" t="s">
        <v>135</v>
      </c>
    </row>
    <row r="184" spans="1:65" s="12" customFormat="1" ht="25.9" customHeight="1">
      <c r="B184" s="136"/>
      <c r="D184" s="137" t="s">
        <v>69</v>
      </c>
      <c r="E184" s="138" t="s">
        <v>491</v>
      </c>
      <c r="F184" s="138" t="s">
        <v>492</v>
      </c>
      <c r="J184" s="139">
        <f>BK184</f>
        <v>0</v>
      </c>
      <c r="L184" s="136"/>
      <c r="M184" s="140"/>
      <c r="N184" s="141"/>
      <c r="O184" s="141"/>
      <c r="P184" s="142">
        <f>P185+P258+P296</f>
        <v>0</v>
      </c>
      <c r="Q184" s="141"/>
      <c r="R184" s="142">
        <f>R185+R258+R296</f>
        <v>0</v>
      </c>
      <c r="S184" s="141"/>
      <c r="T184" s="143">
        <f>T185+T258+T296</f>
        <v>0</v>
      </c>
      <c r="AR184" s="137" t="s">
        <v>135</v>
      </c>
      <c r="AT184" s="144" t="s">
        <v>69</v>
      </c>
      <c r="AU184" s="144" t="s">
        <v>70</v>
      </c>
      <c r="AY184" s="137" t="s">
        <v>134</v>
      </c>
      <c r="BK184" s="145">
        <f>BK185+BK258+BK296</f>
        <v>0</v>
      </c>
    </row>
    <row r="185" spans="1:65" s="12" customFormat="1" ht="22.9" customHeight="1">
      <c r="B185" s="136"/>
      <c r="D185" s="137" t="s">
        <v>69</v>
      </c>
      <c r="E185" s="146" t="s">
        <v>509</v>
      </c>
      <c r="F185" s="146" t="s">
        <v>510</v>
      </c>
      <c r="J185" s="147">
        <f>BK185</f>
        <v>0</v>
      </c>
      <c r="L185" s="136"/>
      <c r="M185" s="140"/>
      <c r="N185" s="141"/>
      <c r="O185" s="141"/>
      <c r="P185" s="142">
        <f>SUM(P186:P257)</f>
        <v>0</v>
      </c>
      <c r="Q185" s="141"/>
      <c r="R185" s="142">
        <f>SUM(R186:R257)</f>
        <v>0</v>
      </c>
      <c r="S185" s="141"/>
      <c r="T185" s="143">
        <f>SUM(T186:T257)</f>
        <v>0</v>
      </c>
      <c r="AR185" s="137" t="s">
        <v>135</v>
      </c>
      <c r="AT185" s="144" t="s">
        <v>69</v>
      </c>
      <c r="AU185" s="144" t="s">
        <v>78</v>
      </c>
      <c r="AY185" s="137" t="s">
        <v>134</v>
      </c>
      <c r="BK185" s="145">
        <f>SUM(BK186:BK257)</f>
        <v>0</v>
      </c>
    </row>
    <row r="186" spans="1:65" s="2" customFormat="1" ht="24.2" customHeight="1">
      <c r="A186" s="31"/>
      <c r="B186" s="148"/>
      <c r="C186" s="149" t="s">
        <v>348</v>
      </c>
      <c r="D186" s="149" t="s">
        <v>138</v>
      </c>
      <c r="E186" s="150" t="s">
        <v>904</v>
      </c>
      <c r="F186" s="151" t="s">
        <v>905</v>
      </c>
      <c r="G186" s="152" t="s">
        <v>141</v>
      </c>
      <c r="H186" s="153">
        <v>105.04300000000001</v>
      </c>
      <c r="I186" s="153"/>
      <c r="J186" s="153">
        <f>ROUND(I186*H186,3)</f>
        <v>0</v>
      </c>
      <c r="K186" s="154"/>
      <c r="L186" s="32"/>
      <c r="M186" s="155" t="s">
        <v>1</v>
      </c>
      <c r="N186" s="156" t="s">
        <v>36</v>
      </c>
      <c r="O186" s="157">
        <v>0</v>
      </c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9" t="s">
        <v>180</v>
      </c>
      <c r="AT186" s="159" t="s">
        <v>138</v>
      </c>
      <c r="AU186" s="159" t="s">
        <v>135</v>
      </c>
      <c r="AY186" s="17" t="s">
        <v>134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7" t="s">
        <v>135</v>
      </c>
      <c r="BK186" s="161">
        <f>ROUND(I186*H186,3)</f>
        <v>0</v>
      </c>
      <c r="BL186" s="17" t="s">
        <v>180</v>
      </c>
      <c r="BM186" s="159" t="s">
        <v>341</v>
      </c>
    </row>
    <row r="187" spans="1:65" s="2" customFormat="1" ht="19.5">
      <c r="A187" s="31"/>
      <c r="B187" s="32"/>
      <c r="C187" s="31"/>
      <c r="D187" s="162" t="s">
        <v>143</v>
      </c>
      <c r="E187" s="31"/>
      <c r="F187" s="163" t="s">
        <v>905</v>
      </c>
      <c r="G187" s="31"/>
      <c r="H187" s="31"/>
      <c r="I187" s="31"/>
      <c r="J187" s="31"/>
      <c r="K187" s="31"/>
      <c r="L187" s="32"/>
      <c r="M187" s="164"/>
      <c r="N187" s="165"/>
      <c r="O187" s="57"/>
      <c r="P187" s="57"/>
      <c r="Q187" s="57"/>
      <c r="R187" s="57"/>
      <c r="S187" s="57"/>
      <c r="T187" s="58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7" t="s">
        <v>143</v>
      </c>
      <c r="AU187" s="17" t="s">
        <v>135</v>
      </c>
    </row>
    <row r="188" spans="1:65" s="13" customFormat="1">
      <c r="B188" s="166"/>
      <c r="D188" s="162" t="s">
        <v>144</v>
      </c>
      <c r="E188" s="167" t="s">
        <v>1</v>
      </c>
      <c r="F188" s="168" t="s">
        <v>906</v>
      </c>
      <c r="H188" s="169">
        <v>27.027000000000001</v>
      </c>
      <c r="L188" s="166"/>
      <c r="M188" s="170"/>
      <c r="N188" s="171"/>
      <c r="O188" s="171"/>
      <c r="P188" s="171"/>
      <c r="Q188" s="171"/>
      <c r="R188" s="171"/>
      <c r="S188" s="171"/>
      <c r="T188" s="172"/>
      <c r="AT188" s="167" t="s">
        <v>144</v>
      </c>
      <c r="AU188" s="167" t="s">
        <v>135</v>
      </c>
      <c r="AV188" s="13" t="s">
        <v>135</v>
      </c>
      <c r="AW188" s="13" t="s">
        <v>24</v>
      </c>
      <c r="AX188" s="13" t="s">
        <v>70</v>
      </c>
      <c r="AY188" s="167" t="s">
        <v>134</v>
      </c>
    </row>
    <row r="189" spans="1:65" s="13" customFormat="1">
      <c r="B189" s="166"/>
      <c r="D189" s="162" t="s">
        <v>144</v>
      </c>
      <c r="E189" s="167" t="s">
        <v>1</v>
      </c>
      <c r="F189" s="168" t="s">
        <v>907</v>
      </c>
      <c r="H189" s="169">
        <v>35.683</v>
      </c>
      <c r="L189" s="166"/>
      <c r="M189" s="170"/>
      <c r="N189" s="171"/>
      <c r="O189" s="171"/>
      <c r="P189" s="171"/>
      <c r="Q189" s="171"/>
      <c r="R189" s="171"/>
      <c r="S189" s="171"/>
      <c r="T189" s="172"/>
      <c r="AT189" s="167" t="s">
        <v>144</v>
      </c>
      <c r="AU189" s="167" t="s">
        <v>135</v>
      </c>
      <c r="AV189" s="13" t="s">
        <v>135</v>
      </c>
      <c r="AW189" s="13" t="s">
        <v>24</v>
      </c>
      <c r="AX189" s="13" t="s">
        <v>70</v>
      </c>
      <c r="AY189" s="167" t="s">
        <v>134</v>
      </c>
    </row>
    <row r="190" spans="1:65" s="13" customFormat="1">
      <c r="B190" s="166"/>
      <c r="D190" s="162" t="s">
        <v>144</v>
      </c>
      <c r="E190" s="167" t="s">
        <v>1</v>
      </c>
      <c r="F190" s="168" t="s">
        <v>908</v>
      </c>
      <c r="H190" s="169">
        <v>42.332999999999998</v>
      </c>
      <c r="L190" s="166"/>
      <c r="M190" s="170"/>
      <c r="N190" s="171"/>
      <c r="O190" s="171"/>
      <c r="P190" s="171"/>
      <c r="Q190" s="171"/>
      <c r="R190" s="171"/>
      <c r="S190" s="171"/>
      <c r="T190" s="172"/>
      <c r="AT190" s="167" t="s">
        <v>144</v>
      </c>
      <c r="AU190" s="167" t="s">
        <v>135</v>
      </c>
      <c r="AV190" s="13" t="s">
        <v>135</v>
      </c>
      <c r="AW190" s="13" t="s">
        <v>24</v>
      </c>
      <c r="AX190" s="13" t="s">
        <v>70</v>
      </c>
      <c r="AY190" s="167" t="s">
        <v>134</v>
      </c>
    </row>
    <row r="191" spans="1:65" s="14" customFormat="1">
      <c r="B191" s="173"/>
      <c r="D191" s="162" t="s">
        <v>144</v>
      </c>
      <c r="E191" s="174" t="s">
        <v>1</v>
      </c>
      <c r="F191" s="175" t="s">
        <v>146</v>
      </c>
      <c r="H191" s="176">
        <v>105.04300000000001</v>
      </c>
      <c r="L191" s="173"/>
      <c r="M191" s="177"/>
      <c r="N191" s="178"/>
      <c r="O191" s="178"/>
      <c r="P191" s="178"/>
      <c r="Q191" s="178"/>
      <c r="R191" s="178"/>
      <c r="S191" s="178"/>
      <c r="T191" s="179"/>
      <c r="AT191" s="174" t="s">
        <v>144</v>
      </c>
      <c r="AU191" s="174" t="s">
        <v>135</v>
      </c>
      <c r="AV191" s="14" t="s">
        <v>142</v>
      </c>
      <c r="AW191" s="14" t="s">
        <v>24</v>
      </c>
      <c r="AX191" s="14" t="s">
        <v>78</v>
      </c>
      <c r="AY191" s="174" t="s">
        <v>134</v>
      </c>
    </row>
    <row r="192" spans="1:65" s="2" customFormat="1" ht="24.2" customHeight="1">
      <c r="A192" s="31"/>
      <c r="B192" s="148"/>
      <c r="C192" s="187" t="s">
        <v>609</v>
      </c>
      <c r="D192" s="187" t="s">
        <v>344</v>
      </c>
      <c r="E192" s="188" t="s">
        <v>909</v>
      </c>
      <c r="F192" s="189" t="s">
        <v>910</v>
      </c>
      <c r="G192" s="190" t="s">
        <v>141</v>
      </c>
      <c r="H192" s="191">
        <v>107.14400000000001</v>
      </c>
      <c r="I192" s="191"/>
      <c r="J192" s="191">
        <f>ROUND(I192*H192,3)</f>
        <v>0</v>
      </c>
      <c r="K192" s="192"/>
      <c r="L192" s="193"/>
      <c r="M192" s="194" t="s">
        <v>1</v>
      </c>
      <c r="N192" s="195" t="s">
        <v>36</v>
      </c>
      <c r="O192" s="157">
        <v>0</v>
      </c>
      <c r="P192" s="157">
        <f>O192*H192</f>
        <v>0</v>
      </c>
      <c r="Q192" s="157">
        <v>0</v>
      </c>
      <c r="R192" s="157">
        <f>Q192*H192</f>
        <v>0</v>
      </c>
      <c r="S192" s="157">
        <v>0</v>
      </c>
      <c r="T192" s="158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9" t="s">
        <v>185</v>
      </c>
      <c r="AT192" s="159" t="s">
        <v>344</v>
      </c>
      <c r="AU192" s="159" t="s">
        <v>135</v>
      </c>
      <c r="AY192" s="17" t="s">
        <v>134</v>
      </c>
      <c r="BE192" s="160">
        <f>IF(N192="základná",J192,0)</f>
        <v>0</v>
      </c>
      <c r="BF192" s="160">
        <f>IF(N192="znížená",J192,0)</f>
        <v>0</v>
      </c>
      <c r="BG192" s="160">
        <f>IF(N192="zákl. prenesená",J192,0)</f>
        <v>0</v>
      </c>
      <c r="BH192" s="160">
        <f>IF(N192="zníž. prenesená",J192,0)</f>
        <v>0</v>
      </c>
      <c r="BI192" s="160">
        <f>IF(N192="nulová",J192,0)</f>
        <v>0</v>
      </c>
      <c r="BJ192" s="17" t="s">
        <v>135</v>
      </c>
      <c r="BK192" s="161">
        <f>ROUND(I192*H192,3)</f>
        <v>0</v>
      </c>
      <c r="BL192" s="17" t="s">
        <v>180</v>
      </c>
      <c r="BM192" s="159" t="s">
        <v>348</v>
      </c>
    </row>
    <row r="193" spans="1:65" s="2" customFormat="1" ht="19.5">
      <c r="A193" s="31"/>
      <c r="B193" s="32"/>
      <c r="C193" s="31"/>
      <c r="D193" s="162" t="s">
        <v>143</v>
      </c>
      <c r="E193" s="31"/>
      <c r="F193" s="163" t="s">
        <v>910</v>
      </c>
      <c r="G193" s="31"/>
      <c r="H193" s="31"/>
      <c r="I193" s="31"/>
      <c r="J193" s="31"/>
      <c r="K193" s="31"/>
      <c r="L193" s="32"/>
      <c r="M193" s="164"/>
      <c r="N193" s="165"/>
      <c r="O193" s="57"/>
      <c r="P193" s="57"/>
      <c r="Q193" s="57"/>
      <c r="R193" s="57"/>
      <c r="S193" s="57"/>
      <c r="T193" s="58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7" t="s">
        <v>143</v>
      </c>
      <c r="AU193" s="17" t="s">
        <v>135</v>
      </c>
    </row>
    <row r="194" spans="1:65" s="13" customFormat="1">
      <c r="B194" s="166"/>
      <c r="D194" s="162" t="s">
        <v>144</v>
      </c>
      <c r="E194" s="167" t="s">
        <v>1</v>
      </c>
      <c r="F194" s="168" t="s">
        <v>911</v>
      </c>
      <c r="H194" s="169">
        <v>107.14400000000001</v>
      </c>
      <c r="L194" s="166"/>
      <c r="M194" s="170"/>
      <c r="N194" s="171"/>
      <c r="O194" s="171"/>
      <c r="P194" s="171"/>
      <c r="Q194" s="171"/>
      <c r="R194" s="171"/>
      <c r="S194" s="171"/>
      <c r="T194" s="172"/>
      <c r="AT194" s="167" t="s">
        <v>144</v>
      </c>
      <c r="AU194" s="167" t="s">
        <v>135</v>
      </c>
      <c r="AV194" s="13" t="s">
        <v>135</v>
      </c>
      <c r="AW194" s="13" t="s">
        <v>24</v>
      </c>
      <c r="AX194" s="13" t="s">
        <v>70</v>
      </c>
      <c r="AY194" s="167" t="s">
        <v>134</v>
      </c>
    </row>
    <row r="195" spans="1:65" s="14" customFormat="1">
      <c r="B195" s="173"/>
      <c r="D195" s="162" t="s">
        <v>144</v>
      </c>
      <c r="E195" s="174" t="s">
        <v>1</v>
      </c>
      <c r="F195" s="175" t="s">
        <v>146</v>
      </c>
      <c r="H195" s="176">
        <v>107.14400000000001</v>
      </c>
      <c r="L195" s="173"/>
      <c r="M195" s="177"/>
      <c r="N195" s="178"/>
      <c r="O195" s="178"/>
      <c r="P195" s="178"/>
      <c r="Q195" s="178"/>
      <c r="R195" s="178"/>
      <c r="S195" s="178"/>
      <c r="T195" s="179"/>
      <c r="AT195" s="174" t="s">
        <v>144</v>
      </c>
      <c r="AU195" s="174" t="s">
        <v>135</v>
      </c>
      <c r="AV195" s="14" t="s">
        <v>142</v>
      </c>
      <c r="AW195" s="14" t="s">
        <v>24</v>
      </c>
      <c r="AX195" s="14" t="s">
        <v>78</v>
      </c>
      <c r="AY195" s="174" t="s">
        <v>134</v>
      </c>
    </row>
    <row r="196" spans="1:65" s="2" customFormat="1" ht="24.2" customHeight="1">
      <c r="A196" s="31"/>
      <c r="B196" s="148"/>
      <c r="C196" s="149" t="s">
        <v>640</v>
      </c>
      <c r="D196" s="149" t="s">
        <v>138</v>
      </c>
      <c r="E196" s="150" t="s">
        <v>912</v>
      </c>
      <c r="F196" s="151" t="s">
        <v>913</v>
      </c>
      <c r="G196" s="152" t="s">
        <v>415</v>
      </c>
      <c r="H196" s="153">
        <v>387.37200000000001</v>
      </c>
      <c r="I196" s="153"/>
      <c r="J196" s="153">
        <f>ROUND(I196*H196,3)</f>
        <v>0</v>
      </c>
      <c r="K196" s="154"/>
      <c r="L196" s="32"/>
      <c r="M196" s="155" t="s">
        <v>1</v>
      </c>
      <c r="N196" s="156" t="s">
        <v>36</v>
      </c>
      <c r="O196" s="157">
        <v>0</v>
      </c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9" t="s">
        <v>180</v>
      </c>
      <c r="AT196" s="159" t="s">
        <v>138</v>
      </c>
      <c r="AU196" s="159" t="s">
        <v>135</v>
      </c>
      <c r="AY196" s="17" t="s">
        <v>134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7" t="s">
        <v>135</v>
      </c>
      <c r="BK196" s="161">
        <f>ROUND(I196*H196,3)</f>
        <v>0</v>
      </c>
      <c r="BL196" s="17" t="s">
        <v>180</v>
      </c>
      <c r="BM196" s="159" t="s">
        <v>352</v>
      </c>
    </row>
    <row r="197" spans="1:65" s="2" customFormat="1" ht="19.5">
      <c r="A197" s="31"/>
      <c r="B197" s="32"/>
      <c r="C197" s="31"/>
      <c r="D197" s="162" t="s">
        <v>143</v>
      </c>
      <c r="E197" s="31"/>
      <c r="F197" s="163" t="s">
        <v>913</v>
      </c>
      <c r="G197" s="31"/>
      <c r="H197" s="31"/>
      <c r="I197" s="31"/>
      <c r="J197" s="31"/>
      <c r="K197" s="31"/>
      <c r="L197" s="32"/>
      <c r="M197" s="164"/>
      <c r="N197" s="165"/>
      <c r="O197" s="57"/>
      <c r="P197" s="57"/>
      <c r="Q197" s="57"/>
      <c r="R197" s="57"/>
      <c r="S197" s="57"/>
      <c r="T197" s="58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7" t="s">
        <v>143</v>
      </c>
      <c r="AU197" s="17" t="s">
        <v>135</v>
      </c>
    </row>
    <row r="198" spans="1:65" s="13" customFormat="1">
      <c r="B198" s="166"/>
      <c r="D198" s="162" t="s">
        <v>144</v>
      </c>
      <c r="E198" s="167" t="s">
        <v>1</v>
      </c>
      <c r="F198" s="168" t="s">
        <v>898</v>
      </c>
      <c r="H198" s="169">
        <v>267.66800000000001</v>
      </c>
      <c r="L198" s="166"/>
      <c r="M198" s="170"/>
      <c r="N198" s="171"/>
      <c r="O198" s="171"/>
      <c r="P198" s="171"/>
      <c r="Q198" s="171"/>
      <c r="R198" s="171"/>
      <c r="S198" s="171"/>
      <c r="T198" s="172"/>
      <c r="AT198" s="167" t="s">
        <v>144</v>
      </c>
      <c r="AU198" s="167" t="s">
        <v>135</v>
      </c>
      <c r="AV198" s="13" t="s">
        <v>135</v>
      </c>
      <c r="AW198" s="13" t="s">
        <v>24</v>
      </c>
      <c r="AX198" s="13" t="s">
        <v>70</v>
      </c>
      <c r="AY198" s="167" t="s">
        <v>134</v>
      </c>
    </row>
    <row r="199" spans="1:65" s="15" customFormat="1">
      <c r="B199" s="180"/>
      <c r="D199" s="162" t="s">
        <v>144</v>
      </c>
      <c r="E199" s="181" t="s">
        <v>1</v>
      </c>
      <c r="F199" s="182" t="s">
        <v>282</v>
      </c>
      <c r="H199" s="183">
        <v>267.66800000000001</v>
      </c>
      <c r="L199" s="180"/>
      <c r="M199" s="184"/>
      <c r="N199" s="185"/>
      <c r="O199" s="185"/>
      <c r="P199" s="185"/>
      <c r="Q199" s="185"/>
      <c r="R199" s="185"/>
      <c r="S199" s="185"/>
      <c r="T199" s="186"/>
      <c r="AT199" s="181" t="s">
        <v>144</v>
      </c>
      <c r="AU199" s="181" t="s">
        <v>135</v>
      </c>
      <c r="AV199" s="15" t="s">
        <v>283</v>
      </c>
      <c r="AW199" s="15" t="s">
        <v>24</v>
      </c>
      <c r="AX199" s="15" t="s">
        <v>70</v>
      </c>
      <c r="AY199" s="181" t="s">
        <v>134</v>
      </c>
    </row>
    <row r="200" spans="1:65" s="13" customFormat="1">
      <c r="B200" s="166"/>
      <c r="D200" s="162" t="s">
        <v>144</v>
      </c>
      <c r="E200" s="167" t="s">
        <v>1</v>
      </c>
      <c r="F200" s="168" t="s">
        <v>899</v>
      </c>
      <c r="H200" s="169">
        <v>21.29</v>
      </c>
      <c r="L200" s="166"/>
      <c r="M200" s="170"/>
      <c r="N200" s="171"/>
      <c r="O200" s="171"/>
      <c r="P200" s="171"/>
      <c r="Q200" s="171"/>
      <c r="R200" s="171"/>
      <c r="S200" s="171"/>
      <c r="T200" s="172"/>
      <c r="AT200" s="167" t="s">
        <v>144</v>
      </c>
      <c r="AU200" s="167" t="s">
        <v>135</v>
      </c>
      <c r="AV200" s="13" t="s">
        <v>135</v>
      </c>
      <c r="AW200" s="13" t="s">
        <v>24</v>
      </c>
      <c r="AX200" s="13" t="s">
        <v>70</v>
      </c>
      <c r="AY200" s="167" t="s">
        <v>134</v>
      </c>
    </row>
    <row r="201" spans="1:65" s="13" customFormat="1">
      <c r="B201" s="166"/>
      <c r="D201" s="162" t="s">
        <v>144</v>
      </c>
      <c r="E201" s="167" t="s">
        <v>1</v>
      </c>
      <c r="F201" s="168" t="s">
        <v>900</v>
      </c>
      <c r="H201" s="169">
        <v>22.945</v>
      </c>
      <c r="L201" s="166"/>
      <c r="M201" s="170"/>
      <c r="N201" s="171"/>
      <c r="O201" s="171"/>
      <c r="P201" s="171"/>
      <c r="Q201" s="171"/>
      <c r="R201" s="171"/>
      <c r="S201" s="171"/>
      <c r="T201" s="172"/>
      <c r="AT201" s="167" t="s">
        <v>144</v>
      </c>
      <c r="AU201" s="167" t="s">
        <v>135</v>
      </c>
      <c r="AV201" s="13" t="s">
        <v>135</v>
      </c>
      <c r="AW201" s="13" t="s">
        <v>24</v>
      </c>
      <c r="AX201" s="13" t="s">
        <v>70</v>
      </c>
      <c r="AY201" s="167" t="s">
        <v>134</v>
      </c>
    </row>
    <row r="202" spans="1:65" s="13" customFormat="1">
      <c r="B202" s="166"/>
      <c r="D202" s="162" t="s">
        <v>144</v>
      </c>
      <c r="E202" s="167" t="s">
        <v>1</v>
      </c>
      <c r="F202" s="168" t="s">
        <v>901</v>
      </c>
      <c r="H202" s="169">
        <v>75.468999999999994</v>
      </c>
      <c r="L202" s="166"/>
      <c r="M202" s="170"/>
      <c r="N202" s="171"/>
      <c r="O202" s="171"/>
      <c r="P202" s="171"/>
      <c r="Q202" s="171"/>
      <c r="R202" s="171"/>
      <c r="S202" s="171"/>
      <c r="T202" s="172"/>
      <c r="AT202" s="167" t="s">
        <v>144</v>
      </c>
      <c r="AU202" s="167" t="s">
        <v>135</v>
      </c>
      <c r="AV202" s="13" t="s">
        <v>135</v>
      </c>
      <c r="AW202" s="13" t="s">
        <v>24</v>
      </c>
      <c r="AX202" s="13" t="s">
        <v>70</v>
      </c>
      <c r="AY202" s="167" t="s">
        <v>134</v>
      </c>
    </row>
    <row r="203" spans="1:65" s="15" customFormat="1">
      <c r="B203" s="180"/>
      <c r="D203" s="162" t="s">
        <v>144</v>
      </c>
      <c r="E203" s="181" t="s">
        <v>1</v>
      </c>
      <c r="F203" s="182" t="s">
        <v>282</v>
      </c>
      <c r="H203" s="183">
        <v>119.70399999999999</v>
      </c>
      <c r="L203" s="180"/>
      <c r="M203" s="184"/>
      <c r="N203" s="185"/>
      <c r="O203" s="185"/>
      <c r="P203" s="185"/>
      <c r="Q203" s="185"/>
      <c r="R203" s="185"/>
      <c r="S203" s="185"/>
      <c r="T203" s="186"/>
      <c r="AT203" s="181" t="s">
        <v>144</v>
      </c>
      <c r="AU203" s="181" t="s">
        <v>135</v>
      </c>
      <c r="AV203" s="15" t="s">
        <v>283</v>
      </c>
      <c r="AW203" s="15" t="s">
        <v>24</v>
      </c>
      <c r="AX203" s="15" t="s">
        <v>70</v>
      </c>
      <c r="AY203" s="181" t="s">
        <v>134</v>
      </c>
    </row>
    <row r="204" spans="1:65" s="14" customFormat="1">
      <c r="B204" s="173"/>
      <c r="D204" s="162" t="s">
        <v>144</v>
      </c>
      <c r="E204" s="174" t="s">
        <v>1</v>
      </c>
      <c r="F204" s="175" t="s">
        <v>146</v>
      </c>
      <c r="H204" s="176">
        <v>387.37200000000001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144</v>
      </c>
      <c r="AU204" s="174" t="s">
        <v>135</v>
      </c>
      <c r="AV204" s="14" t="s">
        <v>142</v>
      </c>
      <c r="AW204" s="14" t="s">
        <v>24</v>
      </c>
      <c r="AX204" s="14" t="s">
        <v>78</v>
      </c>
      <c r="AY204" s="174" t="s">
        <v>134</v>
      </c>
    </row>
    <row r="205" spans="1:65" s="2" customFormat="1" ht="14.45" customHeight="1">
      <c r="A205" s="31"/>
      <c r="B205" s="148"/>
      <c r="C205" s="187" t="s">
        <v>385</v>
      </c>
      <c r="D205" s="187" t="s">
        <v>344</v>
      </c>
      <c r="E205" s="188" t="s">
        <v>914</v>
      </c>
      <c r="F205" s="189" t="s">
        <v>915</v>
      </c>
      <c r="G205" s="190" t="s">
        <v>347</v>
      </c>
      <c r="H205" s="191">
        <v>13945.392</v>
      </c>
      <c r="I205" s="191"/>
      <c r="J205" s="191">
        <f>ROUND(I205*H205,3)</f>
        <v>0</v>
      </c>
      <c r="K205" s="192"/>
      <c r="L205" s="193"/>
      <c r="M205" s="194" t="s">
        <v>1</v>
      </c>
      <c r="N205" s="195" t="s">
        <v>36</v>
      </c>
      <c r="O205" s="157">
        <v>0</v>
      </c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9" t="s">
        <v>185</v>
      </c>
      <c r="AT205" s="159" t="s">
        <v>344</v>
      </c>
      <c r="AU205" s="159" t="s">
        <v>135</v>
      </c>
      <c r="AY205" s="17" t="s">
        <v>134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7" t="s">
        <v>135</v>
      </c>
      <c r="BK205" s="161">
        <f>ROUND(I205*H205,3)</f>
        <v>0</v>
      </c>
      <c r="BL205" s="17" t="s">
        <v>180</v>
      </c>
      <c r="BM205" s="159" t="s">
        <v>356</v>
      </c>
    </row>
    <row r="206" spans="1:65" s="2" customFormat="1">
      <c r="A206" s="31"/>
      <c r="B206" s="32"/>
      <c r="C206" s="31"/>
      <c r="D206" s="162" t="s">
        <v>143</v>
      </c>
      <c r="E206" s="31"/>
      <c r="F206" s="163" t="s">
        <v>915</v>
      </c>
      <c r="G206" s="31"/>
      <c r="H206" s="31"/>
      <c r="I206" s="31"/>
      <c r="J206" s="31"/>
      <c r="K206" s="31"/>
      <c r="L206" s="32"/>
      <c r="M206" s="164"/>
      <c r="N206" s="165"/>
      <c r="O206" s="57"/>
      <c r="P206" s="57"/>
      <c r="Q206" s="57"/>
      <c r="R206" s="57"/>
      <c r="S206" s="57"/>
      <c r="T206" s="58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7" t="s">
        <v>143</v>
      </c>
      <c r="AU206" s="17" t="s">
        <v>135</v>
      </c>
    </row>
    <row r="207" spans="1:65" s="13" customFormat="1">
      <c r="B207" s="166"/>
      <c r="D207" s="162" t="s">
        <v>144</v>
      </c>
      <c r="E207" s="167" t="s">
        <v>1</v>
      </c>
      <c r="F207" s="168" t="s">
        <v>916</v>
      </c>
      <c r="H207" s="169">
        <v>13945.392</v>
      </c>
      <c r="L207" s="166"/>
      <c r="M207" s="170"/>
      <c r="N207" s="171"/>
      <c r="O207" s="171"/>
      <c r="P207" s="171"/>
      <c r="Q207" s="171"/>
      <c r="R207" s="171"/>
      <c r="S207" s="171"/>
      <c r="T207" s="172"/>
      <c r="AT207" s="167" t="s">
        <v>144</v>
      </c>
      <c r="AU207" s="167" t="s">
        <v>135</v>
      </c>
      <c r="AV207" s="13" t="s">
        <v>135</v>
      </c>
      <c r="AW207" s="13" t="s">
        <v>24</v>
      </c>
      <c r="AX207" s="13" t="s">
        <v>70</v>
      </c>
      <c r="AY207" s="167" t="s">
        <v>134</v>
      </c>
    </row>
    <row r="208" spans="1:65" s="14" customFormat="1">
      <c r="B208" s="173"/>
      <c r="D208" s="162" t="s">
        <v>144</v>
      </c>
      <c r="E208" s="174" t="s">
        <v>1</v>
      </c>
      <c r="F208" s="175" t="s">
        <v>146</v>
      </c>
      <c r="H208" s="176">
        <v>13945.392</v>
      </c>
      <c r="L208" s="173"/>
      <c r="M208" s="177"/>
      <c r="N208" s="178"/>
      <c r="O208" s="178"/>
      <c r="P208" s="178"/>
      <c r="Q208" s="178"/>
      <c r="R208" s="178"/>
      <c r="S208" s="178"/>
      <c r="T208" s="179"/>
      <c r="AT208" s="174" t="s">
        <v>144</v>
      </c>
      <c r="AU208" s="174" t="s">
        <v>135</v>
      </c>
      <c r="AV208" s="14" t="s">
        <v>142</v>
      </c>
      <c r="AW208" s="14" t="s">
        <v>24</v>
      </c>
      <c r="AX208" s="14" t="s">
        <v>78</v>
      </c>
      <c r="AY208" s="174" t="s">
        <v>134</v>
      </c>
    </row>
    <row r="209" spans="1:65" s="2" customFormat="1" ht="24.2" customHeight="1">
      <c r="A209" s="31"/>
      <c r="B209" s="148"/>
      <c r="C209" s="149" t="s">
        <v>917</v>
      </c>
      <c r="D209" s="149" t="s">
        <v>138</v>
      </c>
      <c r="E209" s="150" t="s">
        <v>918</v>
      </c>
      <c r="F209" s="151" t="s">
        <v>919</v>
      </c>
      <c r="G209" s="152" t="s">
        <v>415</v>
      </c>
      <c r="H209" s="153">
        <v>374.07299999999998</v>
      </c>
      <c r="I209" s="153"/>
      <c r="J209" s="153">
        <f>ROUND(I209*H209,3)</f>
        <v>0</v>
      </c>
      <c r="K209" s="154"/>
      <c r="L209" s="32"/>
      <c r="M209" s="155" t="s">
        <v>1</v>
      </c>
      <c r="N209" s="156" t="s">
        <v>36</v>
      </c>
      <c r="O209" s="157">
        <v>0</v>
      </c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59" t="s">
        <v>180</v>
      </c>
      <c r="AT209" s="159" t="s">
        <v>138</v>
      </c>
      <c r="AU209" s="159" t="s">
        <v>135</v>
      </c>
      <c r="AY209" s="17" t="s">
        <v>134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7" t="s">
        <v>135</v>
      </c>
      <c r="BK209" s="161">
        <f>ROUND(I209*H209,3)</f>
        <v>0</v>
      </c>
      <c r="BL209" s="17" t="s">
        <v>180</v>
      </c>
      <c r="BM209" s="159" t="s">
        <v>361</v>
      </c>
    </row>
    <row r="210" spans="1:65" s="2" customFormat="1" ht="19.5">
      <c r="A210" s="31"/>
      <c r="B210" s="32"/>
      <c r="C210" s="31"/>
      <c r="D210" s="162" t="s">
        <v>143</v>
      </c>
      <c r="E210" s="31"/>
      <c r="F210" s="163" t="s">
        <v>919</v>
      </c>
      <c r="G210" s="31"/>
      <c r="H210" s="31"/>
      <c r="I210" s="31"/>
      <c r="J210" s="31"/>
      <c r="K210" s="31"/>
      <c r="L210" s="32"/>
      <c r="M210" s="164"/>
      <c r="N210" s="165"/>
      <c r="O210" s="57"/>
      <c r="P210" s="57"/>
      <c r="Q210" s="57"/>
      <c r="R210" s="57"/>
      <c r="S210" s="57"/>
      <c r="T210" s="58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7" t="s">
        <v>143</v>
      </c>
      <c r="AU210" s="17" t="s">
        <v>135</v>
      </c>
    </row>
    <row r="211" spans="1:65" s="13" customFormat="1">
      <c r="B211" s="166"/>
      <c r="D211" s="162" t="s">
        <v>144</v>
      </c>
      <c r="E211" s="167" t="s">
        <v>1</v>
      </c>
      <c r="F211" s="168" t="s">
        <v>894</v>
      </c>
      <c r="H211" s="169">
        <v>196.642</v>
      </c>
      <c r="L211" s="166"/>
      <c r="M211" s="170"/>
      <c r="N211" s="171"/>
      <c r="O211" s="171"/>
      <c r="P211" s="171"/>
      <c r="Q211" s="171"/>
      <c r="R211" s="171"/>
      <c r="S211" s="171"/>
      <c r="T211" s="172"/>
      <c r="AT211" s="167" t="s">
        <v>144</v>
      </c>
      <c r="AU211" s="167" t="s">
        <v>135</v>
      </c>
      <c r="AV211" s="13" t="s">
        <v>135</v>
      </c>
      <c r="AW211" s="13" t="s">
        <v>24</v>
      </c>
      <c r="AX211" s="13" t="s">
        <v>70</v>
      </c>
      <c r="AY211" s="167" t="s">
        <v>134</v>
      </c>
    </row>
    <row r="212" spans="1:65" s="13" customFormat="1">
      <c r="B212" s="166"/>
      <c r="D212" s="162" t="s">
        <v>144</v>
      </c>
      <c r="E212" s="167" t="s">
        <v>1</v>
      </c>
      <c r="F212" s="168" t="s">
        <v>895</v>
      </c>
      <c r="H212" s="169">
        <v>102.761</v>
      </c>
      <c r="L212" s="166"/>
      <c r="M212" s="170"/>
      <c r="N212" s="171"/>
      <c r="O212" s="171"/>
      <c r="P212" s="171"/>
      <c r="Q212" s="171"/>
      <c r="R212" s="171"/>
      <c r="S212" s="171"/>
      <c r="T212" s="172"/>
      <c r="AT212" s="167" t="s">
        <v>144</v>
      </c>
      <c r="AU212" s="167" t="s">
        <v>135</v>
      </c>
      <c r="AV212" s="13" t="s">
        <v>135</v>
      </c>
      <c r="AW212" s="13" t="s">
        <v>24</v>
      </c>
      <c r="AX212" s="13" t="s">
        <v>70</v>
      </c>
      <c r="AY212" s="167" t="s">
        <v>134</v>
      </c>
    </row>
    <row r="213" spans="1:65" s="13" customFormat="1">
      <c r="B213" s="166"/>
      <c r="D213" s="162" t="s">
        <v>144</v>
      </c>
      <c r="E213" s="167" t="s">
        <v>1</v>
      </c>
      <c r="F213" s="168" t="s">
        <v>896</v>
      </c>
      <c r="H213" s="169">
        <v>50.155999999999999</v>
      </c>
      <c r="L213" s="166"/>
      <c r="M213" s="170"/>
      <c r="N213" s="171"/>
      <c r="O213" s="171"/>
      <c r="P213" s="171"/>
      <c r="Q213" s="171"/>
      <c r="R213" s="171"/>
      <c r="S213" s="171"/>
      <c r="T213" s="172"/>
      <c r="AT213" s="167" t="s">
        <v>144</v>
      </c>
      <c r="AU213" s="167" t="s">
        <v>135</v>
      </c>
      <c r="AV213" s="13" t="s">
        <v>135</v>
      </c>
      <c r="AW213" s="13" t="s">
        <v>24</v>
      </c>
      <c r="AX213" s="13" t="s">
        <v>70</v>
      </c>
      <c r="AY213" s="167" t="s">
        <v>134</v>
      </c>
    </row>
    <row r="214" spans="1:65" s="13" customFormat="1">
      <c r="B214" s="166"/>
      <c r="D214" s="162" t="s">
        <v>144</v>
      </c>
      <c r="E214" s="167" t="s">
        <v>1</v>
      </c>
      <c r="F214" s="168" t="s">
        <v>897</v>
      </c>
      <c r="H214" s="169">
        <v>24.513999999999999</v>
      </c>
      <c r="L214" s="166"/>
      <c r="M214" s="170"/>
      <c r="N214" s="171"/>
      <c r="O214" s="171"/>
      <c r="P214" s="171"/>
      <c r="Q214" s="171"/>
      <c r="R214" s="171"/>
      <c r="S214" s="171"/>
      <c r="T214" s="172"/>
      <c r="AT214" s="167" t="s">
        <v>144</v>
      </c>
      <c r="AU214" s="167" t="s">
        <v>135</v>
      </c>
      <c r="AV214" s="13" t="s">
        <v>135</v>
      </c>
      <c r="AW214" s="13" t="s">
        <v>24</v>
      </c>
      <c r="AX214" s="13" t="s">
        <v>70</v>
      </c>
      <c r="AY214" s="167" t="s">
        <v>134</v>
      </c>
    </row>
    <row r="215" spans="1:65" s="15" customFormat="1">
      <c r="B215" s="180"/>
      <c r="D215" s="162" t="s">
        <v>144</v>
      </c>
      <c r="E215" s="181" t="s">
        <v>1</v>
      </c>
      <c r="F215" s="182" t="s">
        <v>282</v>
      </c>
      <c r="H215" s="183">
        <v>374.07300000000004</v>
      </c>
      <c r="L215" s="180"/>
      <c r="M215" s="184"/>
      <c r="N215" s="185"/>
      <c r="O215" s="185"/>
      <c r="P215" s="185"/>
      <c r="Q215" s="185"/>
      <c r="R215" s="185"/>
      <c r="S215" s="185"/>
      <c r="T215" s="186"/>
      <c r="AT215" s="181" t="s">
        <v>144</v>
      </c>
      <c r="AU215" s="181" t="s">
        <v>135</v>
      </c>
      <c r="AV215" s="15" t="s">
        <v>283</v>
      </c>
      <c r="AW215" s="15" t="s">
        <v>24</v>
      </c>
      <c r="AX215" s="15" t="s">
        <v>70</v>
      </c>
      <c r="AY215" s="181" t="s">
        <v>134</v>
      </c>
    </row>
    <row r="216" spans="1:65" s="14" customFormat="1">
      <c r="B216" s="173"/>
      <c r="D216" s="162" t="s">
        <v>144</v>
      </c>
      <c r="E216" s="174" t="s">
        <v>1</v>
      </c>
      <c r="F216" s="175" t="s">
        <v>146</v>
      </c>
      <c r="H216" s="176">
        <v>374.07300000000004</v>
      </c>
      <c r="L216" s="173"/>
      <c r="M216" s="177"/>
      <c r="N216" s="178"/>
      <c r="O216" s="178"/>
      <c r="P216" s="178"/>
      <c r="Q216" s="178"/>
      <c r="R216" s="178"/>
      <c r="S216" s="178"/>
      <c r="T216" s="179"/>
      <c r="AT216" s="174" t="s">
        <v>144</v>
      </c>
      <c r="AU216" s="174" t="s">
        <v>135</v>
      </c>
      <c r="AV216" s="14" t="s">
        <v>142</v>
      </c>
      <c r="AW216" s="14" t="s">
        <v>24</v>
      </c>
      <c r="AX216" s="14" t="s">
        <v>78</v>
      </c>
      <c r="AY216" s="174" t="s">
        <v>134</v>
      </c>
    </row>
    <row r="217" spans="1:65" s="2" customFormat="1" ht="14.45" customHeight="1">
      <c r="A217" s="31"/>
      <c r="B217" s="148"/>
      <c r="C217" s="187" t="s">
        <v>396</v>
      </c>
      <c r="D217" s="187" t="s">
        <v>344</v>
      </c>
      <c r="E217" s="188" t="s">
        <v>914</v>
      </c>
      <c r="F217" s="189" t="s">
        <v>915</v>
      </c>
      <c r="G217" s="190" t="s">
        <v>347</v>
      </c>
      <c r="H217" s="191">
        <v>14214.773999999999</v>
      </c>
      <c r="I217" s="191"/>
      <c r="J217" s="191">
        <f>ROUND(I217*H217,3)</f>
        <v>0</v>
      </c>
      <c r="K217" s="192"/>
      <c r="L217" s="193"/>
      <c r="M217" s="194" t="s">
        <v>1</v>
      </c>
      <c r="N217" s="195" t="s">
        <v>36</v>
      </c>
      <c r="O217" s="157">
        <v>0</v>
      </c>
      <c r="P217" s="157">
        <f>O217*H217</f>
        <v>0</v>
      </c>
      <c r="Q217" s="157">
        <v>0</v>
      </c>
      <c r="R217" s="157">
        <f>Q217*H217</f>
        <v>0</v>
      </c>
      <c r="S217" s="157">
        <v>0</v>
      </c>
      <c r="T217" s="158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59" t="s">
        <v>185</v>
      </c>
      <c r="AT217" s="159" t="s">
        <v>344</v>
      </c>
      <c r="AU217" s="159" t="s">
        <v>135</v>
      </c>
      <c r="AY217" s="17" t="s">
        <v>134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7" t="s">
        <v>135</v>
      </c>
      <c r="BK217" s="161">
        <f>ROUND(I217*H217,3)</f>
        <v>0</v>
      </c>
      <c r="BL217" s="17" t="s">
        <v>180</v>
      </c>
      <c r="BM217" s="159" t="s">
        <v>367</v>
      </c>
    </row>
    <row r="218" spans="1:65" s="2" customFormat="1">
      <c r="A218" s="31"/>
      <c r="B218" s="32"/>
      <c r="C218" s="31"/>
      <c r="D218" s="162" t="s">
        <v>143</v>
      </c>
      <c r="E218" s="31"/>
      <c r="F218" s="163" t="s">
        <v>915</v>
      </c>
      <c r="G218" s="31"/>
      <c r="H218" s="31"/>
      <c r="I218" s="31"/>
      <c r="J218" s="31"/>
      <c r="K218" s="31"/>
      <c r="L218" s="32"/>
      <c r="M218" s="164"/>
      <c r="N218" s="165"/>
      <c r="O218" s="57"/>
      <c r="P218" s="57"/>
      <c r="Q218" s="57"/>
      <c r="R218" s="57"/>
      <c r="S218" s="57"/>
      <c r="T218" s="58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7" t="s">
        <v>143</v>
      </c>
      <c r="AU218" s="17" t="s">
        <v>135</v>
      </c>
    </row>
    <row r="219" spans="1:65" s="13" customFormat="1">
      <c r="B219" s="166"/>
      <c r="D219" s="162" t="s">
        <v>144</v>
      </c>
      <c r="E219" s="167" t="s">
        <v>1</v>
      </c>
      <c r="F219" s="168" t="s">
        <v>920</v>
      </c>
      <c r="H219" s="169">
        <v>14214.773999999999</v>
      </c>
      <c r="L219" s="166"/>
      <c r="M219" s="170"/>
      <c r="N219" s="171"/>
      <c r="O219" s="171"/>
      <c r="P219" s="171"/>
      <c r="Q219" s="171"/>
      <c r="R219" s="171"/>
      <c r="S219" s="171"/>
      <c r="T219" s="172"/>
      <c r="AT219" s="167" t="s">
        <v>144</v>
      </c>
      <c r="AU219" s="167" t="s">
        <v>135</v>
      </c>
      <c r="AV219" s="13" t="s">
        <v>135</v>
      </c>
      <c r="AW219" s="13" t="s">
        <v>24</v>
      </c>
      <c r="AX219" s="13" t="s">
        <v>70</v>
      </c>
      <c r="AY219" s="167" t="s">
        <v>134</v>
      </c>
    </row>
    <row r="220" spans="1:65" s="14" customFormat="1">
      <c r="B220" s="173"/>
      <c r="D220" s="162" t="s">
        <v>144</v>
      </c>
      <c r="E220" s="174" t="s">
        <v>1</v>
      </c>
      <c r="F220" s="175" t="s">
        <v>146</v>
      </c>
      <c r="H220" s="176">
        <v>14214.773999999999</v>
      </c>
      <c r="L220" s="173"/>
      <c r="M220" s="177"/>
      <c r="N220" s="178"/>
      <c r="O220" s="178"/>
      <c r="P220" s="178"/>
      <c r="Q220" s="178"/>
      <c r="R220" s="178"/>
      <c r="S220" s="178"/>
      <c r="T220" s="179"/>
      <c r="AT220" s="174" t="s">
        <v>144</v>
      </c>
      <c r="AU220" s="174" t="s">
        <v>135</v>
      </c>
      <c r="AV220" s="14" t="s">
        <v>142</v>
      </c>
      <c r="AW220" s="14" t="s">
        <v>24</v>
      </c>
      <c r="AX220" s="14" t="s">
        <v>78</v>
      </c>
      <c r="AY220" s="174" t="s">
        <v>134</v>
      </c>
    </row>
    <row r="221" spans="1:65" s="2" customFormat="1" ht="24.2" customHeight="1">
      <c r="A221" s="31"/>
      <c r="B221" s="148"/>
      <c r="C221" s="149" t="s">
        <v>172</v>
      </c>
      <c r="D221" s="149" t="s">
        <v>138</v>
      </c>
      <c r="E221" s="150" t="s">
        <v>921</v>
      </c>
      <c r="F221" s="151" t="s">
        <v>922</v>
      </c>
      <c r="G221" s="152" t="s">
        <v>141</v>
      </c>
      <c r="H221" s="153">
        <v>115.56</v>
      </c>
      <c r="I221" s="153"/>
      <c r="J221" s="153">
        <f>ROUND(I221*H221,3)</f>
        <v>0</v>
      </c>
      <c r="K221" s="154"/>
      <c r="L221" s="32"/>
      <c r="M221" s="155" t="s">
        <v>1</v>
      </c>
      <c r="N221" s="156" t="s">
        <v>36</v>
      </c>
      <c r="O221" s="157">
        <v>0</v>
      </c>
      <c r="P221" s="157">
        <f>O221*H221</f>
        <v>0</v>
      </c>
      <c r="Q221" s="157">
        <v>0</v>
      </c>
      <c r="R221" s="157">
        <f>Q221*H221</f>
        <v>0</v>
      </c>
      <c r="S221" s="157">
        <v>0</v>
      </c>
      <c r="T221" s="158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59" t="s">
        <v>180</v>
      </c>
      <c r="AT221" s="159" t="s">
        <v>138</v>
      </c>
      <c r="AU221" s="159" t="s">
        <v>135</v>
      </c>
      <c r="AY221" s="17" t="s">
        <v>134</v>
      </c>
      <c r="BE221" s="160">
        <f>IF(N221="základná",J221,0)</f>
        <v>0</v>
      </c>
      <c r="BF221" s="160">
        <f>IF(N221="znížená",J221,0)</f>
        <v>0</v>
      </c>
      <c r="BG221" s="160">
        <f>IF(N221="zákl. prenesená",J221,0)</f>
        <v>0</v>
      </c>
      <c r="BH221" s="160">
        <f>IF(N221="zníž. prenesená",J221,0)</f>
        <v>0</v>
      </c>
      <c r="BI221" s="160">
        <f>IF(N221="nulová",J221,0)</f>
        <v>0</v>
      </c>
      <c r="BJ221" s="17" t="s">
        <v>135</v>
      </c>
      <c r="BK221" s="161">
        <f>ROUND(I221*H221,3)</f>
        <v>0</v>
      </c>
      <c r="BL221" s="17" t="s">
        <v>180</v>
      </c>
      <c r="BM221" s="159" t="s">
        <v>378</v>
      </c>
    </row>
    <row r="222" spans="1:65" s="2" customFormat="1" ht="19.5">
      <c r="A222" s="31"/>
      <c r="B222" s="32"/>
      <c r="C222" s="31"/>
      <c r="D222" s="162" t="s">
        <v>143</v>
      </c>
      <c r="E222" s="31"/>
      <c r="F222" s="163" t="s">
        <v>922</v>
      </c>
      <c r="G222" s="31"/>
      <c r="H222" s="31"/>
      <c r="I222" s="31"/>
      <c r="J222" s="31"/>
      <c r="K222" s="31"/>
      <c r="L222" s="32"/>
      <c r="M222" s="164"/>
      <c r="N222" s="165"/>
      <c r="O222" s="57"/>
      <c r="P222" s="57"/>
      <c r="Q222" s="57"/>
      <c r="R222" s="57"/>
      <c r="S222" s="57"/>
      <c r="T222" s="58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7" t="s">
        <v>143</v>
      </c>
      <c r="AU222" s="17" t="s">
        <v>135</v>
      </c>
    </row>
    <row r="223" spans="1:65" s="13" customFormat="1">
      <c r="B223" s="166"/>
      <c r="D223" s="162" t="s">
        <v>144</v>
      </c>
      <c r="E223" s="167" t="s">
        <v>1</v>
      </c>
      <c r="F223" s="168" t="s">
        <v>923</v>
      </c>
      <c r="H223" s="169">
        <v>115.56</v>
      </c>
      <c r="L223" s="166"/>
      <c r="M223" s="170"/>
      <c r="N223" s="171"/>
      <c r="O223" s="171"/>
      <c r="P223" s="171"/>
      <c r="Q223" s="171"/>
      <c r="R223" s="171"/>
      <c r="S223" s="171"/>
      <c r="T223" s="172"/>
      <c r="AT223" s="167" t="s">
        <v>144</v>
      </c>
      <c r="AU223" s="167" t="s">
        <v>135</v>
      </c>
      <c r="AV223" s="13" t="s">
        <v>135</v>
      </c>
      <c r="AW223" s="13" t="s">
        <v>24</v>
      </c>
      <c r="AX223" s="13" t="s">
        <v>70</v>
      </c>
      <c r="AY223" s="167" t="s">
        <v>134</v>
      </c>
    </row>
    <row r="224" spans="1:65" s="14" customFormat="1">
      <c r="B224" s="173"/>
      <c r="D224" s="162" t="s">
        <v>144</v>
      </c>
      <c r="E224" s="174" t="s">
        <v>1</v>
      </c>
      <c r="F224" s="175" t="s">
        <v>146</v>
      </c>
      <c r="H224" s="176">
        <v>115.56</v>
      </c>
      <c r="L224" s="173"/>
      <c r="M224" s="177"/>
      <c r="N224" s="178"/>
      <c r="O224" s="178"/>
      <c r="P224" s="178"/>
      <c r="Q224" s="178"/>
      <c r="R224" s="178"/>
      <c r="S224" s="178"/>
      <c r="T224" s="179"/>
      <c r="AT224" s="174" t="s">
        <v>144</v>
      </c>
      <c r="AU224" s="174" t="s">
        <v>135</v>
      </c>
      <c r="AV224" s="14" t="s">
        <v>142</v>
      </c>
      <c r="AW224" s="14" t="s">
        <v>24</v>
      </c>
      <c r="AX224" s="14" t="s">
        <v>78</v>
      </c>
      <c r="AY224" s="174" t="s">
        <v>134</v>
      </c>
    </row>
    <row r="225" spans="1:65" s="2" customFormat="1" ht="37.9" customHeight="1">
      <c r="A225" s="31"/>
      <c r="B225" s="148"/>
      <c r="C225" s="187" t="s">
        <v>603</v>
      </c>
      <c r="D225" s="187" t="s">
        <v>344</v>
      </c>
      <c r="E225" s="188" t="s">
        <v>924</v>
      </c>
      <c r="F225" s="189" t="s">
        <v>925</v>
      </c>
      <c r="G225" s="190" t="s">
        <v>141</v>
      </c>
      <c r="H225" s="191">
        <v>117.871</v>
      </c>
      <c r="I225" s="191"/>
      <c r="J225" s="191">
        <f>ROUND(I225*H225,3)</f>
        <v>0</v>
      </c>
      <c r="K225" s="192"/>
      <c r="L225" s="193"/>
      <c r="M225" s="194" t="s">
        <v>1</v>
      </c>
      <c r="N225" s="195" t="s">
        <v>36</v>
      </c>
      <c r="O225" s="157">
        <v>0</v>
      </c>
      <c r="P225" s="157">
        <f>O225*H225</f>
        <v>0</v>
      </c>
      <c r="Q225" s="157">
        <v>0</v>
      </c>
      <c r="R225" s="157">
        <f>Q225*H225</f>
        <v>0</v>
      </c>
      <c r="S225" s="157">
        <v>0</v>
      </c>
      <c r="T225" s="158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9" t="s">
        <v>185</v>
      </c>
      <c r="AT225" s="159" t="s">
        <v>344</v>
      </c>
      <c r="AU225" s="159" t="s">
        <v>135</v>
      </c>
      <c r="AY225" s="17" t="s">
        <v>134</v>
      </c>
      <c r="BE225" s="160">
        <f>IF(N225="základná",J225,0)</f>
        <v>0</v>
      </c>
      <c r="BF225" s="160">
        <f>IF(N225="znížená",J225,0)</f>
        <v>0</v>
      </c>
      <c r="BG225" s="160">
        <f>IF(N225="zákl. prenesená",J225,0)</f>
        <v>0</v>
      </c>
      <c r="BH225" s="160">
        <f>IF(N225="zníž. prenesená",J225,0)</f>
        <v>0</v>
      </c>
      <c r="BI225" s="160">
        <f>IF(N225="nulová",J225,0)</f>
        <v>0</v>
      </c>
      <c r="BJ225" s="17" t="s">
        <v>135</v>
      </c>
      <c r="BK225" s="161">
        <f>ROUND(I225*H225,3)</f>
        <v>0</v>
      </c>
      <c r="BL225" s="17" t="s">
        <v>180</v>
      </c>
      <c r="BM225" s="159" t="s">
        <v>382</v>
      </c>
    </row>
    <row r="226" spans="1:65" s="2" customFormat="1" ht="19.5">
      <c r="A226" s="31"/>
      <c r="B226" s="32"/>
      <c r="C226" s="31"/>
      <c r="D226" s="162" t="s">
        <v>143</v>
      </c>
      <c r="E226" s="31"/>
      <c r="F226" s="163" t="s">
        <v>925</v>
      </c>
      <c r="G226" s="31"/>
      <c r="H226" s="31"/>
      <c r="I226" s="31"/>
      <c r="J226" s="31"/>
      <c r="K226" s="31"/>
      <c r="L226" s="32"/>
      <c r="M226" s="164"/>
      <c r="N226" s="165"/>
      <c r="O226" s="57"/>
      <c r="P226" s="57"/>
      <c r="Q226" s="57"/>
      <c r="R226" s="57"/>
      <c r="S226" s="57"/>
      <c r="T226" s="58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7" t="s">
        <v>143</v>
      </c>
      <c r="AU226" s="17" t="s">
        <v>135</v>
      </c>
    </row>
    <row r="227" spans="1:65" s="13" customFormat="1">
      <c r="B227" s="166"/>
      <c r="D227" s="162" t="s">
        <v>144</v>
      </c>
      <c r="E227" s="167" t="s">
        <v>1</v>
      </c>
      <c r="F227" s="168" t="s">
        <v>926</v>
      </c>
      <c r="H227" s="169">
        <v>117.871</v>
      </c>
      <c r="L227" s="166"/>
      <c r="M227" s="170"/>
      <c r="N227" s="171"/>
      <c r="O227" s="171"/>
      <c r="P227" s="171"/>
      <c r="Q227" s="171"/>
      <c r="R227" s="171"/>
      <c r="S227" s="171"/>
      <c r="T227" s="172"/>
      <c r="AT227" s="167" t="s">
        <v>144</v>
      </c>
      <c r="AU227" s="167" t="s">
        <v>135</v>
      </c>
      <c r="AV227" s="13" t="s">
        <v>135</v>
      </c>
      <c r="AW227" s="13" t="s">
        <v>24</v>
      </c>
      <c r="AX227" s="13" t="s">
        <v>70</v>
      </c>
      <c r="AY227" s="167" t="s">
        <v>134</v>
      </c>
    </row>
    <row r="228" spans="1:65" s="14" customFormat="1">
      <c r="B228" s="173"/>
      <c r="D228" s="162" t="s">
        <v>144</v>
      </c>
      <c r="E228" s="174" t="s">
        <v>1</v>
      </c>
      <c r="F228" s="175" t="s">
        <v>146</v>
      </c>
      <c r="H228" s="176">
        <v>117.871</v>
      </c>
      <c r="L228" s="173"/>
      <c r="M228" s="177"/>
      <c r="N228" s="178"/>
      <c r="O228" s="178"/>
      <c r="P228" s="178"/>
      <c r="Q228" s="178"/>
      <c r="R228" s="178"/>
      <c r="S228" s="178"/>
      <c r="T228" s="179"/>
      <c r="AT228" s="174" t="s">
        <v>144</v>
      </c>
      <c r="AU228" s="174" t="s">
        <v>135</v>
      </c>
      <c r="AV228" s="14" t="s">
        <v>142</v>
      </c>
      <c r="AW228" s="14" t="s">
        <v>24</v>
      </c>
      <c r="AX228" s="14" t="s">
        <v>78</v>
      </c>
      <c r="AY228" s="174" t="s">
        <v>134</v>
      </c>
    </row>
    <row r="229" spans="1:65" s="2" customFormat="1" ht="24.2" customHeight="1">
      <c r="A229" s="31"/>
      <c r="B229" s="148"/>
      <c r="C229" s="149" t="s">
        <v>613</v>
      </c>
      <c r="D229" s="149" t="s">
        <v>138</v>
      </c>
      <c r="E229" s="150" t="s">
        <v>927</v>
      </c>
      <c r="F229" s="151" t="s">
        <v>928</v>
      </c>
      <c r="G229" s="152" t="s">
        <v>141</v>
      </c>
      <c r="H229" s="153">
        <v>47.378999999999998</v>
      </c>
      <c r="I229" s="153"/>
      <c r="J229" s="153">
        <f>ROUND(I229*H229,3)</f>
        <v>0</v>
      </c>
      <c r="K229" s="154"/>
      <c r="L229" s="32"/>
      <c r="M229" s="155" t="s">
        <v>1</v>
      </c>
      <c r="N229" s="156" t="s">
        <v>36</v>
      </c>
      <c r="O229" s="157">
        <v>0</v>
      </c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59" t="s">
        <v>180</v>
      </c>
      <c r="AT229" s="159" t="s">
        <v>138</v>
      </c>
      <c r="AU229" s="159" t="s">
        <v>135</v>
      </c>
      <c r="AY229" s="17" t="s">
        <v>134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7" t="s">
        <v>135</v>
      </c>
      <c r="BK229" s="161">
        <f>ROUND(I229*H229,3)</f>
        <v>0</v>
      </c>
      <c r="BL229" s="17" t="s">
        <v>180</v>
      </c>
      <c r="BM229" s="159" t="s">
        <v>385</v>
      </c>
    </row>
    <row r="230" spans="1:65" s="2" customFormat="1">
      <c r="A230" s="31"/>
      <c r="B230" s="32"/>
      <c r="C230" s="31"/>
      <c r="D230" s="162" t="s">
        <v>143</v>
      </c>
      <c r="E230" s="31"/>
      <c r="F230" s="163" t="s">
        <v>928</v>
      </c>
      <c r="G230" s="31"/>
      <c r="H230" s="31"/>
      <c r="I230" s="31"/>
      <c r="J230" s="31"/>
      <c r="K230" s="31"/>
      <c r="L230" s="32"/>
      <c r="M230" s="164"/>
      <c r="N230" s="165"/>
      <c r="O230" s="57"/>
      <c r="P230" s="57"/>
      <c r="Q230" s="57"/>
      <c r="R230" s="57"/>
      <c r="S230" s="57"/>
      <c r="T230" s="58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7" t="s">
        <v>143</v>
      </c>
      <c r="AU230" s="17" t="s">
        <v>135</v>
      </c>
    </row>
    <row r="231" spans="1:65" s="13" customFormat="1">
      <c r="B231" s="166"/>
      <c r="D231" s="162" t="s">
        <v>144</v>
      </c>
      <c r="E231" s="167" t="s">
        <v>1</v>
      </c>
      <c r="F231" s="168" t="s">
        <v>877</v>
      </c>
      <c r="H231" s="169">
        <v>22.756</v>
      </c>
      <c r="L231" s="166"/>
      <c r="M231" s="170"/>
      <c r="N231" s="171"/>
      <c r="O231" s="171"/>
      <c r="P231" s="171"/>
      <c r="Q231" s="171"/>
      <c r="R231" s="171"/>
      <c r="S231" s="171"/>
      <c r="T231" s="172"/>
      <c r="AT231" s="167" t="s">
        <v>144</v>
      </c>
      <c r="AU231" s="167" t="s">
        <v>135</v>
      </c>
      <c r="AV231" s="13" t="s">
        <v>135</v>
      </c>
      <c r="AW231" s="13" t="s">
        <v>24</v>
      </c>
      <c r="AX231" s="13" t="s">
        <v>70</v>
      </c>
      <c r="AY231" s="167" t="s">
        <v>134</v>
      </c>
    </row>
    <row r="232" spans="1:65" s="13" customFormat="1">
      <c r="B232" s="166"/>
      <c r="D232" s="162" t="s">
        <v>144</v>
      </c>
      <c r="E232" s="167" t="s">
        <v>1</v>
      </c>
      <c r="F232" s="168" t="s">
        <v>878</v>
      </c>
      <c r="H232" s="169">
        <v>24.623000000000001</v>
      </c>
      <c r="L232" s="166"/>
      <c r="M232" s="170"/>
      <c r="N232" s="171"/>
      <c r="O232" s="171"/>
      <c r="P232" s="171"/>
      <c r="Q232" s="171"/>
      <c r="R232" s="171"/>
      <c r="S232" s="171"/>
      <c r="T232" s="172"/>
      <c r="AT232" s="167" t="s">
        <v>144</v>
      </c>
      <c r="AU232" s="167" t="s">
        <v>135</v>
      </c>
      <c r="AV232" s="13" t="s">
        <v>135</v>
      </c>
      <c r="AW232" s="13" t="s">
        <v>24</v>
      </c>
      <c r="AX232" s="13" t="s">
        <v>70</v>
      </c>
      <c r="AY232" s="167" t="s">
        <v>134</v>
      </c>
    </row>
    <row r="233" spans="1:65" s="14" customFormat="1">
      <c r="B233" s="173"/>
      <c r="D233" s="162" t="s">
        <v>144</v>
      </c>
      <c r="E233" s="174" t="s">
        <v>1</v>
      </c>
      <c r="F233" s="175" t="s">
        <v>146</v>
      </c>
      <c r="H233" s="176">
        <v>47.379000000000005</v>
      </c>
      <c r="L233" s="173"/>
      <c r="M233" s="177"/>
      <c r="N233" s="178"/>
      <c r="O233" s="178"/>
      <c r="P233" s="178"/>
      <c r="Q233" s="178"/>
      <c r="R233" s="178"/>
      <c r="S233" s="178"/>
      <c r="T233" s="179"/>
      <c r="AT233" s="174" t="s">
        <v>144</v>
      </c>
      <c r="AU233" s="174" t="s">
        <v>135</v>
      </c>
      <c r="AV233" s="14" t="s">
        <v>142</v>
      </c>
      <c r="AW233" s="14" t="s">
        <v>24</v>
      </c>
      <c r="AX233" s="14" t="s">
        <v>78</v>
      </c>
      <c r="AY233" s="174" t="s">
        <v>134</v>
      </c>
    </row>
    <row r="234" spans="1:65" s="2" customFormat="1" ht="37.9" customHeight="1">
      <c r="A234" s="31"/>
      <c r="B234" s="148"/>
      <c r="C234" s="187" t="s">
        <v>367</v>
      </c>
      <c r="D234" s="187" t="s">
        <v>344</v>
      </c>
      <c r="E234" s="188" t="s">
        <v>929</v>
      </c>
      <c r="F234" s="189" t="s">
        <v>930</v>
      </c>
      <c r="G234" s="190" t="s">
        <v>141</v>
      </c>
      <c r="H234" s="191">
        <v>48.326999999999998</v>
      </c>
      <c r="I234" s="191"/>
      <c r="J234" s="191">
        <f>ROUND(I234*H234,3)</f>
        <v>0</v>
      </c>
      <c r="K234" s="192"/>
      <c r="L234" s="193"/>
      <c r="M234" s="194" t="s">
        <v>1</v>
      </c>
      <c r="N234" s="195" t="s">
        <v>36</v>
      </c>
      <c r="O234" s="157">
        <v>0</v>
      </c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8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59" t="s">
        <v>185</v>
      </c>
      <c r="AT234" s="159" t="s">
        <v>344</v>
      </c>
      <c r="AU234" s="159" t="s">
        <v>135</v>
      </c>
      <c r="AY234" s="17" t="s">
        <v>134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7" t="s">
        <v>135</v>
      </c>
      <c r="BK234" s="161">
        <f>ROUND(I234*H234,3)</f>
        <v>0</v>
      </c>
      <c r="BL234" s="17" t="s">
        <v>180</v>
      </c>
      <c r="BM234" s="159" t="s">
        <v>396</v>
      </c>
    </row>
    <row r="235" spans="1:65" s="2" customFormat="1" ht="19.5">
      <c r="A235" s="31"/>
      <c r="B235" s="32"/>
      <c r="C235" s="31"/>
      <c r="D235" s="162" t="s">
        <v>143</v>
      </c>
      <c r="E235" s="31"/>
      <c r="F235" s="163" t="s">
        <v>930</v>
      </c>
      <c r="G235" s="31"/>
      <c r="H235" s="31"/>
      <c r="I235" s="31"/>
      <c r="J235" s="31"/>
      <c r="K235" s="31"/>
      <c r="L235" s="32"/>
      <c r="M235" s="164"/>
      <c r="N235" s="165"/>
      <c r="O235" s="57"/>
      <c r="P235" s="57"/>
      <c r="Q235" s="57"/>
      <c r="R235" s="57"/>
      <c r="S235" s="57"/>
      <c r="T235" s="58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T235" s="17" t="s">
        <v>143</v>
      </c>
      <c r="AU235" s="17" t="s">
        <v>135</v>
      </c>
    </row>
    <row r="236" spans="1:65" s="13" customFormat="1">
      <c r="B236" s="166"/>
      <c r="D236" s="162" t="s">
        <v>144</v>
      </c>
      <c r="E236" s="167" t="s">
        <v>1</v>
      </c>
      <c r="F236" s="168" t="s">
        <v>931</v>
      </c>
      <c r="H236" s="169">
        <v>48.326999999999998</v>
      </c>
      <c r="L236" s="166"/>
      <c r="M236" s="170"/>
      <c r="N236" s="171"/>
      <c r="O236" s="171"/>
      <c r="P236" s="171"/>
      <c r="Q236" s="171"/>
      <c r="R236" s="171"/>
      <c r="S236" s="171"/>
      <c r="T236" s="172"/>
      <c r="AT236" s="167" t="s">
        <v>144</v>
      </c>
      <c r="AU236" s="167" t="s">
        <v>135</v>
      </c>
      <c r="AV236" s="13" t="s">
        <v>135</v>
      </c>
      <c r="AW236" s="13" t="s">
        <v>24</v>
      </c>
      <c r="AX236" s="13" t="s">
        <v>70</v>
      </c>
      <c r="AY236" s="167" t="s">
        <v>134</v>
      </c>
    </row>
    <row r="237" spans="1:65" s="14" customFormat="1">
      <c r="B237" s="173"/>
      <c r="D237" s="162" t="s">
        <v>144</v>
      </c>
      <c r="E237" s="174" t="s">
        <v>1</v>
      </c>
      <c r="F237" s="175" t="s">
        <v>146</v>
      </c>
      <c r="H237" s="176">
        <v>48.326999999999998</v>
      </c>
      <c r="L237" s="173"/>
      <c r="M237" s="177"/>
      <c r="N237" s="178"/>
      <c r="O237" s="178"/>
      <c r="P237" s="178"/>
      <c r="Q237" s="178"/>
      <c r="R237" s="178"/>
      <c r="S237" s="178"/>
      <c r="T237" s="179"/>
      <c r="AT237" s="174" t="s">
        <v>144</v>
      </c>
      <c r="AU237" s="174" t="s">
        <v>135</v>
      </c>
      <c r="AV237" s="14" t="s">
        <v>142</v>
      </c>
      <c r="AW237" s="14" t="s">
        <v>24</v>
      </c>
      <c r="AX237" s="14" t="s">
        <v>78</v>
      </c>
      <c r="AY237" s="174" t="s">
        <v>134</v>
      </c>
    </row>
    <row r="238" spans="1:65" s="2" customFormat="1" ht="14.45" customHeight="1">
      <c r="A238" s="31"/>
      <c r="B238" s="148"/>
      <c r="C238" s="149" t="s">
        <v>147</v>
      </c>
      <c r="D238" s="149" t="s">
        <v>138</v>
      </c>
      <c r="E238" s="150" t="s">
        <v>932</v>
      </c>
      <c r="F238" s="151" t="s">
        <v>933</v>
      </c>
      <c r="G238" s="152" t="s">
        <v>141</v>
      </c>
      <c r="H238" s="153">
        <v>843.16800000000001</v>
      </c>
      <c r="I238" s="153"/>
      <c r="J238" s="153">
        <f>ROUND(I238*H238,3)</f>
        <v>0</v>
      </c>
      <c r="K238" s="154"/>
      <c r="L238" s="32"/>
      <c r="M238" s="155" t="s">
        <v>1</v>
      </c>
      <c r="N238" s="156" t="s">
        <v>36</v>
      </c>
      <c r="O238" s="157">
        <v>0</v>
      </c>
      <c r="P238" s="157">
        <f>O238*H238</f>
        <v>0</v>
      </c>
      <c r="Q238" s="157">
        <v>0</v>
      </c>
      <c r="R238" s="157">
        <f>Q238*H238</f>
        <v>0</v>
      </c>
      <c r="S238" s="157">
        <v>0</v>
      </c>
      <c r="T238" s="158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9" t="s">
        <v>180</v>
      </c>
      <c r="AT238" s="159" t="s">
        <v>138</v>
      </c>
      <c r="AU238" s="159" t="s">
        <v>135</v>
      </c>
      <c r="AY238" s="17" t="s">
        <v>134</v>
      </c>
      <c r="BE238" s="160">
        <f>IF(N238="základná",J238,0)</f>
        <v>0</v>
      </c>
      <c r="BF238" s="160">
        <f>IF(N238="znížená",J238,0)</f>
        <v>0</v>
      </c>
      <c r="BG238" s="160">
        <f>IF(N238="zákl. prenesená",J238,0)</f>
        <v>0</v>
      </c>
      <c r="BH238" s="160">
        <f>IF(N238="zníž. prenesená",J238,0)</f>
        <v>0</v>
      </c>
      <c r="BI238" s="160">
        <f>IF(N238="nulová",J238,0)</f>
        <v>0</v>
      </c>
      <c r="BJ238" s="17" t="s">
        <v>135</v>
      </c>
      <c r="BK238" s="161">
        <f>ROUND(I238*H238,3)</f>
        <v>0</v>
      </c>
      <c r="BL238" s="17" t="s">
        <v>180</v>
      </c>
      <c r="BM238" s="159" t="s">
        <v>402</v>
      </c>
    </row>
    <row r="239" spans="1:65" s="2" customFormat="1">
      <c r="A239" s="31"/>
      <c r="B239" s="32"/>
      <c r="C239" s="31"/>
      <c r="D239" s="162" t="s">
        <v>143</v>
      </c>
      <c r="E239" s="31"/>
      <c r="F239" s="163" t="s">
        <v>933</v>
      </c>
      <c r="G239" s="31"/>
      <c r="H239" s="31"/>
      <c r="I239" s="31"/>
      <c r="J239" s="31"/>
      <c r="K239" s="31"/>
      <c r="L239" s="32"/>
      <c r="M239" s="164"/>
      <c r="N239" s="165"/>
      <c r="O239" s="57"/>
      <c r="P239" s="57"/>
      <c r="Q239" s="57"/>
      <c r="R239" s="57"/>
      <c r="S239" s="57"/>
      <c r="T239" s="58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7" t="s">
        <v>143</v>
      </c>
      <c r="AU239" s="17" t="s">
        <v>135</v>
      </c>
    </row>
    <row r="240" spans="1:65" s="13" customFormat="1">
      <c r="B240" s="166"/>
      <c r="D240" s="162" t="s">
        <v>144</v>
      </c>
      <c r="E240" s="167" t="s">
        <v>1</v>
      </c>
      <c r="F240" s="168" t="s">
        <v>934</v>
      </c>
      <c r="H240" s="169">
        <v>210.91499999999999</v>
      </c>
      <c r="L240" s="166"/>
      <c r="M240" s="170"/>
      <c r="N240" s="171"/>
      <c r="O240" s="171"/>
      <c r="P240" s="171"/>
      <c r="Q240" s="171"/>
      <c r="R240" s="171"/>
      <c r="S240" s="171"/>
      <c r="T240" s="172"/>
      <c r="AT240" s="167" t="s">
        <v>144</v>
      </c>
      <c r="AU240" s="167" t="s">
        <v>135</v>
      </c>
      <c r="AV240" s="13" t="s">
        <v>135</v>
      </c>
      <c r="AW240" s="13" t="s">
        <v>24</v>
      </c>
      <c r="AX240" s="13" t="s">
        <v>70</v>
      </c>
      <c r="AY240" s="167" t="s">
        <v>134</v>
      </c>
    </row>
    <row r="241" spans="1:65" s="13" customFormat="1">
      <c r="B241" s="166"/>
      <c r="D241" s="162" t="s">
        <v>144</v>
      </c>
      <c r="E241" s="167" t="s">
        <v>1</v>
      </c>
      <c r="F241" s="168" t="s">
        <v>935</v>
      </c>
      <c r="H241" s="169">
        <v>114.78</v>
      </c>
      <c r="L241" s="166"/>
      <c r="M241" s="170"/>
      <c r="N241" s="171"/>
      <c r="O241" s="171"/>
      <c r="P241" s="171"/>
      <c r="Q241" s="171"/>
      <c r="R241" s="171"/>
      <c r="S241" s="171"/>
      <c r="T241" s="172"/>
      <c r="AT241" s="167" t="s">
        <v>144</v>
      </c>
      <c r="AU241" s="167" t="s">
        <v>135</v>
      </c>
      <c r="AV241" s="13" t="s">
        <v>135</v>
      </c>
      <c r="AW241" s="13" t="s">
        <v>24</v>
      </c>
      <c r="AX241" s="13" t="s">
        <v>70</v>
      </c>
      <c r="AY241" s="167" t="s">
        <v>134</v>
      </c>
    </row>
    <row r="242" spans="1:65" s="13" customFormat="1">
      <c r="B242" s="166"/>
      <c r="D242" s="162" t="s">
        <v>144</v>
      </c>
      <c r="E242" s="167" t="s">
        <v>1</v>
      </c>
      <c r="F242" s="168" t="s">
        <v>936</v>
      </c>
      <c r="H242" s="169">
        <v>61.133000000000003</v>
      </c>
      <c r="L242" s="166"/>
      <c r="M242" s="170"/>
      <c r="N242" s="171"/>
      <c r="O242" s="171"/>
      <c r="P242" s="171"/>
      <c r="Q242" s="171"/>
      <c r="R242" s="171"/>
      <c r="S242" s="171"/>
      <c r="T242" s="172"/>
      <c r="AT242" s="167" t="s">
        <v>144</v>
      </c>
      <c r="AU242" s="167" t="s">
        <v>135</v>
      </c>
      <c r="AV242" s="13" t="s">
        <v>135</v>
      </c>
      <c r="AW242" s="13" t="s">
        <v>24</v>
      </c>
      <c r="AX242" s="13" t="s">
        <v>70</v>
      </c>
      <c r="AY242" s="167" t="s">
        <v>134</v>
      </c>
    </row>
    <row r="243" spans="1:65" s="13" customFormat="1">
      <c r="B243" s="166"/>
      <c r="D243" s="162" t="s">
        <v>144</v>
      </c>
      <c r="E243" s="167" t="s">
        <v>1</v>
      </c>
      <c r="F243" s="168" t="s">
        <v>937</v>
      </c>
      <c r="H243" s="169">
        <v>29.719000000000001</v>
      </c>
      <c r="L243" s="166"/>
      <c r="M243" s="170"/>
      <c r="N243" s="171"/>
      <c r="O243" s="171"/>
      <c r="P243" s="171"/>
      <c r="Q243" s="171"/>
      <c r="R243" s="171"/>
      <c r="S243" s="171"/>
      <c r="T243" s="172"/>
      <c r="AT243" s="167" t="s">
        <v>144</v>
      </c>
      <c r="AU243" s="167" t="s">
        <v>135</v>
      </c>
      <c r="AV243" s="13" t="s">
        <v>135</v>
      </c>
      <c r="AW243" s="13" t="s">
        <v>24</v>
      </c>
      <c r="AX243" s="13" t="s">
        <v>70</v>
      </c>
      <c r="AY243" s="167" t="s">
        <v>134</v>
      </c>
    </row>
    <row r="244" spans="1:65" s="15" customFormat="1">
      <c r="B244" s="180"/>
      <c r="D244" s="162" t="s">
        <v>144</v>
      </c>
      <c r="E244" s="181" t="s">
        <v>1</v>
      </c>
      <c r="F244" s="182" t="s">
        <v>282</v>
      </c>
      <c r="H244" s="183">
        <v>416.54699999999997</v>
      </c>
      <c r="L244" s="180"/>
      <c r="M244" s="184"/>
      <c r="N244" s="185"/>
      <c r="O244" s="185"/>
      <c r="P244" s="185"/>
      <c r="Q244" s="185"/>
      <c r="R244" s="185"/>
      <c r="S244" s="185"/>
      <c r="T244" s="186"/>
      <c r="AT244" s="181" t="s">
        <v>144</v>
      </c>
      <c r="AU244" s="181" t="s">
        <v>135</v>
      </c>
      <c r="AV244" s="15" t="s">
        <v>283</v>
      </c>
      <c r="AW244" s="15" t="s">
        <v>24</v>
      </c>
      <c r="AX244" s="15" t="s">
        <v>70</v>
      </c>
      <c r="AY244" s="181" t="s">
        <v>134</v>
      </c>
    </row>
    <row r="245" spans="1:65" s="13" customFormat="1">
      <c r="B245" s="166"/>
      <c r="D245" s="162" t="s">
        <v>144</v>
      </c>
      <c r="E245" s="167" t="s">
        <v>1</v>
      </c>
      <c r="F245" s="168" t="s">
        <v>938</v>
      </c>
      <c r="H245" s="169">
        <v>286.27999999999997</v>
      </c>
      <c r="L245" s="166"/>
      <c r="M245" s="170"/>
      <c r="N245" s="171"/>
      <c r="O245" s="171"/>
      <c r="P245" s="171"/>
      <c r="Q245" s="171"/>
      <c r="R245" s="171"/>
      <c r="S245" s="171"/>
      <c r="T245" s="172"/>
      <c r="AT245" s="167" t="s">
        <v>144</v>
      </c>
      <c r="AU245" s="167" t="s">
        <v>135</v>
      </c>
      <c r="AV245" s="13" t="s">
        <v>135</v>
      </c>
      <c r="AW245" s="13" t="s">
        <v>24</v>
      </c>
      <c r="AX245" s="13" t="s">
        <v>70</v>
      </c>
      <c r="AY245" s="167" t="s">
        <v>134</v>
      </c>
    </row>
    <row r="246" spans="1:65" s="15" customFormat="1">
      <c r="B246" s="180"/>
      <c r="D246" s="162" t="s">
        <v>144</v>
      </c>
      <c r="E246" s="181" t="s">
        <v>1</v>
      </c>
      <c r="F246" s="182" t="s">
        <v>282</v>
      </c>
      <c r="H246" s="183">
        <v>286.27999999999997</v>
      </c>
      <c r="L246" s="180"/>
      <c r="M246" s="184"/>
      <c r="N246" s="185"/>
      <c r="O246" s="185"/>
      <c r="P246" s="185"/>
      <c r="Q246" s="185"/>
      <c r="R246" s="185"/>
      <c r="S246" s="185"/>
      <c r="T246" s="186"/>
      <c r="AT246" s="181" t="s">
        <v>144</v>
      </c>
      <c r="AU246" s="181" t="s">
        <v>135</v>
      </c>
      <c r="AV246" s="15" t="s">
        <v>283</v>
      </c>
      <c r="AW246" s="15" t="s">
        <v>24</v>
      </c>
      <c r="AX246" s="15" t="s">
        <v>70</v>
      </c>
      <c r="AY246" s="181" t="s">
        <v>134</v>
      </c>
    </row>
    <row r="247" spans="1:65" s="13" customFormat="1">
      <c r="B247" s="166"/>
      <c r="D247" s="162" t="s">
        <v>144</v>
      </c>
      <c r="E247" s="167" t="s">
        <v>1</v>
      </c>
      <c r="F247" s="168" t="s">
        <v>939</v>
      </c>
      <c r="H247" s="169">
        <v>26.273</v>
      </c>
      <c r="L247" s="166"/>
      <c r="M247" s="170"/>
      <c r="N247" s="171"/>
      <c r="O247" s="171"/>
      <c r="P247" s="171"/>
      <c r="Q247" s="171"/>
      <c r="R247" s="171"/>
      <c r="S247" s="171"/>
      <c r="T247" s="172"/>
      <c r="AT247" s="167" t="s">
        <v>144</v>
      </c>
      <c r="AU247" s="167" t="s">
        <v>135</v>
      </c>
      <c r="AV247" s="13" t="s">
        <v>135</v>
      </c>
      <c r="AW247" s="13" t="s">
        <v>24</v>
      </c>
      <c r="AX247" s="13" t="s">
        <v>70</v>
      </c>
      <c r="AY247" s="167" t="s">
        <v>134</v>
      </c>
    </row>
    <row r="248" spans="1:65" s="13" customFormat="1">
      <c r="B248" s="166"/>
      <c r="D248" s="162" t="s">
        <v>144</v>
      </c>
      <c r="E248" s="167" t="s">
        <v>1</v>
      </c>
      <c r="F248" s="168" t="s">
        <v>940</v>
      </c>
      <c r="H248" s="169">
        <v>28.646000000000001</v>
      </c>
      <c r="L248" s="166"/>
      <c r="M248" s="170"/>
      <c r="N248" s="171"/>
      <c r="O248" s="171"/>
      <c r="P248" s="171"/>
      <c r="Q248" s="171"/>
      <c r="R248" s="171"/>
      <c r="S248" s="171"/>
      <c r="T248" s="172"/>
      <c r="AT248" s="167" t="s">
        <v>144</v>
      </c>
      <c r="AU248" s="167" t="s">
        <v>135</v>
      </c>
      <c r="AV248" s="13" t="s">
        <v>135</v>
      </c>
      <c r="AW248" s="13" t="s">
        <v>24</v>
      </c>
      <c r="AX248" s="13" t="s">
        <v>70</v>
      </c>
      <c r="AY248" s="167" t="s">
        <v>134</v>
      </c>
    </row>
    <row r="249" spans="1:65" s="13" customFormat="1">
      <c r="B249" s="166"/>
      <c r="D249" s="162" t="s">
        <v>144</v>
      </c>
      <c r="E249" s="167" t="s">
        <v>1</v>
      </c>
      <c r="F249" s="168" t="s">
        <v>941</v>
      </c>
      <c r="H249" s="169">
        <v>85.421999999999997</v>
      </c>
      <c r="L249" s="166"/>
      <c r="M249" s="170"/>
      <c r="N249" s="171"/>
      <c r="O249" s="171"/>
      <c r="P249" s="171"/>
      <c r="Q249" s="171"/>
      <c r="R249" s="171"/>
      <c r="S249" s="171"/>
      <c r="T249" s="172"/>
      <c r="AT249" s="167" t="s">
        <v>144</v>
      </c>
      <c r="AU249" s="167" t="s">
        <v>135</v>
      </c>
      <c r="AV249" s="13" t="s">
        <v>135</v>
      </c>
      <c r="AW249" s="13" t="s">
        <v>24</v>
      </c>
      <c r="AX249" s="13" t="s">
        <v>70</v>
      </c>
      <c r="AY249" s="167" t="s">
        <v>134</v>
      </c>
    </row>
    <row r="250" spans="1:65" s="15" customFormat="1">
      <c r="B250" s="180"/>
      <c r="D250" s="162" t="s">
        <v>144</v>
      </c>
      <c r="E250" s="181" t="s">
        <v>1</v>
      </c>
      <c r="F250" s="182" t="s">
        <v>282</v>
      </c>
      <c r="H250" s="183">
        <v>140.34100000000001</v>
      </c>
      <c r="L250" s="180"/>
      <c r="M250" s="184"/>
      <c r="N250" s="185"/>
      <c r="O250" s="185"/>
      <c r="P250" s="185"/>
      <c r="Q250" s="185"/>
      <c r="R250" s="185"/>
      <c r="S250" s="185"/>
      <c r="T250" s="186"/>
      <c r="AT250" s="181" t="s">
        <v>144</v>
      </c>
      <c r="AU250" s="181" t="s">
        <v>135</v>
      </c>
      <c r="AV250" s="15" t="s">
        <v>283</v>
      </c>
      <c r="AW250" s="15" t="s">
        <v>24</v>
      </c>
      <c r="AX250" s="15" t="s">
        <v>70</v>
      </c>
      <c r="AY250" s="181" t="s">
        <v>134</v>
      </c>
    </row>
    <row r="251" spans="1:65" s="14" customFormat="1">
      <c r="B251" s="173"/>
      <c r="D251" s="162" t="s">
        <v>144</v>
      </c>
      <c r="E251" s="174" t="s">
        <v>1</v>
      </c>
      <c r="F251" s="175" t="s">
        <v>146</v>
      </c>
      <c r="H251" s="176">
        <v>843.16800000000001</v>
      </c>
      <c r="L251" s="173"/>
      <c r="M251" s="177"/>
      <c r="N251" s="178"/>
      <c r="O251" s="178"/>
      <c r="P251" s="178"/>
      <c r="Q251" s="178"/>
      <c r="R251" s="178"/>
      <c r="S251" s="178"/>
      <c r="T251" s="179"/>
      <c r="AT251" s="174" t="s">
        <v>144</v>
      </c>
      <c r="AU251" s="174" t="s">
        <v>135</v>
      </c>
      <c r="AV251" s="14" t="s">
        <v>142</v>
      </c>
      <c r="AW251" s="14" t="s">
        <v>24</v>
      </c>
      <c r="AX251" s="14" t="s">
        <v>78</v>
      </c>
      <c r="AY251" s="174" t="s">
        <v>134</v>
      </c>
    </row>
    <row r="252" spans="1:65" s="2" customFormat="1" ht="14.45" customHeight="1">
      <c r="A252" s="31"/>
      <c r="B252" s="148"/>
      <c r="C252" s="187" t="s">
        <v>364</v>
      </c>
      <c r="D252" s="187" t="s">
        <v>344</v>
      </c>
      <c r="E252" s="188" t="s">
        <v>942</v>
      </c>
      <c r="F252" s="189" t="s">
        <v>943</v>
      </c>
      <c r="G252" s="190" t="s">
        <v>141</v>
      </c>
      <c r="H252" s="191">
        <v>969.64300000000003</v>
      </c>
      <c r="I252" s="191"/>
      <c r="J252" s="191">
        <f>ROUND(I252*H252,3)</f>
        <v>0</v>
      </c>
      <c r="K252" s="192"/>
      <c r="L252" s="193"/>
      <c r="M252" s="194" t="s">
        <v>1</v>
      </c>
      <c r="N252" s="195" t="s">
        <v>36</v>
      </c>
      <c r="O252" s="157">
        <v>0</v>
      </c>
      <c r="P252" s="157">
        <f>O252*H252</f>
        <v>0</v>
      </c>
      <c r="Q252" s="157">
        <v>0</v>
      </c>
      <c r="R252" s="157">
        <f>Q252*H252</f>
        <v>0</v>
      </c>
      <c r="S252" s="157">
        <v>0</v>
      </c>
      <c r="T252" s="158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59" t="s">
        <v>185</v>
      </c>
      <c r="AT252" s="159" t="s">
        <v>344</v>
      </c>
      <c r="AU252" s="159" t="s">
        <v>135</v>
      </c>
      <c r="AY252" s="17" t="s">
        <v>134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7" t="s">
        <v>135</v>
      </c>
      <c r="BK252" s="161">
        <f>ROUND(I252*H252,3)</f>
        <v>0</v>
      </c>
      <c r="BL252" s="17" t="s">
        <v>180</v>
      </c>
      <c r="BM252" s="159" t="s">
        <v>406</v>
      </c>
    </row>
    <row r="253" spans="1:65" s="2" customFormat="1">
      <c r="A253" s="31"/>
      <c r="B253" s="32"/>
      <c r="C253" s="31"/>
      <c r="D253" s="162" t="s">
        <v>143</v>
      </c>
      <c r="E253" s="31"/>
      <c r="F253" s="163" t="s">
        <v>943</v>
      </c>
      <c r="G253" s="31"/>
      <c r="H253" s="31"/>
      <c r="I253" s="31"/>
      <c r="J253" s="31"/>
      <c r="K253" s="31"/>
      <c r="L253" s="32"/>
      <c r="M253" s="164"/>
      <c r="N253" s="165"/>
      <c r="O253" s="57"/>
      <c r="P253" s="57"/>
      <c r="Q253" s="57"/>
      <c r="R253" s="57"/>
      <c r="S253" s="57"/>
      <c r="T253" s="58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7" t="s">
        <v>143</v>
      </c>
      <c r="AU253" s="17" t="s">
        <v>135</v>
      </c>
    </row>
    <row r="254" spans="1:65" s="13" customFormat="1">
      <c r="B254" s="166"/>
      <c r="D254" s="162" t="s">
        <v>144</v>
      </c>
      <c r="E254" s="167" t="s">
        <v>1</v>
      </c>
      <c r="F254" s="168" t="s">
        <v>944</v>
      </c>
      <c r="H254" s="169">
        <v>969.64300000000003</v>
      </c>
      <c r="L254" s="166"/>
      <c r="M254" s="170"/>
      <c r="N254" s="171"/>
      <c r="O254" s="171"/>
      <c r="P254" s="171"/>
      <c r="Q254" s="171"/>
      <c r="R254" s="171"/>
      <c r="S254" s="171"/>
      <c r="T254" s="172"/>
      <c r="AT254" s="167" t="s">
        <v>144</v>
      </c>
      <c r="AU254" s="167" t="s">
        <v>135</v>
      </c>
      <c r="AV254" s="13" t="s">
        <v>135</v>
      </c>
      <c r="AW254" s="13" t="s">
        <v>24</v>
      </c>
      <c r="AX254" s="13" t="s">
        <v>70</v>
      </c>
      <c r="AY254" s="167" t="s">
        <v>134</v>
      </c>
    </row>
    <row r="255" spans="1:65" s="14" customFormat="1">
      <c r="B255" s="173"/>
      <c r="D255" s="162" t="s">
        <v>144</v>
      </c>
      <c r="E255" s="174" t="s">
        <v>1</v>
      </c>
      <c r="F255" s="175" t="s">
        <v>146</v>
      </c>
      <c r="H255" s="176">
        <v>969.64300000000003</v>
      </c>
      <c r="L255" s="173"/>
      <c r="M255" s="177"/>
      <c r="N255" s="178"/>
      <c r="O255" s="178"/>
      <c r="P255" s="178"/>
      <c r="Q255" s="178"/>
      <c r="R255" s="178"/>
      <c r="S255" s="178"/>
      <c r="T255" s="179"/>
      <c r="AT255" s="174" t="s">
        <v>144</v>
      </c>
      <c r="AU255" s="174" t="s">
        <v>135</v>
      </c>
      <c r="AV255" s="14" t="s">
        <v>142</v>
      </c>
      <c r="AW255" s="14" t="s">
        <v>24</v>
      </c>
      <c r="AX255" s="14" t="s">
        <v>78</v>
      </c>
      <c r="AY255" s="174" t="s">
        <v>134</v>
      </c>
    </row>
    <row r="256" spans="1:65" s="2" customFormat="1" ht="24.2" customHeight="1">
      <c r="A256" s="31"/>
      <c r="B256" s="148"/>
      <c r="C256" s="149" t="s">
        <v>149</v>
      </c>
      <c r="D256" s="149" t="s">
        <v>138</v>
      </c>
      <c r="E256" s="150" t="s">
        <v>519</v>
      </c>
      <c r="F256" s="151" t="s">
        <v>520</v>
      </c>
      <c r="G256" s="152" t="s">
        <v>507</v>
      </c>
      <c r="H256" s="153">
        <v>308.012</v>
      </c>
      <c r="I256" s="153"/>
      <c r="J256" s="153">
        <f>ROUND(I256*H256,3)</f>
        <v>0</v>
      </c>
      <c r="K256" s="154"/>
      <c r="L256" s="32"/>
      <c r="M256" s="155" t="s">
        <v>1</v>
      </c>
      <c r="N256" s="156" t="s">
        <v>36</v>
      </c>
      <c r="O256" s="157">
        <v>0</v>
      </c>
      <c r="P256" s="157">
        <f>O256*H256</f>
        <v>0</v>
      </c>
      <c r="Q256" s="157">
        <v>0</v>
      </c>
      <c r="R256" s="157">
        <f>Q256*H256</f>
        <v>0</v>
      </c>
      <c r="S256" s="157">
        <v>0</v>
      </c>
      <c r="T256" s="158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9" t="s">
        <v>180</v>
      </c>
      <c r="AT256" s="159" t="s">
        <v>138</v>
      </c>
      <c r="AU256" s="159" t="s">
        <v>135</v>
      </c>
      <c r="AY256" s="17" t="s">
        <v>134</v>
      </c>
      <c r="BE256" s="160">
        <f>IF(N256="základná",J256,0)</f>
        <v>0</v>
      </c>
      <c r="BF256" s="160">
        <f>IF(N256="znížená",J256,0)</f>
        <v>0</v>
      </c>
      <c r="BG256" s="160">
        <f>IF(N256="zákl. prenesená",J256,0)</f>
        <v>0</v>
      </c>
      <c r="BH256" s="160">
        <f>IF(N256="zníž. prenesená",J256,0)</f>
        <v>0</v>
      </c>
      <c r="BI256" s="160">
        <f>IF(N256="nulová",J256,0)</f>
        <v>0</v>
      </c>
      <c r="BJ256" s="17" t="s">
        <v>135</v>
      </c>
      <c r="BK256" s="161">
        <f>ROUND(I256*H256,3)</f>
        <v>0</v>
      </c>
      <c r="BL256" s="17" t="s">
        <v>180</v>
      </c>
      <c r="BM256" s="159" t="s">
        <v>410</v>
      </c>
    </row>
    <row r="257" spans="1:65" s="2" customFormat="1" ht="19.5">
      <c r="A257" s="31"/>
      <c r="B257" s="32"/>
      <c r="C257" s="31"/>
      <c r="D257" s="162" t="s">
        <v>143</v>
      </c>
      <c r="E257" s="31"/>
      <c r="F257" s="163" t="s">
        <v>520</v>
      </c>
      <c r="G257" s="31"/>
      <c r="H257" s="31"/>
      <c r="I257" s="31"/>
      <c r="J257" s="31"/>
      <c r="K257" s="31"/>
      <c r="L257" s="32"/>
      <c r="M257" s="164"/>
      <c r="N257" s="165"/>
      <c r="O257" s="57"/>
      <c r="P257" s="57"/>
      <c r="Q257" s="57"/>
      <c r="R257" s="57"/>
      <c r="S257" s="57"/>
      <c r="T257" s="58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T257" s="17" t="s">
        <v>143</v>
      </c>
      <c r="AU257" s="17" t="s">
        <v>135</v>
      </c>
    </row>
    <row r="258" spans="1:65" s="12" customFormat="1" ht="22.9" customHeight="1">
      <c r="B258" s="136"/>
      <c r="D258" s="137" t="s">
        <v>69</v>
      </c>
      <c r="E258" s="146" t="s">
        <v>522</v>
      </c>
      <c r="F258" s="146" t="s">
        <v>523</v>
      </c>
      <c r="J258" s="147">
        <f>BK258</f>
        <v>0</v>
      </c>
      <c r="L258" s="136"/>
      <c r="M258" s="140"/>
      <c r="N258" s="141"/>
      <c r="O258" s="141"/>
      <c r="P258" s="142">
        <f>SUM(P259:P295)</f>
        <v>0</v>
      </c>
      <c r="Q258" s="141"/>
      <c r="R258" s="142">
        <f>SUM(R259:R295)</f>
        <v>0</v>
      </c>
      <c r="S258" s="141"/>
      <c r="T258" s="143">
        <f>SUM(T259:T295)</f>
        <v>0</v>
      </c>
      <c r="AR258" s="137" t="s">
        <v>135</v>
      </c>
      <c r="AT258" s="144" t="s">
        <v>69</v>
      </c>
      <c r="AU258" s="144" t="s">
        <v>78</v>
      </c>
      <c r="AY258" s="137" t="s">
        <v>134</v>
      </c>
      <c r="BK258" s="145">
        <f>SUM(BK259:BK295)</f>
        <v>0</v>
      </c>
    </row>
    <row r="259" spans="1:65" s="2" customFormat="1" ht="24.2" customHeight="1">
      <c r="A259" s="31"/>
      <c r="B259" s="148"/>
      <c r="C259" s="149" t="s">
        <v>7</v>
      </c>
      <c r="D259" s="149" t="s">
        <v>138</v>
      </c>
      <c r="E259" s="150" t="s">
        <v>945</v>
      </c>
      <c r="F259" s="151" t="s">
        <v>946</v>
      </c>
      <c r="G259" s="152" t="s">
        <v>141</v>
      </c>
      <c r="H259" s="153">
        <v>115.56</v>
      </c>
      <c r="I259" s="153"/>
      <c r="J259" s="153">
        <f>ROUND(I259*H259,3)</f>
        <v>0</v>
      </c>
      <c r="K259" s="154"/>
      <c r="L259" s="32"/>
      <c r="M259" s="155" t="s">
        <v>1</v>
      </c>
      <c r="N259" s="156" t="s">
        <v>36</v>
      </c>
      <c r="O259" s="157">
        <v>0</v>
      </c>
      <c r="P259" s="157">
        <f>O259*H259</f>
        <v>0</v>
      </c>
      <c r="Q259" s="157">
        <v>0</v>
      </c>
      <c r="R259" s="157">
        <f>Q259*H259</f>
        <v>0</v>
      </c>
      <c r="S259" s="157">
        <v>0</v>
      </c>
      <c r="T259" s="158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59" t="s">
        <v>180</v>
      </c>
      <c r="AT259" s="159" t="s">
        <v>138</v>
      </c>
      <c r="AU259" s="159" t="s">
        <v>135</v>
      </c>
      <c r="AY259" s="17" t="s">
        <v>134</v>
      </c>
      <c r="BE259" s="160">
        <f>IF(N259="základná",J259,0)</f>
        <v>0</v>
      </c>
      <c r="BF259" s="160">
        <f>IF(N259="znížená",J259,0)</f>
        <v>0</v>
      </c>
      <c r="BG259" s="160">
        <f>IF(N259="zákl. prenesená",J259,0)</f>
        <v>0</v>
      </c>
      <c r="BH259" s="160">
        <f>IF(N259="zníž. prenesená",J259,0)</f>
        <v>0</v>
      </c>
      <c r="BI259" s="160">
        <f>IF(N259="nulová",J259,0)</f>
        <v>0</v>
      </c>
      <c r="BJ259" s="17" t="s">
        <v>135</v>
      </c>
      <c r="BK259" s="161">
        <f>ROUND(I259*H259,3)</f>
        <v>0</v>
      </c>
      <c r="BL259" s="17" t="s">
        <v>180</v>
      </c>
      <c r="BM259" s="159" t="s">
        <v>416</v>
      </c>
    </row>
    <row r="260" spans="1:65" s="2" customFormat="1" ht="19.5">
      <c r="A260" s="31"/>
      <c r="B260" s="32"/>
      <c r="C260" s="31"/>
      <c r="D260" s="162" t="s">
        <v>143</v>
      </c>
      <c r="E260" s="31"/>
      <c r="F260" s="163" t="s">
        <v>946</v>
      </c>
      <c r="G260" s="31"/>
      <c r="H260" s="31"/>
      <c r="I260" s="31"/>
      <c r="J260" s="31"/>
      <c r="K260" s="31"/>
      <c r="L260" s="32"/>
      <c r="M260" s="164"/>
      <c r="N260" s="165"/>
      <c r="O260" s="57"/>
      <c r="P260" s="57"/>
      <c r="Q260" s="57"/>
      <c r="R260" s="57"/>
      <c r="S260" s="57"/>
      <c r="T260" s="58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T260" s="17" t="s">
        <v>143</v>
      </c>
      <c r="AU260" s="17" t="s">
        <v>135</v>
      </c>
    </row>
    <row r="261" spans="1:65" s="13" customFormat="1">
      <c r="B261" s="166"/>
      <c r="D261" s="162" t="s">
        <v>144</v>
      </c>
      <c r="E261" s="167" t="s">
        <v>1</v>
      </c>
      <c r="F261" s="168" t="s">
        <v>923</v>
      </c>
      <c r="H261" s="169">
        <v>115.56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7" t="s">
        <v>144</v>
      </c>
      <c r="AU261" s="167" t="s">
        <v>135</v>
      </c>
      <c r="AV261" s="13" t="s">
        <v>135</v>
      </c>
      <c r="AW261" s="13" t="s">
        <v>24</v>
      </c>
      <c r="AX261" s="13" t="s">
        <v>70</v>
      </c>
      <c r="AY261" s="167" t="s">
        <v>134</v>
      </c>
    </row>
    <row r="262" spans="1:65" s="14" customFormat="1">
      <c r="B262" s="173"/>
      <c r="D262" s="162" t="s">
        <v>144</v>
      </c>
      <c r="E262" s="174" t="s">
        <v>1</v>
      </c>
      <c r="F262" s="175" t="s">
        <v>146</v>
      </c>
      <c r="H262" s="176">
        <v>115.56</v>
      </c>
      <c r="L262" s="173"/>
      <c r="M262" s="177"/>
      <c r="N262" s="178"/>
      <c r="O262" s="178"/>
      <c r="P262" s="178"/>
      <c r="Q262" s="178"/>
      <c r="R262" s="178"/>
      <c r="S262" s="178"/>
      <c r="T262" s="179"/>
      <c r="AT262" s="174" t="s">
        <v>144</v>
      </c>
      <c r="AU262" s="174" t="s">
        <v>135</v>
      </c>
      <c r="AV262" s="14" t="s">
        <v>142</v>
      </c>
      <c r="AW262" s="14" t="s">
        <v>24</v>
      </c>
      <c r="AX262" s="14" t="s">
        <v>78</v>
      </c>
      <c r="AY262" s="174" t="s">
        <v>134</v>
      </c>
    </row>
    <row r="263" spans="1:65" s="2" customFormat="1" ht="24.2" customHeight="1">
      <c r="A263" s="31"/>
      <c r="B263" s="148"/>
      <c r="C263" s="187" t="s">
        <v>487</v>
      </c>
      <c r="D263" s="187" t="s">
        <v>344</v>
      </c>
      <c r="E263" s="188" t="s">
        <v>947</v>
      </c>
      <c r="F263" s="189" t="s">
        <v>948</v>
      </c>
      <c r="G263" s="190" t="s">
        <v>415</v>
      </c>
      <c r="H263" s="191">
        <v>1.907</v>
      </c>
      <c r="I263" s="191"/>
      <c r="J263" s="191">
        <f>ROUND(I263*H263,3)</f>
        <v>0</v>
      </c>
      <c r="K263" s="192"/>
      <c r="L263" s="193"/>
      <c r="M263" s="194" t="s">
        <v>1</v>
      </c>
      <c r="N263" s="195" t="s">
        <v>36</v>
      </c>
      <c r="O263" s="157">
        <v>0</v>
      </c>
      <c r="P263" s="157">
        <f>O263*H263</f>
        <v>0</v>
      </c>
      <c r="Q263" s="157">
        <v>0</v>
      </c>
      <c r="R263" s="157">
        <f>Q263*H263</f>
        <v>0</v>
      </c>
      <c r="S263" s="157">
        <v>0</v>
      </c>
      <c r="T263" s="158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59" t="s">
        <v>185</v>
      </c>
      <c r="AT263" s="159" t="s">
        <v>344</v>
      </c>
      <c r="AU263" s="159" t="s">
        <v>135</v>
      </c>
      <c r="AY263" s="17" t="s">
        <v>134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7" t="s">
        <v>135</v>
      </c>
      <c r="BK263" s="161">
        <f>ROUND(I263*H263,3)</f>
        <v>0</v>
      </c>
      <c r="BL263" s="17" t="s">
        <v>180</v>
      </c>
      <c r="BM263" s="159" t="s">
        <v>418</v>
      </c>
    </row>
    <row r="264" spans="1:65" s="2" customFormat="1" ht="19.5">
      <c r="A264" s="31"/>
      <c r="B264" s="32"/>
      <c r="C264" s="31"/>
      <c r="D264" s="162" t="s">
        <v>143</v>
      </c>
      <c r="E264" s="31"/>
      <c r="F264" s="163" t="s">
        <v>948</v>
      </c>
      <c r="G264" s="31"/>
      <c r="H264" s="31"/>
      <c r="I264" s="31"/>
      <c r="J264" s="31"/>
      <c r="K264" s="31"/>
      <c r="L264" s="32"/>
      <c r="M264" s="164"/>
      <c r="N264" s="165"/>
      <c r="O264" s="57"/>
      <c r="P264" s="57"/>
      <c r="Q264" s="57"/>
      <c r="R264" s="57"/>
      <c r="S264" s="57"/>
      <c r="T264" s="58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7" t="s">
        <v>143</v>
      </c>
      <c r="AU264" s="17" t="s">
        <v>135</v>
      </c>
    </row>
    <row r="265" spans="1:65" s="2" customFormat="1" ht="37.9" customHeight="1">
      <c r="A265" s="31"/>
      <c r="B265" s="148"/>
      <c r="C265" s="149" t="s">
        <v>167</v>
      </c>
      <c r="D265" s="149" t="s">
        <v>138</v>
      </c>
      <c r="E265" s="150" t="s">
        <v>949</v>
      </c>
      <c r="F265" s="151" t="s">
        <v>950</v>
      </c>
      <c r="G265" s="152" t="s">
        <v>415</v>
      </c>
      <c r="H265" s="153">
        <v>1.734</v>
      </c>
      <c r="I265" s="153"/>
      <c r="J265" s="153">
        <f>ROUND(I265*H265,3)</f>
        <v>0</v>
      </c>
      <c r="K265" s="154"/>
      <c r="L265" s="32"/>
      <c r="M265" s="155" t="s">
        <v>1</v>
      </c>
      <c r="N265" s="156" t="s">
        <v>36</v>
      </c>
      <c r="O265" s="157">
        <v>0</v>
      </c>
      <c r="P265" s="157">
        <f>O265*H265</f>
        <v>0</v>
      </c>
      <c r="Q265" s="157">
        <v>0</v>
      </c>
      <c r="R265" s="157">
        <f>Q265*H265</f>
        <v>0</v>
      </c>
      <c r="S265" s="157">
        <v>0</v>
      </c>
      <c r="T265" s="158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59" t="s">
        <v>180</v>
      </c>
      <c r="AT265" s="159" t="s">
        <v>138</v>
      </c>
      <c r="AU265" s="159" t="s">
        <v>135</v>
      </c>
      <c r="AY265" s="17" t="s">
        <v>134</v>
      </c>
      <c r="BE265" s="160">
        <f>IF(N265="základná",J265,0)</f>
        <v>0</v>
      </c>
      <c r="BF265" s="160">
        <f>IF(N265="znížená",J265,0)</f>
        <v>0</v>
      </c>
      <c r="BG265" s="160">
        <f>IF(N265="zákl. prenesená",J265,0)</f>
        <v>0</v>
      </c>
      <c r="BH265" s="160">
        <f>IF(N265="zníž. prenesená",J265,0)</f>
        <v>0</v>
      </c>
      <c r="BI265" s="160">
        <f>IF(N265="nulová",J265,0)</f>
        <v>0</v>
      </c>
      <c r="BJ265" s="17" t="s">
        <v>135</v>
      </c>
      <c r="BK265" s="161">
        <f>ROUND(I265*H265,3)</f>
        <v>0</v>
      </c>
      <c r="BL265" s="17" t="s">
        <v>180</v>
      </c>
      <c r="BM265" s="159" t="s">
        <v>425</v>
      </c>
    </row>
    <row r="266" spans="1:65" s="2" customFormat="1" ht="29.25">
      <c r="A266" s="31"/>
      <c r="B266" s="32"/>
      <c r="C266" s="31"/>
      <c r="D266" s="162" t="s">
        <v>143</v>
      </c>
      <c r="E266" s="31"/>
      <c r="F266" s="163" t="s">
        <v>950</v>
      </c>
      <c r="G266" s="31"/>
      <c r="H266" s="31"/>
      <c r="I266" s="31"/>
      <c r="J266" s="31"/>
      <c r="K266" s="31"/>
      <c r="L266" s="32"/>
      <c r="M266" s="164"/>
      <c r="N266" s="165"/>
      <c r="O266" s="57"/>
      <c r="P266" s="57"/>
      <c r="Q266" s="57"/>
      <c r="R266" s="57"/>
      <c r="S266" s="57"/>
      <c r="T266" s="58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7" t="s">
        <v>143</v>
      </c>
      <c r="AU266" s="17" t="s">
        <v>135</v>
      </c>
    </row>
    <row r="267" spans="1:65" s="2" customFormat="1" ht="14.45" customHeight="1">
      <c r="A267" s="31"/>
      <c r="B267" s="148"/>
      <c r="C267" s="149" t="s">
        <v>175</v>
      </c>
      <c r="D267" s="149" t="s">
        <v>138</v>
      </c>
      <c r="E267" s="150" t="s">
        <v>537</v>
      </c>
      <c r="F267" s="151" t="s">
        <v>951</v>
      </c>
      <c r="G267" s="152" t="s">
        <v>952</v>
      </c>
      <c r="H267" s="153">
        <v>194.4</v>
      </c>
      <c r="I267" s="153"/>
      <c r="J267" s="153">
        <f>ROUND(I267*H267,3)</f>
        <v>0</v>
      </c>
      <c r="K267" s="154"/>
      <c r="L267" s="32"/>
      <c r="M267" s="155" t="s">
        <v>1</v>
      </c>
      <c r="N267" s="156" t="s">
        <v>36</v>
      </c>
      <c r="O267" s="157">
        <v>0</v>
      </c>
      <c r="P267" s="157">
        <f>O267*H267</f>
        <v>0</v>
      </c>
      <c r="Q267" s="157">
        <v>0</v>
      </c>
      <c r="R267" s="157">
        <f>Q267*H267</f>
        <v>0</v>
      </c>
      <c r="S267" s="157">
        <v>0</v>
      </c>
      <c r="T267" s="158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59" t="s">
        <v>180</v>
      </c>
      <c r="AT267" s="159" t="s">
        <v>138</v>
      </c>
      <c r="AU267" s="159" t="s">
        <v>135</v>
      </c>
      <c r="AY267" s="17" t="s">
        <v>134</v>
      </c>
      <c r="BE267" s="160">
        <f>IF(N267="základná",J267,0)</f>
        <v>0</v>
      </c>
      <c r="BF267" s="160">
        <f>IF(N267="znížená",J267,0)</f>
        <v>0</v>
      </c>
      <c r="BG267" s="160">
        <f>IF(N267="zákl. prenesená",J267,0)</f>
        <v>0</v>
      </c>
      <c r="BH267" s="160">
        <f>IF(N267="zníž. prenesená",J267,0)</f>
        <v>0</v>
      </c>
      <c r="BI267" s="160">
        <f>IF(N267="nulová",J267,0)</f>
        <v>0</v>
      </c>
      <c r="BJ267" s="17" t="s">
        <v>135</v>
      </c>
      <c r="BK267" s="161">
        <f>ROUND(I267*H267,3)</f>
        <v>0</v>
      </c>
      <c r="BL267" s="17" t="s">
        <v>180</v>
      </c>
      <c r="BM267" s="159" t="s">
        <v>428</v>
      </c>
    </row>
    <row r="268" spans="1:65" s="2" customFormat="1">
      <c r="A268" s="31"/>
      <c r="B268" s="32"/>
      <c r="C268" s="31"/>
      <c r="D268" s="162" t="s">
        <v>143</v>
      </c>
      <c r="E268" s="31"/>
      <c r="F268" s="163" t="s">
        <v>951</v>
      </c>
      <c r="G268" s="31"/>
      <c r="H268" s="31"/>
      <c r="I268" s="31"/>
      <c r="J268" s="31"/>
      <c r="K268" s="31"/>
      <c r="L268" s="32"/>
      <c r="M268" s="164"/>
      <c r="N268" s="165"/>
      <c r="O268" s="57"/>
      <c r="P268" s="57"/>
      <c r="Q268" s="57"/>
      <c r="R268" s="57"/>
      <c r="S268" s="57"/>
      <c r="T268" s="58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7" t="s">
        <v>143</v>
      </c>
      <c r="AU268" s="17" t="s">
        <v>135</v>
      </c>
    </row>
    <row r="269" spans="1:65" s="13" customFormat="1">
      <c r="B269" s="166"/>
      <c r="D269" s="162" t="s">
        <v>144</v>
      </c>
      <c r="E269" s="167" t="s">
        <v>1</v>
      </c>
      <c r="F269" s="168" t="s">
        <v>953</v>
      </c>
      <c r="H269" s="169">
        <v>194.4</v>
      </c>
      <c r="L269" s="166"/>
      <c r="M269" s="170"/>
      <c r="N269" s="171"/>
      <c r="O269" s="171"/>
      <c r="P269" s="171"/>
      <c r="Q269" s="171"/>
      <c r="R269" s="171"/>
      <c r="S269" s="171"/>
      <c r="T269" s="172"/>
      <c r="AT269" s="167" t="s">
        <v>144</v>
      </c>
      <c r="AU269" s="167" t="s">
        <v>135</v>
      </c>
      <c r="AV269" s="13" t="s">
        <v>135</v>
      </c>
      <c r="AW269" s="13" t="s">
        <v>24</v>
      </c>
      <c r="AX269" s="13" t="s">
        <v>70</v>
      </c>
      <c r="AY269" s="167" t="s">
        <v>134</v>
      </c>
    </row>
    <row r="270" spans="1:65" s="14" customFormat="1">
      <c r="B270" s="173"/>
      <c r="D270" s="162" t="s">
        <v>144</v>
      </c>
      <c r="E270" s="174" t="s">
        <v>1</v>
      </c>
      <c r="F270" s="175" t="s">
        <v>146</v>
      </c>
      <c r="H270" s="176">
        <v>194.4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144</v>
      </c>
      <c r="AU270" s="174" t="s">
        <v>135</v>
      </c>
      <c r="AV270" s="14" t="s">
        <v>142</v>
      </c>
      <c r="AW270" s="14" t="s">
        <v>24</v>
      </c>
      <c r="AX270" s="14" t="s">
        <v>78</v>
      </c>
      <c r="AY270" s="174" t="s">
        <v>134</v>
      </c>
    </row>
    <row r="271" spans="1:65" s="2" customFormat="1" ht="24.2" customHeight="1">
      <c r="A271" s="31"/>
      <c r="B271" s="148"/>
      <c r="C271" s="187" t="s">
        <v>184</v>
      </c>
      <c r="D271" s="187" t="s">
        <v>344</v>
      </c>
      <c r="E271" s="188" t="s">
        <v>947</v>
      </c>
      <c r="F271" s="189" t="s">
        <v>948</v>
      </c>
      <c r="G271" s="190" t="s">
        <v>415</v>
      </c>
      <c r="H271" s="191">
        <v>0.80900000000000005</v>
      </c>
      <c r="I271" s="191"/>
      <c r="J271" s="191">
        <f>ROUND(I271*H271,3)</f>
        <v>0</v>
      </c>
      <c r="K271" s="192"/>
      <c r="L271" s="193"/>
      <c r="M271" s="194" t="s">
        <v>1</v>
      </c>
      <c r="N271" s="195" t="s">
        <v>36</v>
      </c>
      <c r="O271" s="157">
        <v>0</v>
      </c>
      <c r="P271" s="157">
        <f>O271*H271</f>
        <v>0</v>
      </c>
      <c r="Q271" s="157">
        <v>0</v>
      </c>
      <c r="R271" s="157">
        <f>Q271*H271</f>
        <v>0</v>
      </c>
      <c r="S271" s="157">
        <v>0</v>
      </c>
      <c r="T271" s="158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59" t="s">
        <v>185</v>
      </c>
      <c r="AT271" s="159" t="s">
        <v>344</v>
      </c>
      <c r="AU271" s="159" t="s">
        <v>135</v>
      </c>
      <c r="AY271" s="17" t="s">
        <v>134</v>
      </c>
      <c r="BE271" s="160">
        <f>IF(N271="základná",J271,0)</f>
        <v>0</v>
      </c>
      <c r="BF271" s="160">
        <f>IF(N271="znížená",J271,0)</f>
        <v>0</v>
      </c>
      <c r="BG271" s="160">
        <f>IF(N271="zákl. prenesená",J271,0)</f>
        <v>0</v>
      </c>
      <c r="BH271" s="160">
        <f>IF(N271="zníž. prenesená",J271,0)</f>
        <v>0</v>
      </c>
      <c r="BI271" s="160">
        <f>IF(N271="nulová",J271,0)</f>
        <v>0</v>
      </c>
      <c r="BJ271" s="17" t="s">
        <v>135</v>
      </c>
      <c r="BK271" s="161">
        <f>ROUND(I271*H271,3)</f>
        <v>0</v>
      </c>
      <c r="BL271" s="17" t="s">
        <v>180</v>
      </c>
      <c r="BM271" s="159" t="s">
        <v>436</v>
      </c>
    </row>
    <row r="272" spans="1:65" s="2" customFormat="1" ht="19.5">
      <c r="A272" s="31"/>
      <c r="B272" s="32"/>
      <c r="C272" s="31"/>
      <c r="D272" s="162" t="s">
        <v>143</v>
      </c>
      <c r="E272" s="31"/>
      <c r="F272" s="163" t="s">
        <v>948</v>
      </c>
      <c r="G272" s="31"/>
      <c r="H272" s="31"/>
      <c r="I272" s="31"/>
      <c r="J272" s="31"/>
      <c r="K272" s="31"/>
      <c r="L272" s="32"/>
      <c r="M272" s="164"/>
      <c r="N272" s="165"/>
      <c r="O272" s="57"/>
      <c r="P272" s="57"/>
      <c r="Q272" s="57"/>
      <c r="R272" s="57"/>
      <c r="S272" s="57"/>
      <c r="T272" s="58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T272" s="17" t="s">
        <v>143</v>
      </c>
      <c r="AU272" s="17" t="s">
        <v>135</v>
      </c>
    </row>
    <row r="273" spans="1:65" s="2" customFormat="1" ht="14.45" customHeight="1">
      <c r="A273" s="31"/>
      <c r="B273" s="148"/>
      <c r="C273" s="149" t="s">
        <v>180</v>
      </c>
      <c r="D273" s="149" t="s">
        <v>138</v>
      </c>
      <c r="E273" s="150" t="s">
        <v>954</v>
      </c>
      <c r="F273" s="151" t="s">
        <v>955</v>
      </c>
      <c r="G273" s="152" t="s">
        <v>191</v>
      </c>
      <c r="H273" s="153">
        <v>360</v>
      </c>
      <c r="I273" s="153"/>
      <c r="J273" s="153">
        <f>ROUND(I273*H273,3)</f>
        <v>0</v>
      </c>
      <c r="K273" s="154"/>
      <c r="L273" s="32"/>
      <c r="M273" s="155" t="s">
        <v>1</v>
      </c>
      <c r="N273" s="156" t="s">
        <v>36</v>
      </c>
      <c r="O273" s="157">
        <v>0</v>
      </c>
      <c r="P273" s="157">
        <f>O273*H273</f>
        <v>0</v>
      </c>
      <c r="Q273" s="157">
        <v>0</v>
      </c>
      <c r="R273" s="157">
        <f>Q273*H273</f>
        <v>0</v>
      </c>
      <c r="S273" s="157">
        <v>0</v>
      </c>
      <c r="T273" s="158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59" t="s">
        <v>180</v>
      </c>
      <c r="AT273" s="159" t="s">
        <v>138</v>
      </c>
      <c r="AU273" s="159" t="s">
        <v>135</v>
      </c>
      <c r="AY273" s="17" t="s">
        <v>134</v>
      </c>
      <c r="BE273" s="160">
        <f>IF(N273="základná",J273,0)</f>
        <v>0</v>
      </c>
      <c r="BF273" s="160">
        <f>IF(N273="znížená",J273,0)</f>
        <v>0</v>
      </c>
      <c r="BG273" s="160">
        <f>IF(N273="zákl. prenesená",J273,0)</f>
        <v>0</v>
      </c>
      <c r="BH273" s="160">
        <f>IF(N273="zníž. prenesená",J273,0)</f>
        <v>0</v>
      </c>
      <c r="BI273" s="160">
        <f>IF(N273="nulová",J273,0)</f>
        <v>0</v>
      </c>
      <c r="BJ273" s="17" t="s">
        <v>135</v>
      </c>
      <c r="BK273" s="161">
        <f>ROUND(I273*H273,3)</f>
        <v>0</v>
      </c>
      <c r="BL273" s="17" t="s">
        <v>180</v>
      </c>
      <c r="BM273" s="159" t="s">
        <v>439</v>
      </c>
    </row>
    <row r="274" spans="1:65" s="2" customFormat="1">
      <c r="A274" s="31"/>
      <c r="B274" s="32"/>
      <c r="C274" s="31"/>
      <c r="D274" s="162" t="s">
        <v>143</v>
      </c>
      <c r="E274" s="31"/>
      <c r="F274" s="163" t="s">
        <v>955</v>
      </c>
      <c r="G274" s="31"/>
      <c r="H274" s="31"/>
      <c r="I274" s="31"/>
      <c r="J274" s="31"/>
      <c r="K274" s="31"/>
      <c r="L274" s="32"/>
      <c r="M274" s="164"/>
      <c r="N274" s="165"/>
      <c r="O274" s="57"/>
      <c r="P274" s="57"/>
      <c r="Q274" s="57"/>
      <c r="R274" s="57"/>
      <c r="S274" s="57"/>
      <c r="T274" s="58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T274" s="17" t="s">
        <v>143</v>
      </c>
      <c r="AU274" s="17" t="s">
        <v>135</v>
      </c>
    </row>
    <row r="275" spans="1:65" s="13" customFormat="1">
      <c r="B275" s="166"/>
      <c r="D275" s="162" t="s">
        <v>144</v>
      </c>
      <c r="E275" s="167" t="s">
        <v>1</v>
      </c>
      <c r="F275" s="168" t="s">
        <v>956</v>
      </c>
      <c r="H275" s="169">
        <v>360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7" t="s">
        <v>144</v>
      </c>
      <c r="AU275" s="167" t="s">
        <v>135</v>
      </c>
      <c r="AV275" s="13" t="s">
        <v>135</v>
      </c>
      <c r="AW275" s="13" t="s">
        <v>24</v>
      </c>
      <c r="AX275" s="13" t="s">
        <v>70</v>
      </c>
      <c r="AY275" s="167" t="s">
        <v>134</v>
      </c>
    </row>
    <row r="276" spans="1:65" s="14" customFormat="1">
      <c r="B276" s="173"/>
      <c r="D276" s="162" t="s">
        <v>144</v>
      </c>
      <c r="E276" s="174" t="s">
        <v>1</v>
      </c>
      <c r="F276" s="175" t="s">
        <v>146</v>
      </c>
      <c r="H276" s="176">
        <v>360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144</v>
      </c>
      <c r="AU276" s="174" t="s">
        <v>135</v>
      </c>
      <c r="AV276" s="14" t="s">
        <v>142</v>
      </c>
      <c r="AW276" s="14" t="s">
        <v>24</v>
      </c>
      <c r="AX276" s="14" t="s">
        <v>78</v>
      </c>
      <c r="AY276" s="174" t="s">
        <v>134</v>
      </c>
    </row>
    <row r="277" spans="1:65" s="2" customFormat="1" ht="24.2" customHeight="1">
      <c r="A277" s="31"/>
      <c r="B277" s="148"/>
      <c r="C277" s="187" t="s">
        <v>403</v>
      </c>
      <c r="D277" s="187" t="s">
        <v>344</v>
      </c>
      <c r="E277" s="188" t="s">
        <v>947</v>
      </c>
      <c r="F277" s="189" t="s">
        <v>948</v>
      </c>
      <c r="G277" s="190" t="s">
        <v>415</v>
      </c>
      <c r="H277" s="191">
        <v>1.498</v>
      </c>
      <c r="I277" s="191"/>
      <c r="J277" s="191">
        <f>ROUND(I277*H277,3)</f>
        <v>0</v>
      </c>
      <c r="K277" s="192"/>
      <c r="L277" s="193"/>
      <c r="M277" s="194" t="s">
        <v>1</v>
      </c>
      <c r="N277" s="195" t="s">
        <v>36</v>
      </c>
      <c r="O277" s="157">
        <v>0</v>
      </c>
      <c r="P277" s="157">
        <f>O277*H277</f>
        <v>0</v>
      </c>
      <c r="Q277" s="157">
        <v>0</v>
      </c>
      <c r="R277" s="157">
        <f>Q277*H277</f>
        <v>0</v>
      </c>
      <c r="S277" s="157">
        <v>0</v>
      </c>
      <c r="T277" s="158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9" t="s">
        <v>185</v>
      </c>
      <c r="AT277" s="159" t="s">
        <v>344</v>
      </c>
      <c r="AU277" s="159" t="s">
        <v>135</v>
      </c>
      <c r="AY277" s="17" t="s">
        <v>134</v>
      </c>
      <c r="BE277" s="160">
        <f>IF(N277="základná",J277,0)</f>
        <v>0</v>
      </c>
      <c r="BF277" s="160">
        <f>IF(N277="znížená",J277,0)</f>
        <v>0</v>
      </c>
      <c r="BG277" s="160">
        <f>IF(N277="zákl. prenesená",J277,0)</f>
        <v>0</v>
      </c>
      <c r="BH277" s="160">
        <f>IF(N277="zníž. prenesená",J277,0)</f>
        <v>0</v>
      </c>
      <c r="BI277" s="160">
        <f>IF(N277="nulová",J277,0)</f>
        <v>0</v>
      </c>
      <c r="BJ277" s="17" t="s">
        <v>135</v>
      </c>
      <c r="BK277" s="161">
        <f>ROUND(I277*H277,3)</f>
        <v>0</v>
      </c>
      <c r="BL277" s="17" t="s">
        <v>180</v>
      </c>
      <c r="BM277" s="159" t="s">
        <v>443</v>
      </c>
    </row>
    <row r="278" spans="1:65" s="2" customFormat="1" ht="19.5">
      <c r="A278" s="31"/>
      <c r="B278" s="32"/>
      <c r="C278" s="31"/>
      <c r="D278" s="162" t="s">
        <v>143</v>
      </c>
      <c r="E278" s="31"/>
      <c r="F278" s="163" t="s">
        <v>948</v>
      </c>
      <c r="G278" s="31"/>
      <c r="H278" s="31"/>
      <c r="I278" s="31"/>
      <c r="J278" s="31"/>
      <c r="K278" s="31"/>
      <c r="L278" s="32"/>
      <c r="M278" s="164"/>
      <c r="N278" s="165"/>
      <c r="O278" s="57"/>
      <c r="P278" s="57"/>
      <c r="Q278" s="57"/>
      <c r="R278" s="57"/>
      <c r="S278" s="57"/>
      <c r="T278" s="58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T278" s="17" t="s">
        <v>143</v>
      </c>
      <c r="AU278" s="17" t="s">
        <v>135</v>
      </c>
    </row>
    <row r="279" spans="1:65" s="2" customFormat="1" ht="24.2" customHeight="1">
      <c r="A279" s="31"/>
      <c r="B279" s="148"/>
      <c r="C279" s="149" t="s">
        <v>188</v>
      </c>
      <c r="D279" s="149" t="s">
        <v>138</v>
      </c>
      <c r="E279" s="150" t="s">
        <v>541</v>
      </c>
      <c r="F279" s="151" t="s">
        <v>542</v>
      </c>
      <c r="G279" s="152" t="s">
        <v>141</v>
      </c>
      <c r="H279" s="153">
        <v>54.856000000000002</v>
      </c>
      <c r="I279" s="153"/>
      <c r="J279" s="153">
        <f>ROUND(I279*H279,3)</f>
        <v>0</v>
      </c>
      <c r="K279" s="154"/>
      <c r="L279" s="32"/>
      <c r="M279" s="155" t="s">
        <v>1</v>
      </c>
      <c r="N279" s="156" t="s">
        <v>36</v>
      </c>
      <c r="O279" s="157">
        <v>0</v>
      </c>
      <c r="P279" s="157">
        <f>O279*H279</f>
        <v>0</v>
      </c>
      <c r="Q279" s="157">
        <v>0</v>
      </c>
      <c r="R279" s="157">
        <f>Q279*H279</f>
        <v>0</v>
      </c>
      <c r="S279" s="157">
        <v>0</v>
      </c>
      <c r="T279" s="158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9" t="s">
        <v>180</v>
      </c>
      <c r="AT279" s="159" t="s">
        <v>138</v>
      </c>
      <c r="AU279" s="159" t="s">
        <v>135</v>
      </c>
      <c r="AY279" s="17" t="s">
        <v>134</v>
      </c>
      <c r="BE279" s="160">
        <f>IF(N279="základná",J279,0)</f>
        <v>0</v>
      </c>
      <c r="BF279" s="160">
        <f>IF(N279="znížená",J279,0)</f>
        <v>0</v>
      </c>
      <c r="BG279" s="160">
        <f>IF(N279="zákl. prenesená",J279,0)</f>
        <v>0</v>
      </c>
      <c r="BH279" s="160">
        <f>IF(N279="zníž. prenesená",J279,0)</f>
        <v>0</v>
      </c>
      <c r="BI279" s="160">
        <f>IF(N279="nulová",J279,0)</f>
        <v>0</v>
      </c>
      <c r="BJ279" s="17" t="s">
        <v>135</v>
      </c>
      <c r="BK279" s="161">
        <f>ROUND(I279*H279,3)</f>
        <v>0</v>
      </c>
      <c r="BL279" s="17" t="s">
        <v>180</v>
      </c>
      <c r="BM279" s="159" t="s">
        <v>450</v>
      </c>
    </row>
    <row r="280" spans="1:65" s="2" customFormat="1" ht="19.5">
      <c r="A280" s="31"/>
      <c r="B280" s="32"/>
      <c r="C280" s="31"/>
      <c r="D280" s="162" t="s">
        <v>143</v>
      </c>
      <c r="E280" s="31"/>
      <c r="F280" s="163" t="s">
        <v>542</v>
      </c>
      <c r="G280" s="31"/>
      <c r="H280" s="31"/>
      <c r="I280" s="31"/>
      <c r="J280" s="31"/>
      <c r="K280" s="31"/>
      <c r="L280" s="32"/>
      <c r="M280" s="164"/>
      <c r="N280" s="165"/>
      <c r="O280" s="57"/>
      <c r="P280" s="57"/>
      <c r="Q280" s="57"/>
      <c r="R280" s="57"/>
      <c r="S280" s="57"/>
      <c r="T280" s="58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T280" s="17" t="s">
        <v>143</v>
      </c>
      <c r="AU280" s="17" t="s">
        <v>135</v>
      </c>
    </row>
    <row r="281" spans="1:65" s="13" customFormat="1">
      <c r="B281" s="166"/>
      <c r="D281" s="162" t="s">
        <v>144</v>
      </c>
      <c r="E281" s="167" t="s">
        <v>1</v>
      </c>
      <c r="F281" s="168" t="s">
        <v>957</v>
      </c>
      <c r="H281" s="169">
        <v>54.856000000000002</v>
      </c>
      <c r="L281" s="166"/>
      <c r="M281" s="170"/>
      <c r="N281" s="171"/>
      <c r="O281" s="171"/>
      <c r="P281" s="171"/>
      <c r="Q281" s="171"/>
      <c r="R281" s="171"/>
      <c r="S281" s="171"/>
      <c r="T281" s="172"/>
      <c r="AT281" s="167" t="s">
        <v>144</v>
      </c>
      <c r="AU281" s="167" t="s">
        <v>135</v>
      </c>
      <c r="AV281" s="13" t="s">
        <v>135</v>
      </c>
      <c r="AW281" s="13" t="s">
        <v>24</v>
      </c>
      <c r="AX281" s="13" t="s">
        <v>70</v>
      </c>
      <c r="AY281" s="167" t="s">
        <v>134</v>
      </c>
    </row>
    <row r="282" spans="1:65" s="14" customFormat="1">
      <c r="B282" s="173"/>
      <c r="D282" s="162" t="s">
        <v>144</v>
      </c>
      <c r="E282" s="174" t="s">
        <v>1</v>
      </c>
      <c r="F282" s="175" t="s">
        <v>146</v>
      </c>
      <c r="H282" s="176">
        <v>54.856000000000002</v>
      </c>
      <c r="L282" s="173"/>
      <c r="M282" s="177"/>
      <c r="N282" s="178"/>
      <c r="O282" s="178"/>
      <c r="P282" s="178"/>
      <c r="Q282" s="178"/>
      <c r="R282" s="178"/>
      <c r="S282" s="178"/>
      <c r="T282" s="179"/>
      <c r="AT282" s="174" t="s">
        <v>144</v>
      </c>
      <c r="AU282" s="174" t="s">
        <v>135</v>
      </c>
      <c r="AV282" s="14" t="s">
        <v>142</v>
      </c>
      <c r="AW282" s="14" t="s">
        <v>24</v>
      </c>
      <c r="AX282" s="14" t="s">
        <v>78</v>
      </c>
      <c r="AY282" s="174" t="s">
        <v>134</v>
      </c>
    </row>
    <row r="283" spans="1:65" s="2" customFormat="1" ht="24.2" customHeight="1">
      <c r="A283" s="31"/>
      <c r="B283" s="148"/>
      <c r="C283" s="149" t="s">
        <v>170</v>
      </c>
      <c r="D283" s="149" t="s">
        <v>138</v>
      </c>
      <c r="E283" s="150" t="s">
        <v>958</v>
      </c>
      <c r="F283" s="151" t="s">
        <v>959</v>
      </c>
      <c r="G283" s="152" t="s">
        <v>141</v>
      </c>
      <c r="H283" s="153">
        <v>54.856000000000002</v>
      </c>
      <c r="I283" s="153"/>
      <c r="J283" s="153">
        <f>ROUND(I283*H283,3)</f>
        <v>0</v>
      </c>
      <c r="K283" s="154"/>
      <c r="L283" s="32"/>
      <c r="M283" s="155" t="s">
        <v>1</v>
      </c>
      <c r="N283" s="156" t="s">
        <v>36</v>
      </c>
      <c r="O283" s="157">
        <v>0</v>
      </c>
      <c r="P283" s="157">
        <f>O283*H283</f>
        <v>0</v>
      </c>
      <c r="Q283" s="157">
        <v>0</v>
      </c>
      <c r="R283" s="157">
        <f>Q283*H283</f>
        <v>0</v>
      </c>
      <c r="S283" s="157">
        <v>0</v>
      </c>
      <c r="T283" s="158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9" t="s">
        <v>180</v>
      </c>
      <c r="AT283" s="159" t="s">
        <v>138</v>
      </c>
      <c r="AU283" s="159" t="s">
        <v>135</v>
      </c>
      <c r="AY283" s="17" t="s">
        <v>134</v>
      </c>
      <c r="BE283" s="160">
        <f>IF(N283="základná",J283,0)</f>
        <v>0</v>
      </c>
      <c r="BF283" s="160">
        <f>IF(N283="znížená",J283,0)</f>
        <v>0</v>
      </c>
      <c r="BG283" s="160">
        <f>IF(N283="zákl. prenesená",J283,0)</f>
        <v>0</v>
      </c>
      <c r="BH283" s="160">
        <f>IF(N283="zníž. prenesená",J283,0)</f>
        <v>0</v>
      </c>
      <c r="BI283" s="160">
        <f>IF(N283="nulová",J283,0)</f>
        <v>0</v>
      </c>
      <c r="BJ283" s="17" t="s">
        <v>135</v>
      </c>
      <c r="BK283" s="161">
        <f>ROUND(I283*H283,3)</f>
        <v>0</v>
      </c>
      <c r="BL283" s="17" t="s">
        <v>180</v>
      </c>
      <c r="BM283" s="159" t="s">
        <v>459</v>
      </c>
    </row>
    <row r="284" spans="1:65" s="2" customFormat="1">
      <c r="A284" s="31"/>
      <c r="B284" s="32"/>
      <c r="C284" s="31"/>
      <c r="D284" s="162" t="s">
        <v>143</v>
      </c>
      <c r="E284" s="31"/>
      <c r="F284" s="163" t="s">
        <v>959</v>
      </c>
      <c r="G284" s="31"/>
      <c r="H284" s="31"/>
      <c r="I284" s="31"/>
      <c r="J284" s="31"/>
      <c r="K284" s="31"/>
      <c r="L284" s="32"/>
      <c r="M284" s="164"/>
      <c r="N284" s="165"/>
      <c r="O284" s="57"/>
      <c r="P284" s="57"/>
      <c r="Q284" s="57"/>
      <c r="R284" s="57"/>
      <c r="S284" s="57"/>
      <c r="T284" s="58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T284" s="17" t="s">
        <v>143</v>
      </c>
      <c r="AU284" s="17" t="s">
        <v>135</v>
      </c>
    </row>
    <row r="285" spans="1:65" s="13" customFormat="1">
      <c r="B285" s="166"/>
      <c r="D285" s="162" t="s">
        <v>144</v>
      </c>
      <c r="E285" s="167" t="s">
        <v>1</v>
      </c>
      <c r="F285" s="168" t="s">
        <v>960</v>
      </c>
      <c r="H285" s="169">
        <v>14.071</v>
      </c>
      <c r="L285" s="166"/>
      <c r="M285" s="170"/>
      <c r="N285" s="171"/>
      <c r="O285" s="171"/>
      <c r="P285" s="171"/>
      <c r="Q285" s="171"/>
      <c r="R285" s="171"/>
      <c r="S285" s="171"/>
      <c r="T285" s="172"/>
      <c r="AT285" s="167" t="s">
        <v>144</v>
      </c>
      <c r="AU285" s="167" t="s">
        <v>135</v>
      </c>
      <c r="AV285" s="13" t="s">
        <v>135</v>
      </c>
      <c r="AW285" s="13" t="s">
        <v>24</v>
      </c>
      <c r="AX285" s="13" t="s">
        <v>70</v>
      </c>
      <c r="AY285" s="167" t="s">
        <v>134</v>
      </c>
    </row>
    <row r="286" spans="1:65" s="13" customFormat="1">
      <c r="B286" s="166"/>
      <c r="D286" s="162" t="s">
        <v>144</v>
      </c>
      <c r="E286" s="167" t="s">
        <v>1</v>
      </c>
      <c r="F286" s="168" t="s">
        <v>961</v>
      </c>
      <c r="H286" s="169">
        <v>14</v>
      </c>
      <c r="L286" s="166"/>
      <c r="M286" s="170"/>
      <c r="N286" s="171"/>
      <c r="O286" s="171"/>
      <c r="P286" s="171"/>
      <c r="Q286" s="171"/>
      <c r="R286" s="171"/>
      <c r="S286" s="171"/>
      <c r="T286" s="172"/>
      <c r="AT286" s="167" t="s">
        <v>144</v>
      </c>
      <c r="AU286" s="167" t="s">
        <v>135</v>
      </c>
      <c r="AV286" s="13" t="s">
        <v>135</v>
      </c>
      <c r="AW286" s="13" t="s">
        <v>24</v>
      </c>
      <c r="AX286" s="13" t="s">
        <v>70</v>
      </c>
      <c r="AY286" s="167" t="s">
        <v>134</v>
      </c>
    </row>
    <row r="287" spans="1:65" s="13" customFormat="1">
      <c r="B287" s="166"/>
      <c r="D287" s="162" t="s">
        <v>144</v>
      </c>
      <c r="E287" s="167" t="s">
        <v>1</v>
      </c>
      <c r="F287" s="168" t="s">
        <v>962</v>
      </c>
      <c r="H287" s="169">
        <v>18.785</v>
      </c>
      <c r="L287" s="166"/>
      <c r="M287" s="170"/>
      <c r="N287" s="171"/>
      <c r="O287" s="171"/>
      <c r="P287" s="171"/>
      <c r="Q287" s="171"/>
      <c r="R287" s="171"/>
      <c r="S287" s="171"/>
      <c r="T287" s="172"/>
      <c r="AT287" s="167" t="s">
        <v>144</v>
      </c>
      <c r="AU287" s="167" t="s">
        <v>135</v>
      </c>
      <c r="AV287" s="13" t="s">
        <v>135</v>
      </c>
      <c r="AW287" s="13" t="s">
        <v>24</v>
      </c>
      <c r="AX287" s="13" t="s">
        <v>70</v>
      </c>
      <c r="AY287" s="167" t="s">
        <v>134</v>
      </c>
    </row>
    <row r="288" spans="1:65" s="13" customFormat="1">
      <c r="B288" s="166"/>
      <c r="D288" s="162" t="s">
        <v>144</v>
      </c>
      <c r="E288" s="167" t="s">
        <v>1</v>
      </c>
      <c r="F288" s="168" t="s">
        <v>963</v>
      </c>
      <c r="H288" s="169">
        <v>8</v>
      </c>
      <c r="L288" s="166"/>
      <c r="M288" s="170"/>
      <c r="N288" s="171"/>
      <c r="O288" s="171"/>
      <c r="P288" s="171"/>
      <c r="Q288" s="171"/>
      <c r="R288" s="171"/>
      <c r="S288" s="171"/>
      <c r="T288" s="172"/>
      <c r="AT288" s="167" t="s">
        <v>144</v>
      </c>
      <c r="AU288" s="167" t="s">
        <v>135</v>
      </c>
      <c r="AV288" s="13" t="s">
        <v>135</v>
      </c>
      <c r="AW288" s="13" t="s">
        <v>24</v>
      </c>
      <c r="AX288" s="13" t="s">
        <v>70</v>
      </c>
      <c r="AY288" s="167" t="s">
        <v>134</v>
      </c>
    </row>
    <row r="289" spans="1:65" s="14" customFormat="1">
      <c r="B289" s="173"/>
      <c r="D289" s="162" t="s">
        <v>144</v>
      </c>
      <c r="E289" s="174" t="s">
        <v>1</v>
      </c>
      <c r="F289" s="175" t="s">
        <v>146</v>
      </c>
      <c r="H289" s="176">
        <v>54.855999999999995</v>
      </c>
      <c r="L289" s="173"/>
      <c r="M289" s="177"/>
      <c r="N289" s="178"/>
      <c r="O289" s="178"/>
      <c r="P289" s="178"/>
      <c r="Q289" s="178"/>
      <c r="R289" s="178"/>
      <c r="S289" s="178"/>
      <c r="T289" s="179"/>
      <c r="AT289" s="174" t="s">
        <v>144</v>
      </c>
      <c r="AU289" s="174" t="s">
        <v>135</v>
      </c>
      <c r="AV289" s="14" t="s">
        <v>142</v>
      </c>
      <c r="AW289" s="14" t="s">
        <v>24</v>
      </c>
      <c r="AX289" s="14" t="s">
        <v>78</v>
      </c>
      <c r="AY289" s="174" t="s">
        <v>134</v>
      </c>
    </row>
    <row r="290" spans="1:65" s="2" customFormat="1" ht="14.45" customHeight="1">
      <c r="A290" s="31"/>
      <c r="B290" s="148"/>
      <c r="C290" s="187" t="s">
        <v>228</v>
      </c>
      <c r="D290" s="187" t="s">
        <v>344</v>
      </c>
      <c r="E290" s="188" t="s">
        <v>964</v>
      </c>
      <c r="F290" s="189" t="s">
        <v>965</v>
      </c>
      <c r="G290" s="190" t="s">
        <v>141</v>
      </c>
      <c r="H290" s="191">
        <v>59.244</v>
      </c>
      <c r="I290" s="191"/>
      <c r="J290" s="191">
        <f>ROUND(I290*H290,3)</f>
        <v>0</v>
      </c>
      <c r="K290" s="192"/>
      <c r="L290" s="193"/>
      <c r="M290" s="194" t="s">
        <v>1</v>
      </c>
      <c r="N290" s="195" t="s">
        <v>36</v>
      </c>
      <c r="O290" s="157">
        <v>0</v>
      </c>
      <c r="P290" s="157">
        <f>O290*H290</f>
        <v>0</v>
      </c>
      <c r="Q290" s="157">
        <v>0</v>
      </c>
      <c r="R290" s="157">
        <f>Q290*H290</f>
        <v>0</v>
      </c>
      <c r="S290" s="157">
        <v>0</v>
      </c>
      <c r="T290" s="158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9" t="s">
        <v>185</v>
      </c>
      <c r="AT290" s="159" t="s">
        <v>344</v>
      </c>
      <c r="AU290" s="159" t="s">
        <v>135</v>
      </c>
      <c r="AY290" s="17" t="s">
        <v>134</v>
      </c>
      <c r="BE290" s="160">
        <f>IF(N290="základná",J290,0)</f>
        <v>0</v>
      </c>
      <c r="BF290" s="160">
        <f>IF(N290="znížená",J290,0)</f>
        <v>0</v>
      </c>
      <c r="BG290" s="160">
        <f>IF(N290="zákl. prenesená",J290,0)</f>
        <v>0</v>
      </c>
      <c r="BH290" s="160">
        <f>IF(N290="zníž. prenesená",J290,0)</f>
        <v>0</v>
      </c>
      <c r="BI290" s="160">
        <f>IF(N290="nulová",J290,0)</f>
        <v>0</v>
      </c>
      <c r="BJ290" s="17" t="s">
        <v>135</v>
      </c>
      <c r="BK290" s="161">
        <f>ROUND(I290*H290,3)</f>
        <v>0</v>
      </c>
      <c r="BL290" s="17" t="s">
        <v>180</v>
      </c>
      <c r="BM290" s="159" t="s">
        <v>462</v>
      </c>
    </row>
    <row r="291" spans="1:65" s="2" customFormat="1">
      <c r="A291" s="31"/>
      <c r="B291" s="32"/>
      <c r="C291" s="31"/>
      <c r="D291" s="162" t="s">
        <v>143</v>
      </c>
      <c r="E291" s="31"/>
      <c r="F291" s="163" t="s">
        <v>965</v>
      </c>
      <c r="G291" s="31"/>
      <c r="H291" s="31"/>
      <c r="I291" s="31"/>
      <c r="J291" s="31"/>
      <c r="K291" s="31"/>
      <c r="L291" s="32"/>
      <c r="M291" s="164"/>
      <c r="N291" s="165"/>
      <c r="O291" s="57"/>
      <c r="P291" s="57"/>
      <c r="Q291" s="57"/>
      <c r="R291" s="57"/>
      <c r="S291" s="57"/>
      <c r="T291" s="58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T291" s="17" t="s">
        <v>143</v>
      </c>
      <c r="AU291" s="17" t="s">
        <v>135</v>
      </c>
    </row>
    <row r="292" spans="1:65" s="13" customFormat="1">
      <c r="B292" s="166"/>
      <c r="D292" s="162" t="s">
        <v>144</v>
      </c>
      <c r="E292" s="167" t="s">
        <v>1</v>
      </c>
      <c r="F292" s="168" t="s">
        <v>966</v>
      </c>
      <c r="H292" s="169">
        <v>59.244</v>
      </c>
      <c r="L292" s="166"/>
      <c r="M292" s="170"/>
      <c r="N292" s="171"/>
      <c r="O292" s="171"/>
      <c r="P292" s="171"/>
      <c r="Q292" s="171"/>
      <c r="R292" s="171"/>
      <c r="S292" s="171"/>
      <c r="T292" s="172"/>
      <c r="AT292" s="167" t="s">
        <v>144</v>
      </c>
      <c r="AU292" s="167" t="s">
        <v>135</v>
      </c>
      <c r="AV292" s="13" t="s">
        <v>135</v>
      </c>
      <c r="AW292" s="13" t="s">
        <v>24</v>
      </c>
      <c r="AX292" s="13" t="s">
        <v>70</v>
      </c>
      <c r="AY292" s="167" t="s">
        <v>134</v>
      </c>
    </row>
    <row r="293" spans="1:65" s="14" customFormat="1">
      <c r="B293" s="173"/>
      <c r="D293" s="162" t="s">
        <v>144</v>
      </c>
      <c r="E293" s="174" t="s">
        <v>1</v>
      </c>
      <c r="F293" s="175" t="s">
        <v>146</v>
      </c>
      <c r="H293" s="176">
        <v>59.244</v>
      </c>
      <c r="L293" s="173"/>
      <c r="M293" s="177"/>
      <c r="N293" s="178"/>
      <c r="O293" s="178"/>
      <c r="P293" s="178"/>
      <c r="Q293" s="178"/>
      <c r="R293" s="178"/>
      <c r="S293" s="178"/>
      <c r="T293" s="179"/>
      <c r="AT293" s="174" t="s">
        <v>144</v>
      </c>
      <c r="AU293" s="174" t="s">
        <v>135</v>
      </c>
      <c r="AV293" s="14" t="s">
        <v>142</v>
      </c>
      <c r="AW293" s="14" t="s">
        <v>24</v>
      </c>
      <c r="AX293" s="14" t="s">
        <v>78</v>
      </c>
      <c r="AY293" s="174" t="s">
        <v>134</v>
      </c>
    </row>
    <row r="294" spans="1:65" s="2" customFormat="1" ht="24.2" customHeight="1">
      <c r="A294" s="31"/>
      <c r="B294" s="148"/>
      <c r="C294" s="149" t="s">
        <v>393</v>
      </c>
      <c r="D294" s="149" t="s">
        <v>138</v>
      </c>
      <c r="E294" s="150" t="s">
        <v>544</v>
      </c>
      <c r="F294" s="151" t="s">
        <v>545</v>
      </c>
      <c r="G294" s="152" t="s">
        <v>507</v>
      </c>
      <c r="H294" s="153">
        <v>34.451999999999998</v>
      </c>
      <c r="I294" s="153"/>
      <c r="J294" s="153">
        <f>ROUND(I294*H294,3)</f>
        <v>0</v>
      </c>
      <c r="K294" s="154"/>
      <c r="L294" s="32"/>
      <c r="M294" s="155" t="s">
        <v>1</v>
      </c>
      <c r="N294" s="156" t="s">
        <v>36</v>
      </c>
      <c r="O294" s="157">
        <v>0</v>
      </c>
      <c r="P294" s="157">
        <f>O294*H294</f>
        <v>0</v>
      </c>
      <c r="Q294" s="157">
        <v>0</v>
      </c>
      <c r="R294" s="157">
        <f>Q294*H294</f>
        <v>0</v>
      </c>
      <c r="S294" s="157">
        <v>0</v>
      </c>
      <c r="T294" s="158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59" t="s">
        <v>180</v>
      </c>
      <c r="AT294" s="159" t="s">
        <v>138</v>
      </c>
      <c r="AU294" s="159" t="s">
        <v>135</v>
      </c>
      <c r="AY294" s="17" t="s">
        <v>134</v>
      </c>
      <c r="BE294" s="160">
        <f>IF(N294="základná",J294,0)</f>
        <v>0</v>
      </c>
      <c r="BF294" s="160">
        <f>IF(N294="znížená",J294,0)</f>
        <v>0</v>
      </c>
      <c r="BG294" s="160">
        <f>IF(N294="zákl. prenesená",J294,0)</f>
        <v>0</v>
      </c>
      <c r="BH294" s="160">
        <f>IF(N294="zníž. prenesená",J294,0)</f>
        <v>0</v>
      </c>
      <c r="BI294" s="160">
        <f>IF(N294="nulová",J294,0)</f>
        <v>0</v>
      </c>
      <c r="BJ294" s="17" t="s">
        <v>135</v>
      </c>
      <c r="BK294" s="161">
        <f>ROUND(I294*H294,3)</f>
        <v>0</v>
      </c>
      <c r="BL294" s="17" t="s">
        <v>180</v>
      </c>
      <c r="BM294" s="159" t="s">
        <v>466</v>
      </c>
    </row>
    <row r="295" spans="1:65" s="2" customFormat="1">
      <c r="A295" s="31"/>
      <c r="B295" s="32"/>
      <c r="C295" s="31"/>
      <c r="D295" s="162" t="s">
        <v>143</v>
      </c>
      <c r="E295" s="31"/>
      <c r="F295" s="163" t="s">
        <v>545</v>
      </c>
      <c r="G295" s="31"/>
      <c r="H295" s="31"/>
      <c r="I295" s="31"/>
      <c r="J295" s="31"/>
      <c r="K295" s="31"/>
      <c r="L295" s="32"/>
      <c r="M295" s="164"/>
      <c r="N295" s="165"/>
      <c r="O295" s="57"/>
      <c r="P295" s="57"/>
      <c r="Q295" s="57"/>
      <c r="R295" s="57"/>
      <c r="S295" s="57"/>
      <c r="T295" s="58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T295" s="17" t="s">
        <v>143</v>
      </c>
      <c r="AU295" s="17" t="s">
        <v>135</v>
      </c>
    </row>
    <row r="296" spans="1:65" s="12" customFormat="1" ht="22.9" customHeight="1">
      <c r="B296" s="136"/>
      <c r="D296" s="137" t="s">
        <v>69</v>
      </c>
      <c r="E296" s="146" t="s">
        <v>838</v>
      </c>
      <c r="F296" s="146" t="s">
        <v>839</v>
      </c>
      <c r="J296" s="147">
        <f>BK296</f>
        <v>0</v>
      </c>
      <c r="L296" s="136"/>
      <c r="M296" s="140"/>
      <c r="N296" s="141"/>
      <c r="O296" s="141"/>
      <c r="P296" s="142">
        <f>SUM(P297:P304)</f>
        <v>0</v>
      </c>
      <c r="Q296" s="141"/>
      <c r="R296" s="142">
        <f>SUM(R297:R304)</f>
        <v>0</v>
      </c>
      <c r="S296" s="141"/>
      <c r="T296" s="143">
        <f>SUM(T297:T304)</f>
        <v>0</v>
      </c>
      <c r="AR296" s="137" t="s">
        <v>135</v>
      </c>
      <c r="AT296" s="144" t="s">
        <v>69</v>
      </c>
      <c r="AU296" s="144" t="s">
        <v>78</v>
      </c>
      <c r="AY296" s="137" t="s">
        <v>134</v>
      </c>
      <c r="BK296" s="145">
        <f>SUM(BK297:BK304)</f>
        <v>0</v>
      </c>
    </row>
    <row r="297" spans="1:65" s="2" customFormat="1" ht="24.2" customHeight="1">
      <c r="A297" s="31"/>
      <c r="B297" s="148"/>
      <c r="C297" s="149" t="s">
        <v>269</v>
      </c>
      <c r="D297" s="149" t="s">
        <v>138</v>
      </c>
      <c r="E297" s="150" t="s">
        <v>841</v>
      </c>
      <c r="F297" s="151" t="s">
        <v>967</v>
      </c>
      <c r="G297" s="152" t="s">
        <v>141</v>
      </c>
      <c r="H297" s="153">
        <v>982</v>
      </c>
      <c r="I297" s="153"/>
      <c r="J297" s="153">
        <f>ROUND(I297*H297,3)</f>
        <v>0</v>
      </c>
      <c r="K297" s="154"/>
      <c r="L297" s="32"/>
      <c r="M297" s="155" t="s">
        <v>1</v>
      </c>
      <c r="N297" s="156" t="s">
        <v>36</v>
      </c>
      <c r="O297" s="157">
        <v>0</v>
      </c>
      <c r="P297" s="157">
        <f>O297*H297</f>
        <v>0</v>
      </c>
      <c r="Q297" s="157">
        <v>0</v>
      </c>
      <c r="R297" s="157">
        <f>Q297*H297</f>
        <v>0</v>
      </c>
      <c r="S297" s="157">
        <v>0</v>
      </c>
      <c r="T297" s="158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59" t="s">
        <v>180</v>
      </c>
      <c r="AT297" s="159" t="s">
        <v>138</v>
      </c>
      <c r="AU297" s="159" t="s">
        <v>135</v>
      </c>
      <c r="AY297" s="17" t="s">
        <v>134</v>
      </c>
      <c r="BE297" s="160">
        <f>IF(N297="základná",J297,0)</f>
        <v>0</v>
      </c>
      <c r="BF297" s="160">
        <f>IF(N297="znížená",J297,0)</f>
        <v>0</v>
      </c>
      <c r="BG297" s="160">
        <f>IF(N297="zákl. prenesená",J297,0)</f>
        <v>0</v>
      </c>
      <c r="BH297" s="160">
        <f>IF(N297="zníž. prenesená",J297,0)</f>
        <v>0</v>
      </c>
      <c r="BI297" s="160">
        <f>IF(N297="nulová",J297,0)</f>
        <v>0</v>
      </c>
      <c r="BJ297" s="17" t="s">
        <v>135</v>
      </c>
      <c r="BK297" s="161">
        <f>ROUND(I297*H297,3)</f>
        <v>0</v>
      </c>
      <c r="BL297" s="17" t="s">
        <v>180</v>
      </c>
      <c r="BM297" s="159" t="s">
        <v>470</v>
      </c>
    </row>
    <row r="298" spans="1:65" s="2" customFormat="1" ht="19.5">
      <c r="A298" s="31"/>
      <c r="B298" s="32"/>
      <c r="C298" s="31"/>
      <c r="D298" s="162" t="s">
        <v>143</v>
      </c>
      <c r="E298" s="31"/>
      <c r="F298" s="163" t="s">
        <v>967</v>
      </c>
      <c r="G298" s="31"/>
      <c r="H298" s="31"/>
      <c r="I298" s="31"/>
      <c r="J298" s="31"/>
      <c r="K298" s="31"/>
      <c r="L298" s="32"/>
      <c r="M298" s="164"/>
      <c r="N298" s="165"/>
      <c r="O298" s="57"/>
      <c r="P298" s="57"/>
      <c r="Q298" s="57"/>
      <c r="R298" s="57"/>
      <c r="S298" s="57"/>
      <c r="T298" s="58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7" t="s">
        <v>143</v>
      </c>
      <c r="AU298" s="17" t="s">
        <v>135</v>
      </c>
    </row>
    <row r="299" spans="1:65" s="2" customFormat="1" ht="24.2" customHeight="1">
      <c r="A299" s="31"/>
      <c r="B299" s="148"/>
      <c r="C299" s="149" t="s">
        <v>152</v>
      </c>
      <c r="D299" s="149" t="s">
        <v>138</v>
      </c>
      <c r="E299" s="150" t="s">
        <v>847</v>
      </c>
      <c r="F299" s="151" t="s">
        <v>848</v>
      </c>
      <c r="G299" s="152" t="s">
        <v>141</v>
      </c>
      <c r="H299" s="153">
        <v>982</v>
      </c>
      <c r="I299" s="153"/>
      <c r="J299" s="153">
        <f>ROUND(I299*H299,3)</f>
        <v>0</v>
      </c>
      <c r="K299" s="154"/>
      <c r="L299" s="32"/>
      <c r="M299" s="155" t="s">
        <v>1</v>
      </c>
      <c r="N299" s="156" t="s">
        <v>36</v>
      </c>
      <c r="O299" s="157">
        <v>0</v>
      </c>
      <c r="P299" s="157">
        <f>O299*H299</f>
        <v>0</v>
      </c>
      <c r="Q299" s="157">
        <v>0</v>
      </c>
      <c r="R299" s="157">
        <f>Q299*H299</f>
        <v>0</v>
      </c>
      <c r="S299" s="157">
        <v>0</v>
      </c>
      <c r="T299" s="158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9" t="s">
        <v>180</v>
      </c>
      <c r="AT299" s="159" t="s">
        <v>138</v>
      </c>
      <c r="AU299" s="159" t="s">
        <v>135</v>
      </c>
      <c r="AY299" s="17" t="s">
        <v>134</v>
      </c>
      <c r="BE299" s="160">
        <f>IF(N299="základná",J299,0)</f>
        <v>0</v>
      </c>
      <c r="BF299" s="160">
        <f>IF(N299="znížená",J299,0)</f>
        <v>0</v>
      </c>
      <c r="BG299" s="160">
        <f>IF(N299="zákl. prenesená",J299,0)</f>
        <v>0</v>
      </c>
      <c r="BH299" s="160">
        <f>IF(N299="zníž. prenesená",J299,0)</f>
        <v>0</v>
      </c>
      <c r="BI299" s="160">
        <f>IF(N299="nulová",J299,0)</f>
        <v>0</v>
      </c>
      <c r="BJ299" s="17" t="s">
        <v>135</v>
      </c>
      <c r="BK299" s="161">
        <f>ROUND(I299*H299,3)</f>
        <v>0</v>
      </c>
      <c r="BL299" s="17" t="s">
        <v>180</v>
      </c>
      <c r="BM299" s="159" t="s">
        <v>474</v>
      </c>
    </row>
    <row r="300" spans="1:65" s="2" customFormat="1" ht="19.5">
      <c r="A300" s="31"/>
      <c r="B300" s="32"/>
      <c r="C300" s="31"/>
      <c r="D300" s="162" t="s">
        <v>143</v>
      </c>
      <c r="E300" s="31"/>
      <c r="F300" s="163" t="s">
        <v>848</v>
      </c>
      <c r="G300" s="31"/>
      <c r="H300" s="31"/>
      <c r="I300" s="31"/>
      <c r="J300" s="31"/>
      <c r="K300" s="31"/>
      <c r="L300" s="32"/>
      <c r="M300" s="164"/>
      <c r="N300" s="165"/>
      <c r="O300" s="57"/>
      <c r="P300" s="57"/>
      <c r="Q300" s="57"/>
      <c r="R300" s="57"/>
      <c r="S300" s="57"/>
      <c r="T300" s="58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7" t="s">
        <v>143</v>
      </c>
      <c r="AU300" s="17" t="s">
        <v>135</v>
      </c>
    </row>
    <row r="301" spans="1:65" s="2" customFormat="1" ht="24.2" customHeight="1">
      <c r="A301" s="31"/>
      <c r="B301" s="148"/>
      <c r="C301" s="149" t="s">
        <v>231</v>
      </c>
      <c r="D301" s="149" t="s">
        <v>138</v>
      </c>
      <c r="E301" s="150" t="s">
        <v>850</v>
      </c>
      <c r="F301" s="151" t="s">
        <v>851</v>
      </c>
      <c r="G301" s="152" t="s">
        <v>141</v>
      </c>
      <c r="H301" s="153">
        <v>982</v>
      </c>
      <c r="I301" s="153"/>
      <c r="J301" s="153">
        <f>ROUND(I301*H301,3)</f>
        <v>0</v>
      </c>
      <c r="K301" s="154"/>
      <c r="L301" s="32"/>
      <c r="M301" s="155" t="s">
        <v>1</v>
      </c>
      <c r="N301" s="156" t="s">
        <v>36</v>
      </c>
      <c r="O301" s="157">
        <v>0</v>
      </c>
      <c r="P301" s="157">
        <f>O301*H301</f>
        <v>0</v>
      </c>
      <c r="Q301" s="157">
        <v>0</v>
      </c>
      <c r="R301" s="157">
        <f>Q301*H301</f>
        <v>0</v>
      </c>
      <c r="S301" s="157">
        <v>0</v>
      </c>
      <c r="T301" s="158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9" t="s">
        <v>180</v>
      </c>
      <c r="AT301" s="159" t="s">
        <v>138</v>
      </c>
      <c r="AU301" s="159" t="s">
        <v>135</v>
      </c>
      <c r="AY301" s="17" t="s">
        <v>134</v>
      </c>
      <c r="BE301" s="160">
        <f>IF(N301="základná",J301,0)</f>
        <v>0</v>
      </c>
      <c r="BF301" s="160">
        <f>IF(N301="znížená",J301,0)</f>
        <v>0</v>
      </c>
      <c r="BG301" s="160">
        <f>IF(N301="zákl. prenesená",J301,0)</f>
        <v>0</v>
      </c>
      <c r="BH301" s="160">
        <f>IF(N301="zníž. prenesená",J301,0)</f>
        <v>0</v>
      </c>
      <c r="BI301" s="160">
        <f>IF(N301="nulová",J301,0)</f>
        <v>0</v>
      </c>
      <c r="BJ301" s="17" t="s">
        <v>135</v>
      </c>
      <c r="BK301" s="161">
        <f>ROUND(I301*H301,3)</f>
        <v>0</v>
      </c>
      <c r="BL301" s="17" t="s">
        <v>180</v>
      </c>
      <c r="BM301" s="159" t="s">
        <v>479</v>
      </c>
    </row>
    <row r="302" spans="1:65" s="2" customFormat="1" ht="19.5">
      <c r="A302" s="31"/>
      <c r="B302" s="32"/>
      <c r="C302" s="31"/>
      <c r="D302" s="162" t="s">
        <v>143</v>
      </c>
      <c r="E302" s="31"/>
      <c r="F302" s="163" t="s">
        <v>851</v>
      </c>
      <c r="G302" s="31"/>
      <c r="H302" s="31"/>
      <c r="I302" s="31"/>
      <c r="J302" s="31"/>
      <c r="K302" s="31"/>
      <c r="L302" s="32"/>
      <c r="M302" s="164"/>
      <c r="N302" s="165"/>
      <c r="O302" s="57"/>
      <c r="P302" s="57"/>
      <c r="Q302" s="57"/>
      <c r="R302" s="57"/>
      <c r="S302" s="57"/>
      <c r="T302" s="58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T302" s="17" t="s">
        <v>143</v>
      </c>
      <c r="AU302" s="17" t="s">
        <v>135</v>
      </c>
    </row>
    <row r="303" spans="1:65" s="13" customFormat="1">
      <c r="B303" s="166"/>
      <c r="D303" s="162" t="s">
        <v>144</v>
      </c>
      <c r="E303" s="167" t="s">
        <v>1</v>
      </c>
      <c r="F303" s="168" t="s">
        <v>968</v>
      </c>
      <c r="H303" s="169">
        <v>982</v>
      </c>
      <c r="L303" s="166"/>
      <c r="M303" s="170"/>
      <c r="N303" s="171"/>
      <c r="O303" s="171"/>
      <c r="P303" s="171"/>
      <c r="Q303" s="171"/>
      <c r="R303" s="171"/>
      <c r="S303" s="171"/>
      <c r="T303" s="172"/>
      <c r="AT303" s="167" t="s">
        <v>144</v>
      </c>
      <c r="AU303" s="167" t="s">
        <v>135</v>
      </c>
      <c r="AV303" s="13" t="s">
        <v>135</v>
      </c>
      <c r="AW303" s="13" t="s">
        <v>24</v>
      </c>
      <c r="AX303" s="13" t="s">
        <v>70</v>
      </c>
      <c r="AY303" s="167" t="s">
        <v>134</v>
      </c>
    </row>
    <row r="304" spans="1:65" s="14" customFormat="1">
      <c r="B304" s="173"/>
      <c r="D304" s="162" t="s">
        <v>144</v>
      </c>
      <c r="E304" s="174" t="s">
        <v>1</v>
      </c>
      <c r="F304" s="175" t="s">
        <v>146</v>
      </c>
      <c r="H304" s="176">
        <v>982</v>
      </c>
      <c r="L304" s="173"/>
      <c r="M304" s="200"/>
      <c r="N304" s="201"/>
      <c r="O304" s="201"/>
      <c r="P304" s="201"/>
      <c r="Q304" s="201"/>
      <c r="R304" s="201"/>
      <c r="S304" s="201"/>
      <c r="T304" s="202"/>
      <c r="AT304" s="174" t="s">
        <v>144</v>
      </c>
      <c r="AU304" s="174" t="s">
        <v>135</v>
      </c>
      <c r="AV304" s="14" t="s">
        <v>142</v>
      </c>
      <c r="AW304" s="14" t="s">
        <v>24</v>
      </c>
      <c r="AX304" s="14" t="s">
        <v>78</v>
      </c>
      <c r="AY304" s="174" t="s">
        <v>134</v>
      </c>
    </row>
    <row r="305" spans="1:31" s="2" customFormat="1" ht="6.95" customHeight="1">
      <c r="A305" s="31"/>
      <c r="B305" s="46"/>
      <c r="C305" s="47"/>
      <c r="D305" s="47"/>
      <c r="E305" s="47"/>
      <c r="F305" s="47"/>
      <c r="G305" s="47"/>
      <c r="H305" s="47"/>
      <c r="I305" s="47"/>
      <c r="J305" s="47"/>
      <c r="K305" s="47"/>
      <c r="L305" s="32"/>
      <c r="M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</row>
  </sheetData>
  <autoFilter ref="C128:K304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27"/>
  <sheetViews>
    <sheetView showGridLines="0" topLeftCell="A106" workbookViewId="0">
      <selection activeCell="F144" sqref="F14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6"/>
    </row>
    <row r="2" spans="1:46" s="1" customFormat="1" ht="36.950000000000003" customHeight="1">
      <c r="L2" s="506" t="s">
        <v>5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93</v>
      </c>
      <c r="L4" s="20"/>
      <c r="M4" s="97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12</v>
      </c>
      <c r="L6" s="20"/>
    </row>
    <row r="7" spans="1:46" s="1" customFormat="1" ht="16.5" customHeight="1">
      <c r="B7" s="20"/>
      <c r="E7" s="539" t="str">
        <f>'Rekapitulácia stavby'!K6</f>
        <v>Zateplenie obecného úradu a kultúrneho domu</v>
      </c>
      <c r="F7" s="540"/>
      <c r="G7" s="540"/>
      <c r="H7" s="540"/>
      <c r="L7" s="20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529" t="s">
        <v>969</v>
      </c>
      <c r="F9" s="538"/>
      <c r="G9" s="538"/>
      <c r="H9" s="538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13</v>
      </c>
      <c r="E11" s="31"/>
      <c r="F11" s="24" t="s">
        <v>1</v>
      </c>
      <c r="G11" s="31"/>
      <c r="H11" s="31"/>
      <c r="I11" s="26" t="s">
        <v>14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15</v>
      </c>
      <c r="E12" s="31"/>
      <c r="F12" s="24" t="s">
        <v>16</v>
      </c>
      <c r="G12" s="31"/>
      <c r="H12" s="31"/>
      <c r="I12" s="26" t="s">
        <v>17</v>
      </c>
      <c r="J12" s="54" t="str">
        <f>'Rekapitulácia stavby'!AN8</f>
        <v>20. 12. 2021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19</v>
      </c>
      <c r="E14" s="31"/>
      <c r="F14" s="31"/>
      <c r="G14" s="31"/>
      <c r="H14" s="31"/>
      <c r="I14" s="26" t="s">
        <v>20</v>
      </c>
      <c r="J14" s="24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IF('Rekapitulácia stavby'!E11="","",'Rekapitulácia stavby'!E11)</f>
        <v xml:space="preserve"> </v>
      </c>
      <c r="F15" s="31"/>
      <c r="G15" s="31"/>
      <c r="H15" s="31"/>
      <c r="I15" s="26" t="s">
        <v>21</v>
      </c>
      <c r="J15" s="24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22</v>
      </c>
      <c r="E17" s="31"/>
      <c r="F17" s="31"/>
      <c r="G17" s="31"/>
      <c r="H17" s="31"/>
      <c r="I17" s="26" t="s">
        <v>20</v>
      </c>
      <c r="J17" s="24" t="str">
        <f>'Rekapitulácia stavby'!AN13</f>
        <v/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513" t="str">
        <f>'Rekapitulácia stavby'!E14</f>
        <v xml:space="preserve"> </v>
      </c>
      <c r="F18" s="513"/>
      <c r="G18" s="513"/>
      <c r="H18" s="513"/>
      <c r="I18" s="26" t="s">
        <v>21</v>
      </c>
      <c r="J18" s="24" t="str">
        <f>'Rekapitulácia stavby'!AN14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23</v>
      </c>
      <c r="E20" s="31"/>
      <c r="F20" s="31"/>
      <c r="G20" s="31"/>
      <c r="H20" s="31"/>
      <c r="I20" s="26" t="s">
        <v>20</v>
      </c>
      <c r="J20" s="24" t="str">
        <f>IF('Rekapitulácia stavby'!AN16="","",'Rekapitulácia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21</v>
      </c>
      <c r="J21" s="24" t="str">
        <f>IF('Rekapitulácia stavby'!AN17="","",'Rekapitulácia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26</v>
      </c>
      <c r="E23" s="31"/>
      <c r="F23" s="31"/>
      <c r="G23" s="31"/>
      <c r="H23" s="31"/>
      <c r="I23" s="26" t="s">
        <v>20</v>
      </c>
      <c r="J23" s="24" t="str">
        <f>IF('Rekapitulácia stavby'!AN19="","",'Rekapitulácia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21</v>
      </c>
      <c r="J24" s="24" t="str">
        <f>IF('Rekapitulácia stavby'!AN20="","",'Rekapitulácia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27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515" t="s">
        <v>1</v>
      </c>
      <c r="F27" s="515"/>
      <c r="G27" s="515"/>
      <c r="H27" s="515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96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97</v>
      </c>
      <c r="E31" s="31"/>
      <c r="F31" s="31"/>
      <c r="G31" s="31"/>
      <c r="H31" s="31"/>
      <c r="I31" s="31"/>
      <c r="J31" s="30">
        <f>J101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30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32</v>
      </c>
      <c r="G34" s="31"/>
      <c r="H34" s="31"/>
      <c r="I34" s="35" t="s">
        <v>31</v>
      </c>
      <c r="J34" s="35" t="s">
        <v>33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34</v>
      </c>
      <c r="E35" s="26" t="s">
        <v>35</v>
      </c>
      <c r="F35" s="103">
        <f>ROUND((SUM(BE101:BE102) + SUM(BE122:BE126)),  2)</f>
        <v>0</v>
      </c>
      <c r="G35" s="31"/>
      <c r="H35" s="31"/>
      <c r="I35" s="104">
        <v>0.2</v>
      </c>
      <c r="J35" s="103">
        <f>ROUND(((SUM(BE101:BE102) + SUM(BE122:BE126))*I35),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6" t="s">
        <v>36</v>
      </c>
      <c r="F36" s="103">
        <f>ROUND((SUM(BF101:BF102) + SUM(BF122:BF126)),  2)</f>
        <v>0</v>
      </c>
      <c r="G36" s="31"/>
      <c r="H36" s="31"/>
      <c r="I36" s="104">
        <v>0.2</v>
      </c>
      <c r="J36" s="103">
        <f>ROUND(((SUM(BF101:BF102) + SUM(BF122:BF126))*I36),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37</v>
      </c>
      <c r="F37" s="103">
        <f>ROUND((SUM(BG101:BG102) + SUM(BG122:BG126)),  2)</f>
        <v>0</v>
      </c>
      <c r="G37" s="31"/>
      <c r="H37" s="31"/>
      <c r="I37" s="104">
        <v>0.2</v>
      </c>
      <c r="J37" s="103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38</v>
      </c>
      <c r="F38" s="103">
        <f>ROUND((SUM(BH101:BH102) + SUM(BH122:BH126)),  2)</f>
        <v>0</v>
      </c>
      <c r="G38" s="31"/>
      <c r="H38" s="31"/>
      <c r="I38" s="104">
        <v>0.2</v>
      </c>
      <c r="J38" s="103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39</v>
      </c>
      <c r="F39" s="103">
        <f>ROUND((SUM(BI101:BI102) + SUM(BI122:BI126)),  2)</f>
        <v>0</v>
      </c>
      <c r="G39" s="31"/>
      <c r="H39" s="31"/>
      <c r="I39" s="104">
        <v>0</v>
      </c>
      <c r="J39" s="103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4"/>
      <c r="D41" s="105" t="s">
        <v>40</v>
      </c>
      <c r="E41" s="59"/>
      <c r="F41" s="59"/>
      <c r="G41" s="106" t="s">
        <v>41</v>
      </c>
      <c r="H41" s="107" t="s">
        <v>42</v>
      </c>
      <c r="I41" s="59"/>
      <c r="J41" s="108">
        <f>SUM(J32:J39)</f>
        <v>0</v>
      </c>
      <c r="K41" s="109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45</v>
      </c>
      <c r="E61" s="34"/>
      <c r="F61" s="110" t="s">
        <v>46</v>
      </c>
      <c r="G61" s="44" t="s">
        <v>45</v>
      </c>
      <c r="H61" s="34"/>
      <c r="I61" s="34"/>
      <c r="J61" s="111" t="s">
        <v>46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47</v>
      </c>
      <c r="E65" s="45"/>
      <c r="F65" s="45"/>
      <c r="G65" s="42" t="s">
        <v>48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45</v>
      </c>
      <c r="E76" s="34"/>
      <c r="F76" s="110" t="s">
        <v>46</v>
      </c>
      <c r="G76" s="44" t="s">
        <v>45</v>
      </c>
      <c r="H76" s="34"/>
      <c r="I76" s="34"/>
      <c r="J76" s="111" t="s">
        <v>46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98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539" t="str">
        <f>E7</f>
        <v>Zateplenie obecného úradu a kultúrneho domu</v>
      </c>
      <c r="F85" s="540"/>
      <c r="G85" s="540"/>
      <c r="H85" s="540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529" t="str">
        <f>E9</f>
        <v>03 - Elektroinštalácia a bleskozvod</v>
      </c>
      <c r="F87" s="538"/>
      <c r="G87" s="538"/>
      <c r="H87" s="538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15</v>
      </c>
      <c r="D89" s="31"/>
      <c r="E89" s="31"/>
      <c r="F89" s="24" t="str">
        <f>F12</f>
        <v xml:space="preserve"> </v>
      </c>
      <c r="G89" s="31"/>
      <c r="H89" s="31"/>
      <c r="I89" s="26" t="s">
        <v>17</v>
      </c>
      <c r="J89" s="54" t="str">
        <f>IF(J12="","",J12)</f>
        <v>20. 12. 2021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19</v>
      </c>
      <c r="D91" s="31"/>
      <c r="E91" s="31"/>
      <c r="F91" s="24" t="str">
        <f>E15</f>
        <v xml:space="preserve"> </v>
      </c>
      <c r="G91" s="31"/>
      <c r="H91" s="31"/>
      <c r="I91" s="26" t="s">
        <v>23</v>
      </c>
      <c r="J91" s="27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22</v>
      </c>
      <c r="D92" s="31"/>
      <c r="E92" s="31"/>
      <c r="F92" s="24" t="str">
        <f>IF(E18="","",E18)</f>
        <v xml:space="preserve"> </v>
      </c>
      <c r="G92" s="31"/>
      <c r="H92" s="31"/>
      <c r="I92" s="26" t="s">
        <v>26</v>
      </c>
      <c r="J92" s="27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2" t="s">
        <v>99</v>
      </c>
      <c r="D94" s="94"/>
      <c r="E94" s="94"/>
      <c r="F94" s="94"/>
      <c r="G94" s="94"/>
      <c r="H94" s="94"/>
      <c r="I94" s="94"/>
      <c r="J94" s="113" t="s">
        <v>100</v>
      </c>
      <c r="K94" s="94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4" t="s">
        <v>101</v>
      </c>
      <c r="D96" s="31"/>
      <c r="E96" s="31"/>
      <c r="F96" s="31"/>
      <c r="G96" s="31"/>
      <c r="H96" s="31"/>
      <c r="I96" s="31"/>
      <c r="J96" s="70">
        <f>J122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102</v>
      </c>
    </row>
    <row r="97" spans="1:31" s="9" customFormat="1" ht="24.95" customHeight="1">
      <c r="B97" s="115"/>
      <c r="D97" s="116" t="s">
        <v>117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118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29.25" customHeight="1">
      <c r="A101" s="31"/>
      <c r="B101" s="32"/>
      <c r="C101" s="114" t="s">
        <v>119</v>
      </c>
      <c r="D101" s="31"/>
      <c r="E101" s="31"/>
      <c r="F101" s="31"/>
      <c r="G101" s="31"/>
      <c r="H101" s="31"/>
      <c r="I101" s="31"/>
      <c r="J101" s="123">
        <v>0</v>
      </c>
      <c r="K101" s="31"/>
      <c r="L101" s="41"/>
      <c r="N101" s="124" t="s">
        <v>34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18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29.25" customHeight="1">
      <c r="A103" s="31"/>
      <c r="B103" s="32"/>
      <c r="C103" s="93" t="s">
        <v>92</v>
      </c>
      <c r="D103" s="94"/>
      <c r="E103" s="94"/>
      <c r="F103" s="94"/>
      <c r="G103" s="94"/>
      <c r="H103" s="94"/>
      <c r="I103" s="94"/>
      <c r="J103" s="95">
        <f>ROUND(J96+J101,2)</f>
        <v>0</v>
      </c>
      <c r="K103" s="94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1" t="s">
        <v>120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12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539" t="str">
        <f>E7</f>
        <v>Zateplenie obecného úradu a kultúrneho domu</v>
      </c>
      <c r="F112" s="540"/>
      <c r="G112" s="540"/>
      <c r="H112" s="540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94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529" t="str">
        <f>E9</f>
        <v>03 - Elektroinštalácia a bleskozvod</v>
      </c>
      <c r="F114" s="538"/>
      <c r="G114" s="538"/>
      <c r="H114" s="538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15</v>
      </c>
      <c r="D116" s="31"/>
      <c r="E116" s="31"/>
      <c r="F116" s="24" t="str">
        <f>F12</f>
        <v xml:space="preserve"> </v>
      </c>
      <c r="G116" s="31"/>
      <c r="H116" s="31"/>
      <c r="I116" s="26" t="s">
        <v>17</v>
      </c>
      <c r="J116" s="54" t="str">
        <f>IF(J12="","",J12)</f>
        <v>20. 12. 2021</v>
      </c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19</v>
      </c>
      <c r="D118" s="31"/>
      <c r="E118" s="31"/>
      <c r="F118" s="24" t="str">
        <f>E15</f>
        <v xml:space="preserve"> </v>
      </c>
      <c r="G118" s="31"/>
      <c r="H118" s="31"/>
      <c r="I118" s="26" t="s">
        <v>23</v>
      </c>
      <c r="J118" s="27" t="str">
        <f>E21</f>
        <v xml:space="preserve"> 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22</v>
      </c>
      <c r="D119" s="31"/>
      <c r="E119" s="31"/>
      <c r="F119" s="24" t="str">
        <f>IF(E18="","",E18)</f>
        <v xml:space="preserve"> </v>
      </c>
      <c r="G119" s="31"/>
      <c r="H119" s="31"/>
      <c r="I119" s="26" t="s">
        <v>26</v>
      </c>
      <c r="J119" s="27" t="str">
        <f>E24</f>
        <v xml:space="preserve"> 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25"/>
      <c r="B121" s="126"/>
      <c r="C121" s="127" t="s">
        <v>121</v>
      </c>
      <c r="D121" s="128" t="s">
        <v>55</v>
      </c>
      <c r="E121" s="128" t="s">
        <v>51</v>
      </c>
      <c r="F121" s="128" t="s">
        <v>52</v>
      </c>
      <c r="G121" s="128" t="s">
        <v>122</v>
      </c>
      <c r="H121" s="128" t="s">
        <v>123</v>
      </c>
      <c r="I121" s="128" t="s">
        <v>124</v>
      </c>
      <c r="J121" s="129" t="s">
        <v>100</v>
      </c>
      <c r="K121" s="130" t="s">
        <v>125</v>
      </c>
      <c r="L121" s="131"/>
      <c r="M121" s="61" t="s">
        <v>1</v>
      </c>
      <c r="N121" s="62" t="s">
        <v>34</v>
      </c>
      <c r="O121" s="62" t="s">
        <v>126</v>
      </c>
      <c r="P121" s="62" t="s">
        <v>127</v>
      </c>
      <c r="Q121" s="62" t="s">
        <v>128</v>
      </c>
      <c r="R121" s="62" t="s">
        <v>129</v>
      </c>
      <c r="S121" s="62" t="s">
        <v>130</v>
      </c>
      <c r="T121" s="63" t="s">
        <v>131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1"/>
      <c r="B122" s="32"/>
      <c r="C122" s="68" t="s">
        <v>96</v>
      </c>
      <c r="D122" s="31"/>
      <c r="E122" s="31"/>
      <c r="F122" s="31"/>
      <c r="G122" s="31"/>
      <c r="H122" s="31"/>
      <c r="I122" s="31"/>
      <c r="J122" s="132">
        <f>BK122</f>
        <v>0</v>
      </c>
      <c r="K122" s="31"/>
      <c r="L122" s="32"/>
      <c r="M122" s="64"/>
      <c r="N122" s="55"/>
      <c r="O122" s="65"/>
      <c r="P122" s="133">
        <f>P123</f>
        <v>7.1999999999999995E-2</v>
      </c>
      <c r="Q122" s="65"/>
      <c r="R122" s="133">
        <f>R123</f>
        <v>0</v>
      </c>
      <c r="S122" s="65"/>
      <c r="T122" s="134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7" t="s">
        <v>69</v>
      </c>
      <c r="AU122" s="17" t="s">
        <v>102</v>
      </c>
      <c r="BK122" s="135">
        <f>BK123</f>
        <v>0</v>
      </c>
    </row>
    <row r="123" spans="1:65" s="12" customFormat="1" ht="25.9" customHeight="1">
      <c r="B123" s="136"/>
      <c r="D123" s="137" t="s">
        <v>69</v>
      </c>
      <c r="E123" s="138" t="s">
        <v>344</v>
      </c>
      <c r="F123" s="138" t="s">
        <v>853</v>
      </c>
      <c r="J123" s="139">
        <f>BK123</f>
        <v>0</v>
      </c>
      <c r="L123" s="136"/>
      <c r="M123" s="140"/>
      <c r="N123" s="141"/>
      <c r="O123" s="141"/>
      <c r="P123" s="142">
        <f>P124</f>
        <v>7.1999999999999995E-2</v>
      </c>
      <c r="Q123" s="141"/>
      <c r="R123" s="142">
        <f>R124</f>
        <v>0</v>
      </c>
      <c r="S123" s="141"/>
      <c r="T123" s="143">
        <f>T124</f>
        <v>0</v>
      </c>
      <c r="AR123" s="137" t="s">
        <v>283</v>
      </c>
      <c r="AT123" s="144" t="s">
        <v>69</v>
      </c>
      <c r="AU123" s="144" t="s">
        <v>70</v>
      </c>
      <c r="AY123" s="137" t="s">
        <v>134</v>
      </c>
      <c r="BK123" s="145">
        <f>BK124</f>
        <v>0</v>
      </c>
    </row>
    <row r="124" spans="1:65" s="12" customFormat="1" ht="22.9" customHeight="1">
      <c r="B124" s="136"/>
      <c r="D124" s="137" t="s">
        <v>69</v>
      </c>
      <c r="E124" s="146" t="s">
        <v>854</v>
      </c>
      <c r="F124" s="146" t="s">
        <v>855</v>
      </c>
      <c r="J124" s="147">
        <f>BK124</f>
        <v>0</v>
      </c>
      <c r="L124" s="136"/>
      <c r="M124" s="140"/>
      <c r="N124" s="141"/>
      <c r="O124" s="141"/>
      <c r="P124" s="142">
        <f>SUM(P125:P126)</f>
        <v>7.1999999999999995E-2</v>
      </c>
      <c r="Q124" s="141"/>
      <c r="R124" s="142">
        <f>SUM(R125:R126)</f>
        <v>0</v>
      </c>
      <c r="S124" s="141"/>
      <c r="T124" s="143">
        <f>SUM(T125:T126)</f>
        <v>0</v>
      </c>
      <c r="AR124" s="137" t="s">
        <v>283</v>
      </c>
      <c r="AT124" s="144" t="s">
        <v>69</v>
      </c>
      <c r="AU124" s="144" t="s">
        <v>78</v>
      </c>
      <c r="AY124" s="137" t="s">
        <v>134</v>
      </c>
      <c r="BK124" s="145">
        <f>SUM(BK125:BK126)</f>
        <v>0</v>
      </c>
    </row>
    <row r="125" spans="1:65" s="2" customFormat="1" ht="14.45" customHeight="1">
      <c r="A125" s="31"/>
      <c r="B125" s="148"/>
      <c r="C125" s="149" t="s">
        <v>78</v>
      </c>
      <c r="D125" s="149" t="s">
        <v>138</v>
      </c>
      <c r="E125" s="150" t="s">
        <v>970</v>
      </c>
      <c r="F125" s="151" t="s">
        <v>84</v>
      </c>
      <c r="G125" s="152" t="s">
        <v>859</v>
      </c>
      <c r="H125" s="153">
        <v>1</v>
      </c>
      <c r="I125" s="153">
        <v>0</v>
      </c>
      <c r="J125" s="153">
        <f>ROUND(I125*H125,3)</f>
        <v>0</v>
      </c>
      <c r="K125" s="154"/>
      <c r="L125" s="32"/>
      <c r="M125" s="155" t="s">
        <v>1</v>
      </c>
      <c r="N125" s="156" t="s">
        <v>36</v>
      </c>
      <c r="O125" s="157">
        <v>7.1999999999999995E-2</v>
      </c>
      <c r="P125" s="157">
        <f>O125*H125</f>
        <v>7.1999999999999995E-2</v>
      </c>
      <c r="Q125" s="157">
        <v>0</v>
      </c>
      <c r="R125" s="157">
        <f>Q125*H125</f>
        <v>0</v>
      </c>
      <c r="S125" s="157">
        <v>0</v>
      </c>
      <c r="T125" s="158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9" t="s">
        <v>425</v>
      </c>
      <c r="AT125" s="159" t="s">
        <v>138</v>
      </c>
      <c r="AU125" s="159" t="s">
        <v>135</v>
      </c>
      <c r="AY125" s="17" t="s">
        <v>134</v>
      </c>
      <c r="BE125" s="160">
        <f>IF(N125="základná",J125,0)</f>
        <v>0</v>
      </c>
      <c r="BF125" s="160">
        <f>IF(N125="znížená",J125,0)</f>
        <v>0</v>
      </c>
      <c r="BG125" s="160">
        <f>IF(N125="zákl. prenesená",J125,0)</f>
        <v>0</v>
      </c>
      <c r="BH125" s="160">
        <f>IF(N125="zníž. prenesená",J125,0)</f>
        <v>0</v>
      </c>
      <c r="BI125" s="160">
        <f>IF(N125="nulová",J125,0)</f>
        <v>0</v>
      </c>
      <c r="BJ125" s="17" t="s">
        <v>135</v>
      </c>
      <c r="BK125" s="161">
        <f>ROUND(I125*H125,3)</f>
        <v>0</v>
      </c>
      <c r="BL125" s="17" t="s">
        <v>425</v>
      </c>
      <c r="BM125" s="159" t="s">
        <v>971</v>
      </c>
    </row>
    <row r="126" spans="1:65" s="2" customFormat="1">
      <c r="A126" s="31"/>
      <c r="B126" s="32"/>
      <c r="C126" s="31"/>
      <c r="D126" s="162" t="s">
        <v>143</v>
      </c>
      <c r="E126" s="31"/>
      <c r="F126" s="163" t="s">
        <v>972</v>
      </c>
      <c r="G126" s="31"/>
      <c r="H126" s="31"/>
      <c r="I126" s="31"/>
      <c r="J126" s="31"/>
      <c r="K126" s="31"/>
      <c r="L126" s="32"/>
      <c r="M126" s="196"/>
      <c r="N126" s="197"/>
      <c r="O126" s="198"/>
      <c r="P126" s="198"/>
      <c r="Q126" s="198"/>
      <c r="R126" s="198"/>
      <c r="S126" s="198"/>
      <c r="T126" s="199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143</v>
      </c>
      <c r="AU126" s="17" t="s">
        <v>135</v>
      </c>
    </row>
    <row r="127" spans="1:65" s="2" customFormat="1" ht="6.95" customHeight="1">
      <c r="A127" s="31"/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2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autoFilter ref="C121:K12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580A-5D1A-407C-90D2-904B1C343CE0}">
  <dimension ref="A1:M266"/>
  <sheetViews>
    <sheetView showGridLines="0" topLeftCell="A2" zoomScale="80" zoomScaleNormal="80" workbookViewId="0">
      <pane ySplit="7" topLeftCell="A9" activePane="bottomLeft" state="frozen"/>
      <selection activeCell="A2" sqref="A2"/>
      <selection pane="bottomLeft" activeCell="M39" sqref="M39"/>
    </sheetView>
  </sheetViews>
  <sheetFormatPr defaultColWidth="10.5" defaultRowHeight="12" customHeight="1"/>
  <cols>
    <col min="1" max="1" width="7" style="445" customWidth="1"/>
    <col min="2" max="2" width="16.83203125" style="446" customWidth="1"/>
    <col min="3" max="3" width="91.83203125" style="446" customWidth="1"/>
    <col min="4" max="4" width="5.5" style="446" customWidth="1"/>
    <col min="5" max="5" width="11.33203125" style="451" customWidth="1"/>
    <col min="6" max="6" width="16.6640625" style="450" customWidth="1"/>
    <col min="7" max="7" width="12.1640625" style="231" customWidth="1"/>
    <col min="8" max="8" width="16.1640625" style="450" customWidth="1"/>
    <col min="9" max="9" width="18.1640625" style="450" customWidth="1"/>
    <col min="10" max="10" width="14.6640625" style="450" customWidth="1"/>
    <col min="11" max="12" width="10.5" style="207" customWidth="1"/>
    <col min="13" max="13" width="69.83203125" style="207" customWidth="1"/>
    <col min="14" max="16384" width="10.5" style="207"/>
  </cols>
  <sheetData>
    <row r="1" spans="1:13" ht="21" customHeight="1">
      <c r="A1" s="203" t="s">
        <v>979</v>
      </c>
      <c r="B1" s="204"/>
      <c r="C1" s="204"/>
      <c r="D1" s="204"/>
      <c r="E1" s="205"/>
      <c r="F1" s="206"/>
      <c r="G1" s="206"/>
      <c r="H1" s="206"/>
      <c r="I1" s="206"/>
      <c r="J1" s="206"/>
    </row>
    <row r="2" spans="1:13" ht="13.5" customHeight="1">
      <c r="A2" s="208" t="s">
        <v>980</v>
      </c>
      <c r="B2" s="204"/>
      <c r="C2" s="204"/>
      <c r="D2" s="204"/>
      <c r="E2" s="205"/>
      <c r="F2" s="206"/>
      <c r="G2" s="206"/>
      <c r="H2" s="206"/>
      <c r="I2" s="206"/>
      <c r="J2" s="206"/>
    </row>
    <row r="3" spans="1:13" ht="12.75" customHeight="1">
      <c r="A3" s="208" t="s">
        <v>981</v>
      </c>
      <c r="B3" s="204"/>
      <c r="C3" s="204"/>
      <c r="D3" s="204"/>
      <c r="E3" s="205"/>
      <c r="F3" s="206"/>
      <c r="G3" s="206"/>
      <c r="H3" s="206"/>
      <c r="I3" s="206"/>
      <c r="J3" s="206"/>
    </row>
    <row r="4" spans="1:13" ht="12.75" customHeight="1">
      <c r="A4" s="208" t="s">
        <v>982</v>
      </c>
      <c r="B4" s="204"/>
      <c r="C4" s="204"/>
      <c r="D4" s="204"/>
      <c r="E4" s="205" t="s">
        <v>983</v>
      </c>
      <c r="F4" s="206"/>
      <c r="G4" s="206"/>
      <c r="H4" s="206"/>
      <c r="I4" s="206"/>
      <c r="J4" s="206"/>
    </row>
    <row r="5" spans="1:13" ht="12.75" customHeight="1">
      <c r="A5" s="204" t="s">
        <v>984</v>
      </c>
      <c r="B5" s="204"/>
      <c r="C5" s="204"/>
      <c r="D5" s="204"/>
      <c r="E5" s="205"/>
      <c r="F5" s="206"/>
      <c r="G5" s="206"/>
      <c r="H5" s="206"/>
      <c r="I5" s="206"/>
      <c r="J5" s="206"/>
    </row>
    <row r="6" spans="1:13" ht="9.75" customHeight="1" thickBot="1">
      <c r="A6" s="204"/>
      <c r="B6" s="204"/>
      <c r="C6" s="204"/>
      <c r="D6" s="204"/>
      <c r="E6" s="205"/>
      <c r="F6" s="206"/>
      <c r="G6" s="206"/>
      <c r="H6" s="206"/>
      <c r="I6" s="206"/>
      <c r="J6" s="206"/>
    </row>
    <row r="7" spans="1:13" ht="60" customHeight="1" thickBot="1">
      <c r="A7" s="209" t="s">
        <v>985</v>
      </c>
      <c r="B7" s="210" t="s">
        <v>986</v>
      </c>
      <c r="C7" s="210" t="s">
        <v>52</v>
      </c>
      <c r="D7" s="210" t="s">
        <v>122</v>
      </c>
      <c r="E7" s="211" t="s">
        <v>987</v>
      </c>
      <c r="F7" s="212" t="s">
        <v>988</v>
      </c>
      <c r="G7" s="212" t="s">
        <v>989</v>
      </c>
      <c r="H7" s="212" t="s">
        <v>990</v>
      </c>
      <c r="I7" s="212" t="s">
        <v>991</v>
      </c>
      <c r="J7" s="212" t="s">
        <v>992</v>
      </c>
    </row>
    <row r="8" spans="1:13" s="216" customFormat="1" ht="27.75" customHeight="1" thickBot="1">
      <c r="A8" s="213">
        <v>1</v>
      </c>
      <c r="B8" s="214">
        <v>2</v>
      </c>
      <c r="C8" s="214">
        <v>3</v>
      </c>
      <c r="D8" s="214">
        <v>4</v>
      </c>
      <c r="E8" s="215">
        <v>5</v>
      </c>
      <c r="F8" s="214">
        <v>6</v>
      </c>
      <c r="G8" s="214">
        <v>7</v>
      </c>
      <c r="H8" s="214">
        <v>8</v>
      </c>
      <c r="I8" s="214">
        <v>9</v>
      </c>
      <c r="J8" s="214">
        <v>10</v>
      </c>
    </row>
    <row r="9" spans="1:13" s="216" customFormat="1" ht="18" customHeight="1">
      <c r="A9" s="217"/>
      <c r="B9" s="218" t="s">
        <v>132</v>
      </c>
      <c r="C9" s="218" t="s">
        <v>133</v>
      </c>
      <c r="D9" s="217"/>
      <c r="E9" s="219"/>
      <c r="F9" s="220"/>
      <c r="G9" s="221"/>
      <c r="H9" s="222">
        <f>H10+H239</f>
        <v>0</v>
      </c>
      <c r="I9" s="222">
        <f>I10+I239</f>
        <v>0</v>
      </c>
      <c r="J9" s="222">
        <f>J10+J239</f>
        <v>0</v>
      </c>
      <c r="K9" s="223"/>
    </row>
    <row r="10" spans="1:13" s="216" customFormat="1" ht="18" customHeight="1">
      <c r="A10" s="217"/>
      <c r="B10" s="218" t="s">
        <v>344</v>
      </c>
      <c r="C10" s="218" t="s">
        <v>853</v>
      </c>
      <c r="D10" s="218"/>
      <c r="E10" s="224"/>
      <c r="F10" s="225"/>
      <c r="G10" s="226"/>
      <c r="H10" s="225">
        <f>H14+H67+H76+H85+H107+H137+H163+H185</f>
        <v>0</v>
      </c>
      <c r="I10" s="225">
        <f>I14+I67+I76+I85+I107+I137+I163+I185</f>
        <v>0</v>
      </c>
      <c r="J10" s="225">
        <f>J14+J67+J76+J85+J107+J137+J163+J185</f>
        <v>0</v>
      </c>
      <c r="K10" s="223"/>
    </row>
    <row r="11" spans="1:13" s="216" customFormat="1" ht="18" customHeight="1">
      <c r="A11" s="217"/>
      <c r="B11" s="218"/>
      <c r="C11" s="218"/>
      <c r="D11" s="218"/>
      <c r="E11" s="224"/>
      <c r="F11" s="225"/>
      <c r="G11" s="226"/>
      <c r="H11" s="225"/>
      <c r="I11" s="225"/>
      <c r="J11" s="225"/>
      <c r="K11" s="223"/>
    </row>
    <row r="12" spans="1:13" s="216" customFormat="1" ht="29.25" customHeight="1">
      <c r="A12" s="217"/>
      <c r="B12" s="218" t="s">
        <v>993</v>
      </c>
      <c r="C12" s="218" t="s">
        <v>855</v>
      </c>
      <c r="D12" s="218"/>
      <c r="E12" s="224"/>
      <c r="F12" s="225"/>
      <c r="G12" s="226"/>
      <c r="H12" s="225"/>
      <c r="I12" s="225"/>
      <c r="J12" s="225"/>
      <c r="K12" s="223"/>
    </row>
    <row r="13" spans="1:13" s="216" customFormat="1" ht="29.25" customHeight="1">
      <c r="A13" s="217"/>
      <c r="B13" s="218"/>
      <c r="C13" s="218"/>
      <c r="D13" s="218"/>
      <c r="E13" s="224"/>
      <c r="F13" s="225"/>
      <c r="G13" s="226"/>
      <c r="H13" s="225"/>
      <c r="I13" s="225"/>
      <c r="J13" s="225"/>
      <c r="K13" s="223"/>
    </row>
    <row r="14" spans="1:13" ht="17.25" customHeight="1" thickBot="1">
      <c r="A14" s="227"/>
      <c r="B14" s="228"/>
      <c r="C14" s="218" t="s">
        <v>994</v>
      </c>
      <c r="D14" s="207"/>
      <c r="E14" s="229"/>
      <c r="F14" s="230"/>
      <c r="H14" s="225">
        <f>SUM(H15:H65)</f>
        <v>0</v>
      </c>
      <c r="I14" s="225">
        <f t="shared" ref="I14:J14" si="0">SUM(I15:I65)</f>
        <v>0</v>
      </c>
      <c r="J14" s="225">
        <f t="shared" si="0"/>
        <v>0</v>
      </c>
    </row>
    <row r="15" spans="1:13" ht="51.75" customHeight="1">
      <c r="A15" s="232">
        <v>1</v>
      </c>
      <c r="B15" s="233" t="s">
        <v>995</v>
      </c>
      <c r="C15" s="234" t="s">
        <v>996</v>
      </c>
      <c r="D15" s="233" t="s">
        <v>421</v>
      </c>
      <c r="E15" s="235">
        <v>49</v>
      </c>
      <c r="F15" s="236"/>
      <c r="G15" s="237"/>
      <c r="H15" s="236">
        <f>E15*F15</f>
        <v>0</v>
      </c>
      <c r="I15" s="236">
        <f>E15*G15</f>
        <v>0</v>
      </c>
      <c r="J15" s="238">
        <f t="shared" ref="J15:J65" si="1">H15+I15</f>
        <v>0</v>
      </c>
      <c r="M15" s="239"/>
    </row>
    <row r="16" spans="1:13" ht="39.75" customHeight="1">
      <c r="A16" s="240">
        <v>2</v>
      </c>
      <c r="B16" s="241" t="s">
        <v>995</v>
      </c>
      <c r="C16" s="242" t="s">
        <v>997</v>
      </c>
      <c r="D16" s="241" t="s">
        <v>421</v>
      </c>
      <c r="E16" s="243">
        <v>8</v>
      </c>
      <c r="F16" s="244"/>
      <c r="G16" s="245"/>
      <c r="H16" s="244">
        <f t="shared" ref="H16:H65" si="2">F16*E16</f>
        <v>0</v>
      </c>
      <c r="I16" s="244">
        <f t="shared" ref="I16:I65" si="3">G16*E16</f>
        <v>0</v>
      </c>
      <c r="J16" s="246">
        <f t="shared" si="1"/>
        <v>0</v>
      </c>
      <c r="M16" s="239"/>
    </row>
    <row r="17" spans="1:13" ht="39.75" customHeight="1">
      <c r="A17" s="240">
        <v>3</v>
      </c>
      <c r="B17" s="241" t="s">
        <v>995</v>
      </c>
      <c r="C17" s="242" t="s">
        <v>998</v>
      </c>
      <c r="D17" s="241" t="s">
        <v>421</v>
      </c>
      <c r="E17" s="243">
        <v>32</v>
      </c>
      <c r="F17" s="244"/>
      <c r="G17" s="245"/>
      <c r="H17" s="244">
        <f t="shared" si="2"/>
        <v>0</v>
      </c>
      <c r="I17" s="244">
        <f t="shared" si="3"/>
        <v>0</v>
      </c>
      <c r="J17" s="246">
        <f t="shared" si="1"/>
        <v>0</v>
      </c>
      <c r="M17" s="239"/>
    </row>
    <row r="18" spans="1:13" ht="26.25" customHeight="1">
      <c r="A18" s="240">
        <v>4</v>
      </c>
      <c r="B18" s="241" t="s">
        <v>999</v>
      </c>
      <c r="C18" s="242" t="s">
        <v>1000</v>
      </c>
      <c r="D18" s="241" t="s">
        <v>421</v>
      </c>
      <c r="E18" s="243">
        <v>32</v>
      </c>
      <c r="F18" s="244"/>
      <c r="G18" s="245"/>
      <c r="H18" s="244">
        <f t="shared" si="2"/>
        <v>0</v>
      </c>
      <c r="I18" s="244">
        <f t="shared" si="3"/>
        <v>0</v>
      </c>
      <c r="J18" s="246">
        <f t="shared" si="1"/>
        <v>0</v>
      </c>
      <c r="M18" s="239"/>
    </row>
    <row r="19" spans="1:13" ht="26.25" customHeight="1">
      <c r="A19" s="240">
        <v>5</v>
      </c>
      <c r="B19" s="241" t="s">
        <v>1001</v>
      </c>
      <c r="C19" s="242" t="s">
        <v>1002</v>
      </c>
      <c r="D19" s="241" t="s">
        <v>421</v>
      </c>
      <c r="E19" s="243">
        <v>13</v>
      </c>
      <c r="F19" s="244"/>
      <c r="G19" s="245"/>
      <c r="H19" s="244">
        <f t="shared" si="2"/>
        <v>0</v>
      </c>
      <c r="I19" s="244">
        <f t="shared" si="3"/>
        <v>0</v>
      </c>
      <c r="J19" s="246">
        <f t="shared" si="1"/>
        <v>0</v>
      </c>
      <c r="M19" s="239"/>
    </row>
    <row r="20" spans="1:13" ht="36.75" customHeight="1">
      <c r="A20" s="240">
        <v>6</v>
      </c>
      <c r="B20" s="241" t="s">
        <v>1003</v>
      </c>
      <c r="C20" s="242" t="s">
        <v>1004</v>
      </c>
      <c r="D20" s="241" t="s">
        <v>421</v>
      </c>
      <c r="E20" s="243">
        <v>17</v>
      </c>
      <c r="F20" s="244"/>
      <c r="G20" s="245"/>
      <c r="H20" s="244">
        <f t="shared" si="2"/>
        <v>0</v>
      </c>
      <c r="I20" s="244">
        <f t="shared" si="3"/>
        <v>0</v>
      </c>
      <c r="J20" s="246">
        <f t="shared" si="1"/>
        <v>0</v>
      </c>
      <c r="M20" s="239"/>
    </row>
    <row r="21" spans="1:13" ht="36.75" customHeight="1">
      <c r="A21" s="240">
        <v>7</v>
      </c>
      <c r="B21" s="241" t="s">
        <v>1001</v>
      </c>
      <c r="C21" s="242" t="s">
        <v>1005</v>
      </c>
      <c r="D21" s="241" t="s">
        <v>421</v>
      </c>
      <c r="E21" s="243">
        <v>3</v>
      </c>
      <c r="F21" s="244"/>
      <c r="G21" s="245"/>
      <c r="H21" s="244">
        <f t="shared" si="2"/>
        <v>0</v>
      </c>
      <c r="I21" s="244">
        <f t="shared" si="3"/>
        <v>0</v>
      </c>
      <c r="J21" s="246">
        <f t="shared" si="1"/>
        <v>0</v>
      </c>
      <c r="M21" s="239"/>
    </row>
    <row r="22" spans="1:13" ht="36.75" customHeight="1">
      <c r="A22" s="240">
        <v>8</v>
      </c>
      <c r="B22" s="241" t="s">
        <v>1001</v>
      </c>
      <c r="C22" s="242" t="s">
        <v>1006</v>
      </c>
      <c r="D22" s="241" t="s">
        <v>421</v>
      </c>
      <c r="E22" s="243">
        <v>2</v>
      </c>
      <c r="F22" s="244"/>
      <c r="G22" s="245"/>
      <c r="H22" s="244">
        <f t="shared" si="2"/>
        <v>0</v>
      </c>
      <c r="I22" s="244">
        <f t="shared" si="3"/>
        <v>0</v>
      </c>
      <c r="J22" s="246">
        <f t="shared" si="1"/>
        <v>0</v>
      </c>
      <c r="M22" s="239"/>
    </row>
    <row r="23" spans="1:13" ht="36.75" customHeight="1">
      <c r="A23" s="240">
        <v>9</v>
      </c>
      <c r="B23" s="241" t="s">
        <v>1001</v>
      </c>
      <c r="C23" s="242" t="s">
        <v>1007</v>
      </c>
      <c r="D23" s="241" t="s">
        <v>421</v>
      </c>
      <c r="E23" s="243">
        <v>5</v>
      </c>
      <c r="F23" s="244"/>
      <c r="G23" s="245"/>
      <c r="H23" s="244">
        <f t="shared" si="2"/>
        <v>0</v>
      </c>
      <c r="I23" s="244">
        <f t="shared" si="3"/>
        <v>0</v>
      </c>
      <c r="J23" s="246">
        <f t="shared" si="1"/>
        <v>0</v>
      </c>
      <c r="M23" s="239"/>
    </row>
    <row r="24" spans="1:13" ht="36.75" customHeight="1">
      <c r="A24" s="240">
        <v>10</v>
      </c>
      <c r="B24" s="241" t="s">
        <v>1001</v>
      </c>
      <c r="C24" s="242" t="s">
        <v>1008</v>
      </c>
      <c r="D24" s="241" t="s">
        <v>421</v>
      </c>
      <c r="E24" s="243">
        <v>6</v>
      </c>
      <c r="F24" s="244"/>
      <c r="G24" s="245"/>
      <c r="H24" s="244">
        <f t="shared" si="2"/>
        <v>0</v>
      </c>
      <c r="I24" s="244">
        <f t="shared" si="3"/>
        <v>0</v>
      </c>
      <c r="J24" s="246">
        <f t="shared" si="1"/>
        <v>0</v>
      </c>
      <c r="M24" s="239"/>
    </row>
    <row r="25" spans="1:13" ht="40.5" customHeight="1">
      <c r="A25" s="240">
        <v>11</v>
      </c>
      <c r="B25" s="241" t="s">
        <v>1001</v>
      </c>
      <c r="C25" s="242" t="s">
        <v>1009</v>
      </c>
      <c r="D25" s="241" t="s">
        <v>421</v>
      </c>
      <c r="E25" s="243">
        <v>9</v>
      </c>
      <c r="F25" s="244"/>
      <c r="G25" s="245"/>
      <c r="H25" s="244">
        <f t="shared" si="2"/>
        <v>0</v>
      </c>
      <c r="I25" s="244">
        <f t="shared" si="3"/>
        <v>0</v>
      </c>
      <c r="J25" s="246">
        <f t="shared" si="1"/>
        <v>0</v>
      </c>
      <c r="M25" s="239"/>
    </row>
    <row r="26" spans="1:13" ht="40.5" customHeight="1">
      <c r="A26" s="240">
        <v>12</v>
      </c>
      <c r="B26" s="241" t="s">
        <v>1001</v>
      </c>
      <c r="C26" s="242" t="s">
        <v>1010</v>
      </c>
      <c r="D26" s="241" t="s">
        <v>421</v>
      </c>
      <c r="E26" s="243">
        <v>6</v>
      </c>
      <c r="F26" s="244"/>
      <c r="G26" s="245"/>
      <c r="H26" s="244">
        <f t="shared" si="2"/>
        <v>0</v>
      </c>
      <c r="I26" s="244">
        <f t="shared" si="3"/>
        <v>0</v>
      </c>
      <c r="J26" s="246">
        <f t="shared" si="1"/>
        <v>0</v>
      </c>
      <c r="M26" s="239"/>
    </row>
    <row r="27" spans="1:13" ht="41.25" customHeight="1">
      <c r="A27" s="240">
        <v>13</v>
      </c>
      <c r="B27" s="241" t="s">
        <v>1001</v>
      </c>
      <c r="C27" s="242" t="s">
        <v>1011</v>
      </c>
      <c r="D27" s="241" t="s">
        <v>421</v>
      </c>
      <c r="E27" s="243">
        <v>6</v>
      </c>
      <c r="F27" s="244"/>
      <c r="G27" s="245"/>
      <c r="H27" s="244">
        <f t="shared" si="2"/>
        <v>0</v>
      </c>
      <c r="I27" s="244">
        <f t="shared" si="3"/>
        <v>0</v>
      </c>
      <c r="J27" s="246">
        <f t="shared" si="1"/>
        <v>0</v>
      </c>
      <c r="M27" s="239"/>
    </row>
    <row r="28" spans="1:13" ht="28.5" customHeight="1">
      <c r="A28" s="240">
        <v>14</v>
      </c>
      <c r="B28" s="241" t="s">
        <v>1012</v>
      </c>
      <c r="C28" s="242" t="s">
        <v>1013</v>
      </c>
      <c r="D28" s="241" t="s">
        <v>421</v>
      </c>
      <c r="E28" s="243">
        <v>12</v>
      </c>
      <c r="F28" s="244"/>
      <c r="G28" s="245"/>
      <c r="H28" s="244">
        <f t="shared" si="2"/>
        <v>0</v>
      </c>
      <c r="I28" s="244">
        <f t="shared" si="3"/>
        <v>0</v>
      </c>
      <c r="J28" s="246">
        <f t="shared" si="1"/>
        <v>0</v>
      </c>
      <c r="M28" s="239"/>
    </row>
    <row r="29" spans="1:13" ht="18" customHeight="1">
      <c r="A29" s="240">
        <v>15</v>
      </c>
      <c r="B29" s="241" t="s">
        <v>1012</v>
      </c>
      <c r="C29" s="242" t="s">
        <v>1014</v>
      </c>
      <c r="D29" s="241" t="s">
        <v>421</v>
      </c>
      <c r="E29" s="243">
        <v>12</v>
      </c>
      <c r="F29" s="244"/>
      <c r="G29" s="245"/>
      <c r="H29" s="244">
        <f t="shared" si="2"/>
        <v>0</v>
      </c>
      <c r="I29" s="244">
        <f t="shared" si="3"/>
        <v>0</v>
      </c>
      <c r="J29" s="246">
        <f t="shared" si="1"/>
        <v>0</v>
      </c>
      <c r="M29" s="239"/>
    </row>
    <row r="30" spans="1:13" ht="46.5" customHeight="1">
      <c r="A30" s="240">
        <v>16</v>
      </c>
      <c r="B30" s="241" t="s">
        <v>1001</v>
      </c>
      <c r="C30" s="242" t="s">
        <v>1015</v>
      </c>
      <c r="D30" s="241" t="s">
        <v>421</v>
      </c>
      <c r="E30" s="243">
        <v>14</v>
      </c>
      <c r="F30" s="244"/>
      <c r="G30" s="245"/>
      <c r="H30" s="244">
        <f t="shared" si="2"/>
        <v>0</v>
      </c>
      <c r="I30" s="244">
        <f t="shared" si="3"/>
        <v>0</v>
      </c>
      <c r="J30" s="246">
        <f t="shared" si="1"/>
        <v>0</v>
      </c>
      <c r="M30" s="239"/>
    </row>
    <row r="31" spans="1:13" ht="27" customHeight="1">
      <c r="A31" s="240">
        <v>17</v>
      </c>
      <c r="B31" s="241" t="s">
        <v>1012</v>
      </c>
      <c r="C31" s="242" t="s">
        <v>1013</v>
      </c>
      <c r="D31" s="241" t="s">
        <v>421</v>
      </c>
      <c r="E31" s="243">
        <v>14</v>
      </c>
      <c r="F31" s="244"/>
      <c r="G31" s="245"/>
      <c r="H31" s="244">
        <f t="shared" si="2"/>
        <v>0</v>
      </c>
      <c r="I31" s="244">
        <f t="shared" si="3"/>
        <v>0</v>
      </c>
      <c r="J31" s="246">
        <f t="shared" si="1"/>
        <v>0</v>
      </c>
      <c r="M31" s="239"/>
    </row>
    <row r="32" spans="1:13" ht="12.75" customHeight="1">
      <c r="A32" s="240">
        <v>18</v>
      </c>
      <c r="B32" s="241" t="s">
        <v>1012</v>
      </c>
      <c r="C32" s="242" t="s">
        <v>1014</v>
      </c>
      <c r="D32" s="241" t="s">
        <v>421</v>
      </c>
      <c r="E32" s="243">
        <v>28</v>
      </c>
      <c r="F32" s="244"/>
      <c r="G32" s="245"/>
      <c r="H32" s="244">
        <f t="shared" si="2"/>
        <v>0</v>
      </c>
      <c r="I32" s="244">
        <f t="shared" si="3"/>
        <v>0</v>
      </c>
      <c r="J32" s="246">
        <f t="shared" si="1"/>
        <v>0</v>
      </c>
      <c r="M32" s="239"/>
    </row>
    <row r="33" spans="1:13" ht="51.75" customHeight="1">
      <c r="A33" s="240">
        <v>19</v>
      </c>
      <c r="B33" s="241" t="s">
        <v>1001</v>
      </c>
      <c r="C33" s="242" t="s">
        <v>1016</v>
      </c>
      <c r="D33" s="241" t="s">
        <v>421</v>
      </c>
      <c r="E33" s="243">
        <v>7</v>
      </c>
      <c r="F33" s="244"/>
      <c r="G33" s="245"/>
      <c r="H33" s="244">
        <f t="shared" si="2"/>
        <v>0</v>
      </c>
      <c r="I33" s="244">
        <f t="shared" si="3"/>
        <v>0</v>
      </c>
      <c r="J33" s="246">
        <f t="shared" si="1"/>
        <v>0</v>
      </c>
      <c r="M33" s="239"/>
    </row>
    <row r="34" spans="1:13" ht="36.75" customHeight="1">
      <c r="A34" s="240">
        <v>20</v>
      </c>
      <c r="B34" s="241" t="s">
        <v>1017</v>
      </c>
      <c r="C34" s="242" t="s">
        <v>1018</v>
      </c>
      <c r="D34" s="241" t="s">
        <v>421</v>
      </c>
      <c r="E34" s="243">
        <v>23</v>
      </c>
      <c r="F34" s="244"/>
      <c r="G34" s="245"/>
      <c r="H34" s="244">
        <f t="shared" si="2"/>
        <v>0</v>
      </c>
      <c r="I34" s="244">
        <f t="shared" si="3"/>
        <v>0</v>
      </c>
      <c r="J34" s="246">
        <f t="shared" si="1"/>
        <v>0</v>
      </c>
      <c r="M34" s="239"/>
    </row>
    <row r="35" spans="1:13" ht="36.75" customHeight="1">
      <c r="A35" s="240">
        <v>21</v>
      </c>
      <c r="B35" s="241" t="s">
        <v>1001</v>
      </c>
      <c r="C35" s="242" t="s">
        <v>1019</v>
      </c>
      <c r="D35" s="241" t="s">
        <v>421</v>
      </c>
      <c r="E35" s="243">
        <v>2</v>
      </c>
      <c r="F35" s="244"/>
      <c r="G35" s="245"/>
      <c r="H35" s="244">
        <f t="shared" si="2"/>
        <v>0</v>
      </c>
      <c r="I35" s="244">
        <f t="shared" si="3"/>
        <v>0</v>
      </c>
      <c r="J35" s="246">
        <f t="shared" si="1"/>
        <v>0</v>
      </c>
      <c r="M35" s="239"/>
    </row>
    <row r="36" spans="1:13" ht="26.25" customHeight="1">
      <c r="A36" s="240">
        <v>22</v>
      </c>
      <c r="B36" s="241" t="s">
        <v>1020</v>
      </c>
      <c r="C36" s="242" t="s">
        <v>1021</v>
      </c>
      <c r="D36" s="241" t="s">
        <v>421</v>
      </c>
      <c r="E36" s="243">
        <v>1</v>
      </c>
      <c r="F36" s="244"/>
      <c r="G36" s="245"/>
      <c r="H36" s="244">
        <f t="shared" si="2"/>
        <v>0</v>
      </c>
      <c r="I36" s="244">
        <f t="shared" si="3"/>
        <v>0</v>
      </c>
      <c r="J36" s="246">
        <f t="shared" si="1"/>
        <v>0</v>
      </c>
      <c r="M36" s="239"/>
    </row>
    <row r="37" spans="1:13" ht="30.75" customHeight="1">
      <c r="A37" s="240">
        <v>23</v>
      </c>
      <c r="B37" s="241" t="s">
        <v>1017</v>
      </c>
      <c r="C37" s="247" t="s">
        <v>1022</v>
      </c>
      <c r="D37" s="241" t="s">
        <v>421</v>
      </c>
      <c r="E37" s="243">
        <v>1</v>
      </c>
      <c r="F37" s="244"/>
      <c r="G37" s="245"/>
      <c r="H37" s="244">
        <f t="shared" si="2"/>
        <v>0</v>
      </c>
      <c r="I37" s="244">
        <f t="shared" si="3"/>
        <v>0</v>
      </c>
      <c r="J37" s="246">
        <f t="shared" si="1"/>
        <v>0</v>
      </c>
      <c r="M37" s="239"/>
    </row>
    <row r="38" spans="1:13" ht="18" customHeight="1">
      <c r="A38" s="240">
        <v>24</v>
      </c>
      <c r="B38" s="241" t="s">
        <v>1023</v>
      </c>
      <c r="C38" s="247" t="s">
        <v>1024</v>
      </c>
      <c r="D38" s="241" t="s">
        <v>421</v>
      </c>
      <c r="E38" s="243">
        <v>1</v>
      </c>
      <c r="F38" s="244"/>
      <c r="G38" s="245"/>
      <c r="H38" s="244">
        <f t="shared" si="2"/>
        <v>0</v>
      </c>
      <c r="I38" s="244">
        <f t="shared" si="3"/>
        <v>0</v>
      </c>
      <c r="J38" s="246">
        <f t="shared" si="1"/>
        <v>0</v>
      </c>
      <c r="M38" s="239"/>
    </row>
    <row r="39" spans="1:13" ht="30" customHeight="1">
      <c r="A39" s="240">
        <v>25</v>
      </c>
      <c r="B39" s="241" t="s">
        <v>1025</v>
      </c>
      <c r="C39" s="247" t="s">
        <v>1026</v>
      </c>
      <c r="D39" s="241" t="s">
        <v>421</v>
      </c>
      <c r="E39" s="243">
        <v>4</v>
      </c>
      <c r="F39" s="244"/>
      <c r="G39" s="245"/>
      <c r="H39" s="244">
        <f t="shared" si="2"/>
        <v>0</v>
      </c>
      <c r="I39" s="244">
        <f t="shared" si="3"/>
        <v>0</v>
      </c>
      <c r="J39" s="246">
        <f t="shared" si="1"/>
        <v>0</v>
      </c>
      <c r="M39" s="239"/>
    </row>
    <row r="40" spans="1:13" ht="40.5" customHeight="1">
      <c r="A40" s="240">
        <v>26</v>
      </c>
      <c r="B40" s="241" t="s">
        <v>1003</v>
      </c>
      <c r="C40" s="247" t="s">
        <v>1027</v>
      </c>
      <c r="D40" s="241" t="s">
        <v>421</v>
      </c>
      <c r="E40" s="243">
        <v>6</v>
      </c>
      <c r="F40" s="244"/>
      <c r="G40" s="245"/>
      <c r="H40" s="244">
        <f t="shared" si="2"/>
        <v>0</v>
      </c>
      <c r="I40" s="244">
        <f t="shared" si="3"/>
        <v>0</v>
      </c>
      <c r="J40" s="246">
        <f t="shared" si="1"/>
        <v>0</v>
      </c>
      <c r="M40" s="239"/>
    </row>
    <row r="41" spans="1:13" ht="39.75" customHeight="1">
      <c r="A41" s="240">
        <v>27</v>
      </c>
      <c r="B41" s="241" t="s">
        <v>1001</v>
      </c>
      <c r="C41" s="247" t="s">
        <v>1028</v>
      </c>
      <c r="D41" s="241" t="s">
        <v>421</v>
      </c>
      <c r="E41" s="243">
        <v>51</v>
      </c>
      <c r="F41" s="244"/>
      <c r="G41" s="245"/>
      <c r="H41" s="244">
        <f t="shared" si="2"/>
        <v>0</v>
      </c>
      <c r="I41" s="244">
        <f t="shared" si="3"/>
        <v>0</v>
      </c>
      <c r="J41" s="246">
        <f t="shared" si="1"/>
        <v>0</v>
      </c>
      <c r="M41" s="239"/>
    </row>
    <row r="42" spans="1:13" ht="37.5" customHeight="1">
      <c r="A42" s="240">
        <v>28</v>
      </c>
      <c r="B42" s="241" t="s">
        <v>1001</v>
      </c>
      <c r="C42" s="247" t="s">
        <v>1029</v>
      </c>
      <c r="D42" s="241" t="s">
        <v>421</v>
      </c>
      <c r="E42" s="243">
        <v>9</v>
      </c>
      <c r="F42" s="244"/>
      <c r="G42" s="245"/>
      <c r="H42" s="244">
        <f t="shared" si="2"/>
        <v>0</v>
      </c>
      <c r="I42" s="244">
        <f t="shared" si="3"/>
        <v>0</v>
      </c>
      <c r="J42" s="246">
        <f t="shared" si="1"/>
        <v>0</v>
      </c>
      <c r="M42" s="239"/>
    </row>
    <row r="43" spans="1:13" ht="30.75" customHeight="1">
      <c r="A43" s="240">
        <v>29</v>
      </c>
      <c r="B43" s="241" t="s">
        <v>1023</v>
      </c>
      <c r="C43" s="247" t="s">
        <v>1030</v>
      </c>
      <c r="D43" s="241" t="s">
        <v>421</v>
      </c>
      <c r="E43" s="243">
        <v>13</v>
      </c>
      <c r="F43" s="244"/>
      <c r="G43" s="245"/>
      <c r="H43" s="244">
        <f t="shared" si="2"/>
        <v>0</v>
      </c>
      <c r="I43" s="244">
        <f t="shared" si="3"/>
        <v>0</v>
      </c>
      <c r="J43" s="246">
        <f t="shared" si="1"/>
        <v>0</v>
      </c>
      <c r="M43" s="239"/>
    </row>
    <row r="44" spans="1:13" ht="26.25" customHeight="1">
      <c r="A44" s="240">
        <v>30</v>
      </c>
      <c r="B44" s="241" t="s">
        <v>1023</v>
      </c>
      <c r="C44" s="247" t="s">
        <v>1031</v>
      </c>
      <c r="D44" s="241" t="s">
        <v>421</v>
      </c>
      <c r="E44" s="243">
        <v>19</v>
      </c>
      <c r="F44" s="244"/>
      <c r="G44" s="245"/>
      <c r="H44" s="244">
        <f t="shared" si="2"/>
        <v>0</v>
      </c>
      <c r="I44" s="244">
        <f t="shared" si="3"/>
        <v>0</v>
      </c>
      <c r="J44" s="246">
        <f t="shared" si="1"/>
        <v>0</v>
      </c>
      <c r="M44" s="239"/>
    </row>
    <row r="45" spans="1:13" ht="26.25" customHeight="1">
      <c r="A45" s="240">
        <v>31</v>
      </c>
      <c r="B45" s="241" t="s">
        <v>1003</v>
      </c>
      <c r="C45" s="247" t="s">
        <v>1032</v>
      </c>
      <c r="D45" s="241" t="s">
        <v>421</v>
      </c>
      <c r="E45" s="243">
        <v>14</v>
      </c>
      <c r="F45" s="244"/>
      <c r="G45" s="245"/>
      <c r="H45" s="244">
        <f t="shared" si="2"/>
        <v>0</v>
      </c>
      <c r="I45" s="244">
        <f t="shared" si="3"/>
        <v>0</v>
      </c>
      <c r="J45" s="246">
        <f t="shared" si="1"/>
        <v>0</v>
      </c>
      <c r="M45" s="239"/>
    </row>
    <row r="46" spans="1:13" ht="21" customHeight="1">
      <c r="A46" s="240">
        <v>32</v>
      </c>
      <c r="B46" s="241" t="s">
        <v>1012</v>
      </c>
      <c r="C46" s="247" t="s">
        <v>1033</v>
      </c>
      <c r="D46" s="241" t="s">
        <v>421</v>
      </c>
      <c r="E46" s="243">
        <v>14</v>
      </c>
      <c r="F46" s="244"/>
      <c r="G46" s="245"/>
      <c r="H46" s="244">
        <f t="shared" si="2"/>
        <v>0</v>
      </c>
      <c r="I46" s="244">
        <f t="shared" si="3"/>
        <v>0</v>
      </c>
      <c r="J46" s="246">
        <f t="shared" si="1"/>
        <v>0</v>
      </c>
      <c r="M46" s="239"/>
    </row>
    <row r="47" spans="1:13" ht="26.25" customHeight="1">
      <c r="A47" s="240">
        <v>33</v>
      </c>
      <c r="B47" s="241" t="s">
        <v>1003</v>
      </c>
      <c r="C47" s="247" t="s">
        <v>1034</v>
      </c>
      <c r="D47" s="241" t="s">
        <v>421</v>
      </c>
      <c r="E47" s="243">
        <v>3</v>
      </c>
      <c r="F47" s="244"/>
      <c r="G47" s="245"/>
      <c r="H47" s="244">
        <f t="shared" si="2"/>
        <v>0</v>
      </c>
      <c r="I47" s="244">
        <f t="shared" si="3"/>
        <v>0</v>
      </c>
      <c r="J47" s="246">
        <f t="shared" si="1"/>
        <v>0</v>
      </c>
      <c r="M47" s="239"/>
    </row>
    <row r="48" spans="1:13" ht="25.5" customHeight="1">
      <c r="A48" s="240">
        <v>34</v>
      </c>
      <c r="B48" s="241" t="s">
        <v>1012</v>
      </c>
      <c r="C48" s="247" t="s">
        <v>1035</v>
      </c>
      <c r="D48" s="241" t="s">
        <v>421</v>
      </c>
      <c r="E48" s="243">
        <v>3</v>
      </c>
      <c r="F48" s="244"/>
      <c r="G48" s="245"/>
      <c r="H48" s="244">
        <f t="shared" si="2"/>
        <v>0</v>
      </c>
      <c r="I48" s="244">
        <f t="shared" si="3"/>
        <v>0</v>
      </c>
      <c r="J48" s="246">
        <f t="shared" si="1"/>
        <v>0</v>
      </c>
      <c r="M48" s="239"/>
    </row>
    <row r="49" spans="1:13" ht="25.5" customHeight="1">
      <c r="A49" s="240">
        <v>35</v>
      </c>
      <c r="B49" s="241" t="s">
        <v>1001</v>
      </c>
      <c r="C49" s="247" t="s">
        <v>1036</v>
      </c>
      <c r="D49" s="241" t="s">
        <v>421</v>
      </c>
      <c r="E49" s="243">
        <v>3</v>
      </c>
      <c r="F49" s="244"/>
      <c r="G49" s="245"/>
      <c r="H49" s="244">
        <f t="shared" si="2"/>
        <v>0</v>
      </c>
      <c r="I49" s="244">
        <f t="shared" si="3"/>
        <v>0</v>
      </c>
      <c r="J49" s="246">
        <f t="shared" si="1"/>
        <v>0</v>
      </c>
      <c r="M49" s="239"/>
    </row>
    <row r="50" spans="1:13" ht="25.5" customHeight="1">
      <c r="A50" s="240">
        <v>36</v>
      </c>
      <c r="B50" s="241" t="s">
        <v>1012</v>
      </c>
      <c r="C50" s="247" t="s">
        <v>1033</v>
      </c>
      <c r="D50" s="241" t="s">
        <v>421</v>
      </c>
      <c r="E50" s="243">
        <v>3</v>
      </c>
      <c r="F50" s="244"/>
      <c r="G50" s="245"/>
      <c r="H50" s="244">
        <f t="shared" si="2"/>
        <v>0</v>
      </c>
      <c r="I50" s="244">
        <f t="shared" si="3"/>
        <v>0</v>
      </c>
      <c r="J50" s="246">
        <f t="shared" si="1"/>
        <v>0</v>
      </c>
      <c r="M50" s="239"/>
    </row>
    <row r="51" spans="1:13" ht="39.75" customHeight="1">
      <c r="A51" s="240">
        <v>37</v>
      </c>
      <c r="B51" s="241" t="s">
        <v>1001</v>
      </c>
      <c r="C51" s="247" t="s">
        <v>1037</v>
      </c>
      <c r="D51" s="241" t="s">
        <v>421</v>
      </c>
      <c r="E51" s="243">
        <v>6</v>
      </c>
      <c r="F51" s="244"/>
      <c r="G51" s="245"/>
      <c r="H51" s="244">
        <f t="shared" si="2"/>
        <v>0</v>
      </c>
      <c r="I51" s="244">
        <f t="shared" si="3"/>
        <v>0</v>
      </c>
      <c r="J51" s="246">
        <f t="shared" si="1"/>
        <v>0</v>
      </c>
      <c r="M51" s="239"/>
    </row>
    <row r="52" spans="1:13" ht="24" customHeight="1">
      <c r="A52" s="240">
        <v>38</v>
      </c>
      <c r="B52" s="241" t="s">
        <v>1001</v>
      </c>
      <c r="C52" s="247" t="s">
        <v>1038</v>
      </c>
      <c r="D52" s="241" t="s">
        <v>421</v>
      </c>
      <c r="E52" s="243">
        <v>6</v>
      </c>
      <c r="F52" s="244"/>
      <c r="G52" s="245"/>
      <c r="H52" s="244">
        <f t="shared" si="2"/>
        <v>0</v>
      </c>
      <c r="I52" s="244">
        <f t="shared" si="3"/>
        <v>0</v>
      </c>
      <c r="J52" s="246">
        <f t="shared" si="1"/>
        <v>0</v>
      </c>
      <c r="M52" s="239"/>
    </row>
    <row r="53" spans="1:13" ht="24.75" customHeight="1">
      <c r="A53" s="240">
        <v>39</v>
      </c>
      <c r="B53" s="241" t="s">
        <v>1001</v>
      </c>
      <c r="C53" s="247" t="s">
        <v>1039</v>
      </c>
      <c r="D53" s="241" t="s">
        <v>421</v>
      </c>
      <c r="E53" s="243">
        <v>4</v>
      </c>
      <c r="F53" s="244"/>
      <c r="G53" s="245"/>
      <c r="H53" s="244">
        <f t="shared" si="2"/>
        <v>0</v>
      </c>
      <c r="I53" s="244">
        <f t="shared" si="3"/>
        <v>0</v>
      </c>
      <c r="J53" s="246">
        <f t="shared" si="1"/>
        <v>0</v>
      </c>
      <c r="M53" s="239"/>
    </row>
    <row r="54" spans="1:13" ht="26.25" customHeight="1">
      <c r="A54" s="240">
        <v>40</v>
      </c>
      <c r="B54" s="241" t="s">
        <v>1012</v>
      </c>
      <c r="C54" s="247" t="s">
        <v>1033</v>
      </c>
      <c r="D54" s="241" t="s">
        <v>421</v>
      </c>
      <c r="E54" s="243">
        <v>4</v>
      </c>
      <c r="F54" s="244"/>
      <c r="G54" s="245"/>
      <c r="H54" s="244">
        <f t="shared" si="2"/>
        <v>0</v>
      </c>
      <c r="I54" s="244">
        <f t="shared" si="3"/>
        <v>0</v>
      </c>
      <c r="J54" s="246">
        <f t="shared" si="1"/>
        <v>0</v>
      </c>
      <c r="M54" s="239"/>
    </row>
    <row r="55" spans="1:13" ht="26.25" customHeight="1">
      <c r="A55" s="240">
        <v>41</v>
      </c>
      <c r="B55" s="241" t="s">
        <v>1001</v>
      </c>
      <c r="C55" s="247" t="s">
        <v>1040</v>
      </c>
      <c r="D55" s="241" t="s">
        <v>421</v>
      </c>
      <c r="E55" s="243">
        <v>1</v>
      </c>
      <c r="F55" s="244"/>
      <c r="G55" s="245"/>
      <c r="H55" s="244">
        <f t="shared" si="2"/>
        <v>0</v>
      </c>
      <c r="I55" s="244">
        <f t="shared" si="3"/>
        <v>0</v>
      </c>
      <c r="J55" s="246">
        <f t="shared" si="1"/>
        <v>0</v>
      </c>
      <c r="M55" s="239"/>
    </row>
    <row r="56" spans="1:13" ht="26.25" customHeight="1">
      <c r="A56" s="240">
        <v>42</v>
      </c>
      <c r="B56" s="241" t="s">
        <v>1001</v>
      </c>
      <c r="C56" s="247" t="s">
        <v>1041</v>
      </c>
      <c r="D56" s="241" t="s">
        <v>421</v>
      </c>
      <c r="E56" s="243">
        <v>8</v>
      </c>
      <c r="F56" s="244"/>
      <c r="G56" s="245"/>
      <c r="H56" s="244">
        <f t="shared" si="2"/>
        <v>0</v>
      </c>
      <c r="I56" s="244">
        <f t="shared" si="3"/>
        <v>0</v>
      </c>
      <c r="J56" s="246">
        <f t="shared" si="1"/>
        <v>0</v>
      </c>
      <c r="M56" s="239"/>
    </row>
    <row r="57" spans="1:13" ht="26.25" customHeight="1">
      <c r="A57" s="240">
        <v>43</v>
      </c>
      <c r="B57" s="241" t="s">
        <v>1001</v>
      </c>
      <c r="C57" s="247" t="s">
        <v>1042</v>
      </c>
      <c r="D57" s="241" t="s">
        <v>421</v>
      </c>
      <c r="E57" s="243">
        <v>4</v>
      </c>
      <c r="F57" s="244"/>
      <c r="G57" s="245"/>
      <c r="H57" s="244">
        <f t="shared" si="2"/>
        <v>0</v>
      </c>
      <c r="I57" s="244">
        <f t="shared" si="3"/>
        <v>0</v>
      </c>
      <c r="J57" s="246">
        <f t="shared" si="1"/>
        <v>0</v>
      </c>
      <c r="M57" s="239"/>
    </row>
    <row r="58" spans="1:13" ht="26.25" customHeight="1">
      <c r="A58" s="240">
        <v>44</v>
      </c>
      <c r="B58" s="241" t="s">
        <v>1001</v>
      </c>
      <c r="C58" s="247" t="s">
        <v>1043</v>
      </c>
      <c r="D58" s="241" t="s">
        <v>421</v>
      </c>
      <c r="E58" s="243">
        <v>1</v>
      </c>
      <c r="F58" s="244"/>
      <c r="G58" s="245"/>
      <c r="H58" s="244">
        <f t="shared" si="2"/>
        <v>0</v>
      </c>
      <c r="I58" s="244">
        <f t="shared" si="3"/>
        <v>0</v>
      </c>
      <c r="J58" s="246">
        <f t="shared" si="1"/>
        <v>0</v>
      </c>
      <c r="M58" s="239"/>
    </row>
    <row r="59" spans="1:13" ht="26.25" customHeight="1">
      <c r="A59" s="240">
        <v>45</v>
      </c>
      <c r="B59" s="241" t="s">
        <v>1012</v>
      </c>
      <c r="C59" s="247" t="s">
        <v>1044</v>
      </c>
      <c r="D59" s="241" t="s">
        <v>421</v>
      </c>
      <c r="E59" s="243">
        <v>1</v>
      </c>
      <c r="F59" s="244"/>
      <c r="G59" s="245"/>
      <c r="H59" s="244">
        <f t="shared" si="2"/>
        <v>0</v>
      </c>
      <c r="I59" s="244">
        <f t="shared" si="3"/>
        <v>0</v>
      </c>
      <c r="J59" s="246">
        <f t="shared" si="1"/>
        <v>0</v>
      </c>
      <c r="M59" s="239"/>
    </row>
    <row r="60" spans="1:13" ht="26.25" customHeight="1">
      <c r="A60" s="240">
        <v>46</v>
      </c>
      <c r="B60" s="241" t="s">
        <v>1045</v>
      </c>
      <c r="C60" s="247" t="s">
        <v>1046</v>
      </c>
      <c r="D60" s="241" t="s">
        <v>421</v>
      </c>
      <c r="E60" s="243">
        <v>7</v>
      </c>
      <c r="F60" s="244"/>
      <c r="G60" s="244"/>
      <c r="H60" s="244">
        <f t="shared" si="2"/>
        <v>0</v>
      </c>
      <c r="I60" s="244">
        <f t="shared" si="3"/>
        <v>0</v>
      </c>
      <c r="J60" s="246">
        <f t="shared" si="1"/>
        <v>0</v>
      </c>
      <c r="M60" s="239"/>
    </row>
    <row r="61" spans="1:13" ht="26.25" customHeight="1">
      <c r="A61" s="240">
        <v>47</v>
      </c>
      <c r="B61" s="241" t="s">
        <v>1047</v>
      </c>
      <c r="C61" s="247" t="s">
        <v>1048</v>
      </c>
      <c r="D61" s="241" t="s">
        <v>421</v>
      </c>
      <c r="E61" s="243">
        <v>2</v>
      </c>
      <c r="F61" s="244"/>
      <c r="G61" s="244"/>
      <c r="H61" s="244">
        <f t="shared" si="2"/>
        <v>0</v>
      </c>
      <c r="I61" s="244">
        <f t="shared" si="3"/>
        <v>0</v>
      </c>
      <c r="J61" s="246">
        <f t="shared" si="1"/>
        <v>0</v>
      </c>
      <c r="M61" s="239"/>
    </row>
    <row r="62" spans="1:13" ht="26.25" customHeight="1">
      <c r="A62" s="240">
        <v>48</v>
      </c>
      <c r="B62" s="241" t="s">
        <v>1049</v>
      </c>
      <c r="C62" s="247" t="s">
        <v>1050</v>
      </c>
      <c r="D62" s="241" t="s">
        <v>421</v>
      </c>
      <c r="E62" s="243">
        <v>47</v>
      </c>
      <c r="F62" s="244"/>
      <c r="G62" s="244"/>
      <c r="H62" s="244">
        <f t="shared" si="2"/>
        <v>0</v>
      </c>
      <c r="I62" s="244">
        <f t="shared" si="3"/>
        <v>0</v>
      </c>
      <c r="J62" s="246">
        <f t="shared" si="1"/>
        <v>0</v>
      </c>
      <c r="M62" s="239"/>
    </row>
    <row r="63" spans="1:13" ht="26.25" customHeight="1">
      <c r="A63" s="240">
        <v>49</v>
      </c>
      <c r="B63" s="241" t="s">
        <v>1051</v>
      </c>
      <c r="C63" s="247" t="s">
        <v>1052</v>
      </c>
      <c r="D63" s="241" t="s">
        <v>421</v>
      </c>
      <c r="E63" s="243">
        <v>56</v>
      </c>
      <c r="F63" s="244"/>
      <c r="G63" s="244"/>
      <c r="H63" s="244">
        <f t="shared" si="2"/>
        <v>0</v>
      </c>
      <c r="I63" s="244">
        <f t="shared" si="3"/>
        <v>0</v>
      </c>
      <c r="J63" s="246">
        <f t="shared" si="1"/>
        <v>0</v>
      </c>
      <c r="M63" s="239"/>
    </row>
    <row r="64" spans="1:13" ht="26.25" customHeight="1">
      <c r="A64" s="240">
        <v>50</v>
      </c>
      <c r="B64" s="241" t="s">
        <v>1053</v>
      </c>
      <c r="C64" s="248" t="s">
        <v>1054</v>
      </c>
      <c r="D64" s="241" t="s">
        <v>421</v>
      </c>
      <c r="E64" s="243">
        <v>56</v>
      </c>
      <c r="F64" s="244"/>
      <c r="G64" s="244"/>
      <c r="H64" s="244">
        <f t="shared" si="2"/>
        <v>0</v>
      </c>
      <c r="I64" s="244">
        <f t="shared" si="3"/>
        <v>0</v>
      </c>
      <c r="J64" s="246">
        <f t="shared" si="1"/>
        <v>0</v>
      </c>
      <c r="M64" s="239"/>
    </row>
    <row r="65" spans="1:13" ht="26.25" customHeight="1" thickBot="1">
      <c r="A65" s="249">
        <v>51</v>
      </c>
      <c r="B65" s="250" t="s">
        <v>1055</v>
      </c>
      <c r="C65" s="251" t="s">
        <v>1056</v>
      </c>
      <c r="D65" s="250" t="s">
        <v>421</v>
      </c>
      <c r="E65" s="252">
        <v>56</v>
      </c>
      <c r="F65" s="253"/>
      <c r="G65" s="253"/>
      <c r="H65" s="253">
        <f t="shared" si="2"/>
        <v>0</v>
      </c>
      <c r="I65" s="253">
        <f t="shared" si="3"/>
        <v>0</v>
      </c>
      <c r="J65" s="254">
        <f t="shared" si="1"/>
        <v>0</v>
      </c>
      <c r="M65" s="239"/>
    </row>
    <row r="66" spans="1:13" ht="29.25" customHeight="1">
      <c r="A66" s="255"/>
      <c r="B66" s="256"/>
      <c r="C66" s="257"/>
      <c r="D66" s="256"/>
      <c r="E66" s="258"/>
      <c r="F66" s="231"/>
      <c r="H66" s="231"/>
      <c r="I66" s="231"/>
      <c r="J66" s="259"/>
      <c r="M66" s="239"/>
    </row>
    <row r="67" spans="1:13" ht="17.25" customHeight="1" thickBot="1">
      <c r="A67" s="260"/>
      <c r="B67" s="218"/>
      <c r="C67" s="218" t="s">
        <v>1057</v>
      </c>
      <c r="D67" s="261"/>
      <c r="E67" s="224"/>
      <c r="F67" s="225"/>
      <c r="G67" s="225"/>
      <c r="H67" s="225">
        <f>SUM(H68:H74)</f>
        <v>0</v>
      </c>
      <c r="I67" s="225">
        <f t="shared" ref="I67:J67" si="4">SUM(I68:I74)</f>
        <v>0</v>
      </c>
      <c r="J67" s="225">
        <f t="shared" si="4"/>
        <v>0</v>
      </c>
      <c r="M67" s="239"/>
    </row>
    <row r="68" spans="1:13" ht="27" customHeight="1">
      <c r="A68" s="262">
        <v>52</v>
      </c>
      <c r="B68" s="263" t="s">
        <v>1058</v>
      </c>
      <c r="C68" s="264" t="s">
        <v>1059</v>
      </c>
      <c r="D68" s="265" t="s">
        <v>421</v>
      </c>
      <c r="E68" s="266">
        <v>174</v>
      </c>
      <c r="F68" s="267"/>
      <c r="G68" s="268"/>
      <c r="H68" s="267">
        <f t="shared" ref="H68:H74" si="5">F68*E68</f>
        <v>0</v>
      </c>
      <c r="I68" s="267">
        <f t="shared" ref="I68:I74" si="6">G68*E68</f>
        <v>0</v>
      </c>
      <c r="J68" s="269">
        <f t="shared" ref="J68:J74" si="7">H68+I68</f>
        <v>0</v>
      </c>
      <c r="M68" s="239"/>
    </row>
    <row r="69" spans="1:13" ht="27" customHeight="1">
      <c r="A69" s="270">
        <v>53</v>
      </c>
      <c r="B69" s="242" t="s">
        <v>1053</v>
      </c>
      <c r="C69" s="271" t="s">
        <v>1060</v>
      </c>
      <c r="D69" s="241" t="s">
        <v>421</v>
      </c>
      <c r="E69" s="243">
        <v>174</v>
      </c>
      <c r="F69" s="244"/>
      <c r="G69" s="244"/>
      <c r="H69" s="244">
        <f t="shared" si="5"/>
        <v>0</v>
      </c>
      <c r="I69" s="244">
        <f t="shared" si="6"/>
        <v>0</v>
      </c>
      <c r="J69" s="272">
        <f t="shared" si="7"/>
        <v>0</v>
      </c>
      <c r="M69" s="239"/>
    </row>
    <row r="70" spans="1:13" ht="27" customHeight="1">
      <c r="A70" s="270">
        <v>54</v>
      </c>
      <c r="B70" s="242" t="s">
        <v>1051</v>
      </c>
      <c r="C70" s="271" t="s">
        <v>1052</v>
      </c>
      <c r="D70" s="241" t="s">
        <v>421</v>
      </c>
      <c r="E70" s="243">
        <v>174</v>
      </c>
      <c r="F70" s="244"/>
      <c r="G70" s="244"/>
      <c r="H70" s="244">
        <f t="shared" si="5"/>
        <v>0</v>
      </c>
      <c r="I70" s="244">
        <f t="shared" si="6"/>
        <v>0</v>
      </c>
      <c r="J70" s="272">
        <f t="shared" si="7"/>
        <v>0</v>
      </c>
      <c r="M70" s="239"/>
    </row>
    <row r="71" spans="1:13" ht="27" customHeight="1">
      <c r="A71" s="270">
        <v>55</v>
      </c>
      <c r="B71" s="242" t="s">
        <v>1055</v>
      </c>
      <c r="C71" s="273" t="s">
        <v>1061</v>
      </c>
      <c r="D71" s="241" t="s">
        <v>421</v>
      </c>
      <c r="E71" s="243">
        <v>174</v>
      </c>
      <c r="F71" s="244"/>
      <c r="G71" s="245"/>
      <c r="H71" s="244">
        <f t="shared" si="5"/>
        <v>0</v>
      </c>
      <c r="I71" s="244">
        <f t="shared" si="6"/>
        <v>0</v>
      </c>
      <c r="J71" s="272">
        <f t="shared" si="7"/>
        <v>0</v>
      </c>
      <c r="M71" s="239"/>
    </row>
    <row r="72" spans="1:13" ht="27" customHeight="1">
      <c r="A72" s="270">
        <v>56</v>
      </c>
      <c r="B72" s="242" t="s">
        <v>1062</v>
      </c>
      <c r="C72" s="271" t="s">
        <v>1063</v>
      </c>
      <c r="D72" s="241" t="s">
        <v>421</v>
      </c>
      <c r="E72" s="243">
        <v>1</v>
      </c>
      <c r="F72" s="244"/>
      <c r="G72" s="245"/>
      <c r="H72" s="244">
        <f t="shared" si="5"/>
        <v>0</v>
      </c>
      <c r="I72" s="244">
        <f t="shared" si="6"/>
        <v>0</v>
      </c>
      <c r="J72" s="272">
        <f t="shared" si="7"/>
        <v>0</v>
      </c>
      <c r="M72" s="239"/>
    </row>
    <row r="73" spans="1:13" ht="27" customHeight="1">
      <c r="A73" s="270">
        <v>57</v>
      </c>
      <c r="B73" s="242" t="s">
        <v>1064</v>
      </c>
      <c r="C73" s="271" t="s">
        <v>1065</v>
      </c>
      <c r="D73" s="241" t="s">
        <v>347</v>
      </c>
      <c r="E73" s="243">
        <v>25</v>
      </c>
      <c r="F73" s="244"/>
      <c r="G73" s="245"/>
      <c r="H73" s="244">
        <f t="shared" si="5"/>
        <v>0</v>
      </c>
      <c r="I73" s="244">
        <f t="shared" si="6"/>
        <v>0</v>
      </c>
      <c r="J73" s="272">
        <f t="shared" si="7"/>
        <v>0</v>
      </c>
      <c r="M73" s="239"/>
    </row>
    <row r="74" spans="1:13" ht="27" customHeight="1" thickBot="1">
      <c r="A74" s="274">
        <v>58</v>
      </c>
      <c r="B74" s="275" t="s">
        <v>1062</v>
      </c>
      <c r="C74" s="276" t="s">
        <v>1066</v>
      </c>
      <c r="D74" s="277" t="s">
        <v>421</v>
      </c>
      <c r="E74" s="278">
        <v>1</v>
      </c>
      <c r="F74" s="279"/>
      <c r="G74" s="280"/>
      <c r="H74" s="279">
        <f t="shared" si="5"/>
        <v>0</v>
      </c>
      <c r="I74" s="279">
        <f t="shared" si="6"/>
        <v>0</v>
      </c>
      <c r="J74" s="281">
        <f t="shared" si="7"/>
        <v>0</v>
      </c>
      <c r="M74" s="239"/>
    </row>
    <row r="75" spans="1:13" ht="29.25" customHeight="1">
      <c r="A75" s="255"/>
      <c r="B75" s="282"/>
      <c r="C75" s="283"/>
      <c r="D75" s="256"/>
      <c r="E75" s="258"/>
      <c r="F75" s="231"/>
      <c r="G75" s="284"/>
      <c r="H75" s="231"/>
      <c r="I75" s="231"/>
      <c r="J75" s="259"/>
      <c r="M75" s="239"/>
    </row>
    <row r="76" spans="1:13" ht="17.25" customHeight="1" thickBot="1">
      <c r="A76" s="285"/>
      <c r="B76" s="286"/>
      <c r="C76" s="286" t="s">
        <v>1067</v>
      </c>
      <c r="D76" s="287"/>
      <c r="E76" s="288"/>
      <c r="F76" s="289"/>
      <c r="G76" s="289"/>
      <c r="H76" s="289">
        <f>SUM(H77:H83)</f>
        <v>0</v>
      </c>
      <c r="I76" s="289">
        <f t="shared" ref="I76:J76" si="8">SUM(I77:I83)</f>
        <v>0</v>
      </c>
      <c r="J76" s="289">
        <f t="shared" si="8"/>
        <v>0</v>
      </c>
      <c r="M76" s="239"/>
    </row>
    <row r="77" spans="1:13" ht="29.25" customHeight="1">
      <c r="A77" s="290">
        <v>59</v>
      </c>
      <c r="B77" s="291" t="s">
        <v>1068</v>
      </c>
      <c r="C77" s="292" t="s">
        <v>1069</v>
      </c>
      <c r="D77" s="293" t="s">
        <v>421</v>
      </c>
      <c r="E77" s="294">
        <v>1</v>
      </c>
      <c r="F77" s="295"/>
      <c r="G77" s="295"/>
      <c r="H77" s="295">
        <f t="shared" ref="H77:H83" si="9">F77*E77</f>
        <v>0</v>
      </c>
      <c r="I77" s="295">
        <f t="shared" ref="I77:I83" si="10">G77*E77</f>
        <v>0</v>
      </c>
      <c r="J77" s="296">
        <f t="shared" ref="J77:J83" si="11">H77+I77</f>
        <v>0</v>
      </c>
      <c r="M77" s="239"/>
    </row>
    <row r="78" spans="1:13" ht="29.25" customHeight="1">
      <c r="A78" s="297">
        <v>60</v>
      </c>
      <c r="B78" s="298" t="s">
        <v>1068</v>
      </c>
      <c r="C78" s="299" t="s">
        <v>1070</v>
      </c>
      <c r="D78" s="300" t="s">
        <v>421</v>
      </c>
      <c r="E78" s="301">
        <v>1</v>
      </c>
      <c r="F78" s="302"/>
      <c r="G78" s="302"/>
      <c r="H78" s="302">
        <f t="shared" si="9"/>
        <v>0</v>
      </c>
      <c r="I78" s="302">
        <f t="shared" si="10"/>
        <v>0</v>
      </c>
      <c r="J78" s="303">
        <f t="shared" si="11"/>
        <v>0</v>
      </c>
      <c r="M78" s="239"/>
    </row>
    <row r="79" spans="1:13" ht="29.25" customHeight="1">
      <c r="A79" s="297">
        <v>61</v>
      </c>
      <c r="B79" s="298" t="s">
        <v>1071</v>
      </c>
      <c r="C79" s="299" t="s">
        <v>1072</v>
      </c>
      <c r="D79" s="300" t="s">
        <v>421</v>
      </c>
      <c r="E79" s="301">
        <v>1</v>
      </c>
      <c r="F79" s="302"/>
      <c r="G79" s="302"/>
      <c r="H79" s="302">
        <f t="shared" si="9"/>
        <v>0</v>
      </c>
      <c r="I79" s="302">
        <f t="shared" si="10"/>
        <v>0</v>
      </c>
      <c r="J79" s="303">
        <f t="shared" si="11"/>
        <v>0</v>
      </c>
      <c r="M79" s="239"/>
    </row>
    <row r="80" spans="1:13" ht="29.25" customHeight="1">
      <c r="A80" s="297">
        <v>62</v>
      </c>
      <c r="B80" s="298" t="s">
        <v>1073</v>
      </c>
      <c r="C80" s="299" t="s">
        <v>1074</v>
      </c>
      <c r="D80" s="300" t="s">
        <v>421</v>
      </c>
      <c r="E80" s="301">
        <v>1</v>
      </c>
      <c r="F80" s="302"/>
      <c r="G80" s="302"/>
      <c r="H80" s="302">
        <f t="shared" si="9"/>
        <v>0</v>
      </c>
      <c r="I80" s="302">
        <f t="shared" si="10"/>
        <v>0</v>
      </c>
      <c r="J80" s="303">
        <f t="shared" si="11"/>
        <v>0</v>
      </c>
      <c r="M80" s="239"/>
    </row>
    <row r="81" spans="1:13" ht="29.25" customHeight="1">
      <c r="A81" s="297">
        <v>63</v>
      </c>
      <c r="B81" s="298" t="s">
        <v>1071</v>
      </c>
      <c r="C81" s="299" t="s">
        <v>1075</v>
      </c>
      <c r="D81" s="300" t="s">
        <v>421</v>
      </c>
      <c r="E81" s="301">
        <v>1</v>
      </c>
      <c r="F81" s="302"/>
      <c r="G81" s="302"/>
      <c r="H81" s="302">
        <f t="shared" si="9"/>
        <v>0</v>
      </c>
      <c r="I81" s="302">
        <f t="shared" si="10"/>
        <v>0</v>
      </c>
      <c r="J81" s="303">
        <f t="shared" si="11"/>
        <v>0</v>
      </c>
      <c r="M81" s="239"/>
    </row>
    <row r="82" spans="1:13" ht="29.25" customHeight="1">
      <c r="A82" s="297">
        <v>64</v>
      </c>
      <c r="B82" s="304" t="s">
        <v>1076</v>
      </c>
      <c r="C82" s="305" t="s">
        <v>1077</v>
      </c>
      <c r="D82" s="306" t="s">
        <v>421</v>
      </c>
      <c r="E82" s="301">
        <v>5</v>
      </c>
      <c r="F82" s="302"/>
      <c r="G82" s="302"/>
      <c r="H82" s="302">
        <f t="shared" si="9"/>
        <v>0</v>
      </c>
      <c r="I82" s="302">
        <f t="shared" si="10"/>
        <v>0</v>
      </c>
      <c r="J82" s="303">
        <f t="shared" si="11"/>
        <v>0</v>
      </c>
      <c r="M82" s="239"/>
    </row>
    <row r="83" spans="1:13" ht="29.25" customHeight="1" thickBot="1">
      <c r="A83" s="307">
        <v>65</v>
      </c>
      <c r="B83" s="308" t="s">
        <v>1078</v>
      </c>
      <c r="C83" s="309" t="s">
        <v>1079</v>
      </c>
      <c r="D83" s="310" t="s">
        <v>421</v>
      </c>
      <c r="E83" s="311">
        <v>5</v>
      </c>
      <c r="F83" s="312"/>
      <c r="G83" s="312"/>
      <c r="H83" s="312">
        <f t="shared" si="9"/>
        <v>0</v>
      </c>
      <c r="I83" s="312">
        <f t="shared" si="10"/>
        <v>0</v>
      </c>
      <c r="J83" s="313">
        <f t="shared" si="11"/>
        <v>0</v>
      </c>
      <c r="M83" s="239"/>
    </row>
    <row r="84" spans="1:13" ht="29.25" customHeight="1">
      <c r="A84" s="314"/>
      <c r="B84" s="315"/>
      <c r="C84" s="316"/>
      <c r="D84" s="317"/>
      <c r="E84" s="318"/>
      <c r="F84" s="319"/>
      <c r="G84" s="319"/>
      <c r="H84" s="319"/>
      <c r="I84" s="319"/>
      <c r="J84" s="320"/>
      <c r="M84" s="239"/>
    </row>
    <row r="85" spans="1:13" ht="23.25" customHeight="1" thickBot="1">
      <c r="A85" s="285"/>
      <c r="B85" s="286"/>
      <c r="C85" s="286" t="s">
        <v>1080</v>
      </c>
      <c r="D85" s="287"/>
      <c r="E85" s="288"/>
      <c r="F85" s="289"/>
      <c r="G85" s="289"/>
      <c r="H85" s="289">
        <f>H86+H96+H101+H104</f>
        <v>0</v>
      </c>
      <c r="I85" s="289">
        <f t="shared" ref="I85:J85" si="12">I86+I96+I101+I104</f>
        <v>0</v>
      </c>
      <c r="J85" s="289">
        <f t="shared" si="12"/>
        <v>0</v>
      </c>
      <c r="M85" s="239"/>
    </row>
    <row r="86" spans="1:13" ht="17.25" customHeight="1" thickBot="1">
      <c r="A86" s="260"/>
      <c r="B86" s="218"/>
      <c r="C86" s="218" t="s">
        <v>1081</v>
      </c>
      <c r="D86" s="261"/>
      <c r="E86" s="224"/>
      <c r="F86" s="225"/>
      <c r="G86" s="225"/>
      <c r="H86" s="225">
        <f>SUM(H87:H95)</f>
        <v>0</v>
      </c>
      <c r="I86" s="225">
        <f t="shared" ref="I86:J86" si="13">SUM(I87:I95)</f>
        <v>0</v>
      </c>
      <c r="J86" s="225">
        <f t="shared" si="13"/>
        <v>0</v>
      </c>
      <c r="M86" s="239"/>
    </row>
    <row r="87" spans="1:13" s="323" customFormat="1" ht="26.25" customHeight="1">
      <c r="A87" s="290">
        <v>66</v>
      </c>
      <c r="B87" s="291" t="s">
        <v>1082</v>
      </c>
      <c r="C87" s="292" t="s">
        <v>1083</v>
      </c>
      <c r="D87" s="293" t="s">
        <v>421</v>
      </c>
      <c r="E87" s="321">
        <v>1</v>
      </c>
      <c r="F87" s="322"/>
      <c r="G87" s="322"/>
      <c r="H87" s="295">
        <f t="shared" ref="H87" si="14">F87*E87</f>
        <v>0</v>
      </c>
      <c r="I87" s="295">
        <f t="shared" ref="I87" si="15">G87*E87</f>
        <v>0</v>
      </c>
      <c r="J87" s="296">
        <f t="shared" ref="J87" si="16">H87+I87</f>
        <v>0</v>
      </c>
      <c r="M87" s="324"/>
    </row>
    <row r="88" spans="1:13" s="323" customFormat="1" ht="26.25" customHeight="1">
      <c r="A88" s="297">
        <v>67</v>
      </c>
      <c r="B88" s="325" t="s">
        <v>1082</v>
      </c>
      <c r="C88" s="299" t="s">
        <v>1084</v>
      </c>
      <c r="D88" s="300" t="s">
        <v>421</v>
      </c>
      <c r="E88" s="326">
        <v>1</v>
      </c>
      <c r="F88" s="327"/>
      <c r="G88" s="327"/>
      <c r="H88" s="302">
        <f>F88*E88</f>
        <v>0</v>
      </c>
      <c r="I88" s="302">
        <f>G88*E88</f>
        <v>0</v>
      </c>
      <c r="J88" s="303">
        <f>H88+I88</f>
        <v>0</v>
      </c>
      <c r="M88" s="324"/>
    </row>
    <row r="89" spans="1:13" s="323" customFormat="1" ht="26.25" customHeight="1">
      <c r="A89" s="297">
        <v>68</v>
      </c>
      <c r="B89" s="325" t="s">
        <v>1085</v>
      </c>
      <c r="C89" s="299" t="s">
        <v>1086</v>
      </c>
      <c r="D89" s="300" t="s">
        <v>421</v>
      </c>
      <c r="E89" s="326">
        <v>4</v>
      </c>
      <c r="F89" s="327"/>
      <c r="G89" s="327"/>
      <c r="H89" s="302">
        <f t="shared" ref="H89:H95" si="17">F89*E89</f>
        <v>0</v>
      </c>
      <c r="I89" s="302">
        <f t="shared" ref="I89:I95" si="18">G89*E89</f>
        <v>0</v>
      </c>
      <c r="J89" s="303">
        <f t="shared" ref="J89:J95" si="19">H89+I89</f>
        <v>0</v>
      </c>
      <c r="M89" s="324"/>
    </row>
    <row r="90" spans="1:13" s="323" customFormat="1" ht="26.25" customHeight="1">
      <c r="A90" s="297">
        <v>69</v>
      </c>
      <c r="B90" s="325" t="s">
        <v>1085</v>
      </c>
      <c r="C90" s="299" t="s">
        <v>1087</v>
      </c>
      <c r="D90" s="300" t="s">
        <v>421</v>
      </c>
      <c r="E90" s="326">
        <v>2</v>
      </c>
      <c r="F90" s="327"/>
      <c r="G90" s="327"/>
      <c r="H90" s="302">
        <f t="shared" si="17"/>
        <v>0</v>
      </c>
      <c r="I90" s="302">
        <f t="shared" si="18"/>
        <v>0</v>
      </c>
      <c r="J90" s="303">
        <f t="shared" si="19"/>
        <v>0</v>
      </c>
      <c r="M90" s="324"/>
    </row>
    <row r="91" spans="1:13" s="323" customFormat="1" ht="26.25" customHeight="1">
      <c r="A91" s="297">
        <v>70</v>
      </c>
      <c r="B91" s="325" t="s">
        <v>1088</v>
      </c>
      <c r="C91" s="299" t="s">
        <v>1089</v>
      </c>
      <c r="D91" s="300" t="s">
        <v>421</v>
      </c>
      <c r="E91" s="326">
        <v>2</v>
      </c>
      <c r="F91" s="327"/>
      <c r="G91" s="327"/>
      <c r="H91" s="302">
        <f t="shared" si="17"/>
        <v>0</v>
      </c>
      <c r="I91" s="302">
        <f t="shared" si="18"/>
        <v>0</v>
      </c>
      <c r="J91" s="303">
        <f t="shared" si="19"/>
        <v>0</v>
      </c>
      <c r="M91" s="324"/>
    </row>
    <row r="92" spans="1:13" s="323" customFormat="1" ht="26.25" customHeight="1">
      <c r="A92" s="297">
        <v>71</v>
      </c>
      <c r="B92" s="325" t="s">
        <v>1090</v>
      </c>
      <c r="C92" s="299" t="s">
        <v>1091</v>
      </c>
      <c r="D92" s="300" t="s">
        <v>421</v>
      </c>
      <c r="E92" s="326">
        <v>22</v>
      </c>
      <c r="F92" s="327"/>
      <c r="G92" s="327"/>
      <c r="H92" s="302">
        <f t="shared" si="17"/>
        <v>0</v>
      </c>
      <c r="I92" s="302">
        <f t="shared" si="18"/>
        <v>0</v>
      </c>
      <c r="J92" s="303">
        <f t="shared" si="19"/>
        <v>0</v>
      </c>
      <c r="M92" s="324"/>
    </row>
    <row r="93" spans="1:13" s="323" customFormat="1" ht="26.25" customHeight="1">
      <c r="A93" s="297">
        <v>72</v>
      </c>
      <c r="B93" s="325" t="s">
        <v>1090</v>
      </c>
      <c r="C93" s="328" t="s">
        <v>1092</v>
      </c>
      <c r="D93" s="300" t="s">
        <v>421</v>
      </c>
      <c r="E93" s="326">
        <v>19</v>
      </c>
      <c r="F93" s="327"/>
      <c r="G93" s="327"/>
      <c r="H93" s="302">
        <f t="shared" si="17"/>
        <v>0</v>
      </c>
      <c r="I93" s="302">
        <f t="shared" si="18"/>
        <v>0</v>
      </c>
      <c r="J93" s="303">
        <f t="shared" si="19"/>
        <v>0</v>
      </c>
      <c r="M93" s="324"/>
    </row>
    <row r="94" spans="1:13" s="323" customFormat="1" ht="26.25" customHeight="1">
      <c r="A94" s="297">
        <v>73</v>
      </c>
      <c r="B94" s="325" t="s">
        <v>1090</v>
      </c>
      <c r="C94" s="328" t="s">
        <v>1093</v>
      </c>
      <c r="D94" s="300" t="s">
        <v>421</v>
      </c>
      <c r="E94" s="326">
        <v>0</v>
      </c>
      <c r="F94" s="327"/>
      <c r="G94" s="327"/>
      <c r="H94" s="302">
        <f t="shared" si="17"/>
        <v>0</v>
      </c>
      <c r="I94" s="302">
        <f t="shared" si="18"/>
        <v>0</v>
      </c>
      <c r="J94" s="303">
        <f t="shared" si="19"/>
        <v>0</v>
      </c>
      <c r="M94" s="324"/>
    </row>
    <row r="95" spans="1:13" s="323" customFormat="1" ht="26.25" customHeight="1" thickBot="1">
      <c r="A95" s="307">
        <v>74</v>
      </c>
      <c r="B95" s="329" t="s">
        <v>1094</v>
      </c>
      <c r="C95" s="330" t="s">
        <v>1095</v>
      </c>
      <c r="D95" s="331" t="s">
        <v>421</v>
      </c>
      <c r="E95" s="332">
        <v>41</v>
      </c>
      <c r="F95" s="333"/>
      <c r="G95" s="333"/>
      <c r="H95" s="312">
        <f t="shared" si="17"/>
        <v>0</v>
      </c>
      <c r="I95" s="312">
        <f t="shared" si="18"/>
        <v>0</v>
      </c>
      <c r="J95" s="313">
        <f t="shared" si="19"/>
        <v>0</v>
      </c>
      <c r="M95" s="324"/>
    </row>
    <row r="96" spans="1:13" s="323" customFormat="1" ht="16.5" customHeight="1" thickBot="1">
      <c r="A96" s="334"/>
      <c r="B96" s="282"/>
      <c r="C96" s="335" t="s">
        <v>1096</v>
      </c>
      <c r="D96" s="256"/>
      <c r="E96" s="258"/>
      <c r="F96" s="231"/>
      <c r="G96" s="336"/>
      <c r="H96" s="225">
        <f>SUM(H97:H99)</f>
        <v>0</v>
      </c>
      <c r="I96" s="225">
        <f t="shared" ref="I96:J96" si="20">SUM(I97:I99)</f>
        <v>0</v>
      </c>
      <c r="J96" s="225">
        <f t="shared" si="20"/>
        <v>0</v>
      </c>
      <c r="M96" s="324"/>
    </row>
    <row r="97" spans="1:13" s="323" customFormat="1" ht="26.25" customHeight="1">
      <c r="A97" s="290">
        <v>75</v>
      </c>
      <c r="B97" s="291" t="s">
        <v>1055</v>
      </c>
      <c r="C97" s="292" t="s">
        <v>1097</v>
      </c>
      <c r="D97" s="293" t="s">
        <v>421</v>
      </c>
      <c r="E97" s="294">
        <v>43</v>
      </c>
      <c r="F97" s="322"/>
      <c r="G97" s="322"/>
      <c r="H97" s="295">
        <f t="shared" ref="H97:H99" si="21">F97*E97</f>
        <v>0</v>
      </c>
      <c r="I97" s="295">
        <f t="shared" ref="I97:I99" si="22">G97*E97</f>
        <v>0</v>
      </c>
      <c r="J97" s="296">
        <f t="shared" ref="J97:J99" si="23">H97+I97</f>
        <v>0</v>
      </c>
      <c r="M97" s="324"/>
    </row>
    <row r="98" spans="1:13" s="323" customFormat="1" ht="26.25" customHeight="1">
      <c r="A98" s="297">
        <v>76</v>
      </c>
      <c r="B98" s="325" t="s">
        <v>1098</v>
      </c>
      <c r="C98" s="299" t="s">
        <v>1099</v>
      </c>
      <c r="D98" s="300" t="s">
        <v>421</v>
      </c>
      <c r="E98" s="301">
        <v>43</v>
      </c>
      <c r="F98" s="327"/>
      <c r="G98" s="327"/>
      <c r="H98" s="302">
        <f t="shared" si="21"/>
        <v>0</v>
      </c>
      <c r="I98" s="302">
        <f t="shared" si="22"/>
        <v>0</v>
      </c>
      <c r="J98" s="303">
        <f t="shared" si="23"/>
        <v>0</v>
      </c>
      <c r="M98" s="324"/>
    </row>
    <row r="99" spans="1:13" s="323" customFormat="1" ht="26.25" customHeight="1" thickBot="1">
      <c r="A99" s="307">
        <v>77</v>
      </c>
      <c r="B99" s="329" t="s">
        <v>1094</v>
      </c>
      <c r="C99" s="330" t="s">
        <v>1060</v>
      </c>
      <c r="D99" s="331" t="s">
        <v>421</v>
      </c>
      <c r="E99" s="311">
        <v>43</v>
      </c>
      <c r="F99" s="333"/>
      <c r="G99" s="333"/>
      <c r="H99" s="312">
        <f t="shared" si="21"/>
        <v>0</v>
      </c>
      <c r="I99" s="312">
        <f t="shared" si="22"/>
        <v>0</v>
      </c>
      <c r="J99" s="313">
        <f t="shared" si="23"/>
        <v>0</v>
      </c>
      <c r="M99" s="324"/>
    </row>
    <row r="100" spans="1:13" s="323" customFormat="1" ht="29.25" customHeight="1">
      <c r="A100" s="255"/>
      <c r="B100" s="282"/>
      <c r="C100" s="283"/>
      <c r="D100" s="256"/>
      <c r="E100" s="258"/>
      <c r="F100" s="284"/>
      <c r="G100" s="284"/>
      <c r="H100" s="231"/>
      <c r="I100" s="231"/>
      <c r="J100" s="259"/>
      <c r="M100" s="324"/>
    </row>
    <row r="101" spans="1:13" s="323" customFormat="1" ht="16.5" customHeight="1" thickBot="1">
      <c r="A101" s="255"/>
      <c r="B101" s="337"/>
      <c r="C101" s="338" t="s">
        <v>1100</v>
      </c>
      <c r="D101" s="338"/>
      <c r="E101" s="335"/>
      <c r="F101" s="339"/>
      <c r="G101" s="284"/>
      <c r="H101" s="339">
        <f>SUM(H102)</f>
        <v>0</v>
      </c>
      <c r="I101" s="339">
        <f t="shared" ref="I101:J101" si="24">SUM(I102)</f>
        <v>0</v>
      </c>
      <c r="J101" s="339">
        <f t="shared" si="24"/>
        <v>0</v>
      </c>
      <c r="M101" s="324"/>
    </row>
    <row r="102" spans="1:13" s="323" customFormat="1" ht="39.75" customHeight="1" thickBot="1">
      <c r="A102" s="340">
        <v>78</v>
      </c>
      <c r="B102" s="341" t="s">
        <v>1101</v>
      </c>
      <c r="C102" s="342" t="s">
        <v>1102</v>
      </c>
      <c r="D102" s="343" t="s">
        <v>421</v>
      </c>
      <c r="E102" s="344">
        <v>2</v>
      </c>
      <c r="F102" s="345"/>
      <c r="G102" s="345"/>
      <c r="H102" s="346">
        <f t="shared" ref="H102" si="25">F102*E102</f>
        <v>0</v>
      </c>
      <c r="I102" s="346">
        <f t="shared" ref="I102" si="26">G102*E102</f>
        <v>0</v>
      </c>
      <c r="J102" s="347">
        <f t="shared" ref="J102" si="27">H102+I102</f>
        <v>0</v>
      </c>
      <c r="M102" s="324"/>
    </row>
    <row r="103" spans="1:13" s="323" customFormat="1" ht="28.5" customHeight="1">
      <c r="A103" s="255"/>
      <c r="B103" s="337"/>
      <c r="C103" s="348"/>
      <c r="D103" s="256"/>
      <c r="E103" s="258"/>
      <c r="F103" s="284"/>
      <c r="G103" s="284"/>
      <c r="H103" s="231"/>
      <c r="I103" s="231"/>
      <c r="J103" s="259"/>
      <c r="M103" s="324"/>
    </row>
    <row r="104" spans="1:13" s="323" customFormat="1" ht="16.5" customHeight="1" thickBot="1">
      <c r="A104" s="255"/>
      <c r="B104" s="337"/>
      <c r="C104" s="338" t="s">
        <v>1103</v>
      </c>
      <c r="D104" s="338"/>
      <c r="E104" s="349"/>
      <c r="F104" s="339"/>
      <c r="G104" s="284"/>
      <c r="H104" s="339">
        <f>SUM(H105)</f>
        <v>0</v>
      </c>
      <c r="I104" s="339">
        <f t="shared" ref="I104:J104" si="28">SUM(I105)</f>
        <v>0</v>
      </c>
      <c r="J104" s="339">
        <f t="shared" si="28"/>
        <v>0</v>
      </c>
      <c r="M104" s="324"/>
    </row>
    <row r="105" spans="1:13" s="323" customFormat="1" ht="26.25" customHeight="1" thickBot="1">
      <c r="A105" s="340">
        <v>79</v>
      </c>
      <c r="B105" s="341" t="s">
        <v>1104</v>
      </c>
      <c r="C105" s="342" t="s">
        <v>1105</v>
      </c>
      <c r="D105" s="343" t="s">
        <v>421</v>
      </c>
      <c r="E105" s="344">
        <v>1</v>
      </c>
      <c r="F105" s="345"/>
      <c r="G105" s="345"/>
      <c r="H105" s="346">
        <f t="shared" ref="H105" si="29">F105*E105</f>
        <v>0</v>
      </c>
      <c r="I105" s="346">
        <f t="shared" ref="I105" si="30">G105*E105</f>
        <v>0</v>
      </c>
      <c r="J105" s="347">
        <f t="shared" ref="J105" si="31">H105+I105</f>
        <v>0</v>
      </c>
      <c r="M105" s="324"/>
    </row>
    <row r="106" spans="1:13" s="323" customFormat="1" ht="29.25" customHeight="1">
      <c r="A106" s="255"/>
      <c r="B106" s="337"/>
      <c r="C106" s="348"/>
      <c r="D106" s="256"/>
      <c r="E106" s="258"/>
      <c r="F106" s="284"/>
      <c r="G106" s="284"/>
      <c r="H106" s="231"/>
      <c r="I106" s="231"/>
      <c r="J106" s="259"/>
      <c r="M106" s="324"/>
    </row>
    <row r="107" spans="1:13" s="323" customFormat="1" ht="16.5" customHeight="1" thickBot="1">
      <c r="A107" s="255"/>
      <c r="B107" s="337"/>
      <c r="C107" s="338" t="s">
        <v>1106</v>
      </c>
      <c r="D107" s="350"/>
      <c r="E107" s="349"/>
      <c r="F107" s="339"/>
      <c r="G107" s="284"/>
      <c r="H107" s="339">
        <f>SUM(H108:H135)</f>
        <v>0</v>
      </c>
      <c r="I107" s="339">
        <f t="shared" ref="I107:J107" si="32">SUM(I108:I135)</f>
        <v>0</v>
      </c>
      <c r="J107" s="339">
        <f t="shared" si="32"/>
        <v>0</v>
      </c>
      <c r="M107" s="324"/>
    </row>
    <row r="108" spans="1:13" s="323" customFormat="1" ht="184.5" customHeight="1">
      <c r="A108" s="290">
        <v>80</v>
      </c>
      <c r="B108" s="351" t="s">
        <v>1107</v>
      </c>
      <c r="C108" s="352" t="s">
        <v>1108</v>
      </c>
      <c r="D108" s="353" t="s">
        <v>421</v>
      </c>
      <c r="E108" s="321">
        <v>2</v>
      </c>
      <c r="F108" s="322"/>
      <c r="G108" s="322"/>
      <c r="H108" s="295">
        <f t="shared" ref="H108:H135" si="33">F108*E108</f>
        <v>0</v>
      </c>
      <c r="I108" s="295">
        <f t="shared" ref="I108:I135" si="34">G108*E108</f>
        <v>0</v>
      </c>
      <c r="J108" s="296">
        <f t="shared" ref="J108:J135" si="35">H108+I108</f>
        <v>0</v>
      </c>
      <c r="M108" s="324"/>
    </row>
    <row r="109" spans="1:13" s="323" customFormat="1" ht="98.25" customHeight="1">
      <c r="A109" s="297">
        <v>81</v>
      </c>
      <c r="B109" s="304" t="s">
        <v>1107</v>
      </c>
      <c r="C109" s="299" t="s">
        <v>1109</v>
      </c>
      <c r="D109" s="354" t="s">
        <v>421</v>
      </c>
      <c r="E109" s="326">
        <v>3</v>
      </c>
      <c r="F109" s="327"/>
      <c r="G109" s="327"/>
      <c r="H109" s="302">
        <f t="shared" si="33"/>
        <v>0</v>
      </c>
      <c r="I109" s="302">
        <f t="shared" si="34"/>
        <v>0</v>
      </c>
      <c r="J109" s="303">
        <f t="shared" si="35"/>
        <v>0</v>
      </c>
      <c r="M109" s="324"/>
    </row>
    <row r="110" spans="1:13" s="323" customFormat="1" ht="118.5" customHeight="1">
      <c r="A110" s="297">
        <v>82</v>
      </c>
      <c r="B110" s="304" t="s">
        <v>1107</v>
      </c>
      <c r="C110" s="328" t="s">
        <v>1110</v>
      </c>
      <c r="D110" s="354" t="s">
        <v>421</v>
      </c>
      <c r="E110" s="326">
        <v>2</v>
      </c>
      <c r="F110" s="327"/>
      <c r="G110" s="327"/>
      <c r="H110" s="302">
        <f t="shared" si="33"/>
        <v>0</v>
      </c>
      <c r="I110" s="302">
        <f t="shared" si="34"/>
        <v>0</v>
      </c>
      <c r="J110" s="303">
        <f t="shared" si="35"/>
        <v>0</v>
      </c>
      <c r="M110" s="324"/>
    </row>
    <row r="111" spans="1:13" s="323" customFormat="1" ht="144.75" customHeight="1">
      <c r="A111" s="297">
        <v>83</v>
      </c>
      <c r="B111" s="304" t="s">
        <v>1111</v>
      </c>
      <c r="C111" s="328" t="s">
        <v>1112</v>
      </c>
      <c r="D111" s="354" t="s">
        <v>421</v>
      </c>
      <c r="E111" s="326">
        <v>2</v>
      </c>
      <c r="F111" s="327"/>
      <c r="G111" s="327"/>
      <c r="H111" s="302">
        <f t="shared" si="33"/>
        <v>0</v>
      </c>
      <c r="I111" s="302">
        <f t="shared" si="34"/>
        <v>0</v>
      </c>
      <c r="J111" s="303">
        <f t="shared" si="35"/>
        <v>0</v>
      </c>
      <c r="M111" s="324"/>
    </row>
    <row r="112" spans="1:13" s="323" customFormat="1" ht="69.75" customHeight="1">
      <c r="A112" s="297">
        <v>84</v>
      </c>
      <c r="B112" s="304" t="s">
        <v>1111</v>
      </c>
      <c r="C112" s="299" t="s">
        <v>1113</v>
      </c>
      <c r="D112" s="354" t="s">
        <v>421</v>
      </c>
      <c r="E112" s="326">
        <v>0</v>
      </c>
      <c r="F112" s="327"/>
      <c r="G112" s="327"/>
      <c r="H112" s="302">
        <f t="shared" si="33"/>
        <v>0</v>
      </c>
      <c r="I112" s="302">
        <f t="shared" si="34"/>
        <v>0</v>
      </c>
      <c r="J112" s="303">
        <f t="shared" si="35"/>
        <v>0</v>
      </c>
      <c r="M112" s="324"/>
    </row>
    <row r="113" spans="1:13" s="323" customFormat="1" ht="78" customHeight="1">
      <c r="A113" s="297">
        <v>85</v>
      </c>
      <c r="B113" s="304" t="s">
        <v>1114</v>
      </c>
      <c r="C113" s="299" t="s">
        <v>1115</v>
      </c>
      <c r="D113" s="354" t="s">
        <v>421</v>
      </c>
      <c r="E113" s="326">
        <v>2</v>
      </c>
      <c r="F113" s="327"/>
      <c r="G113" s="327"/>
      <c r="H113" s="302">
        <f t="shared" si="33"/>
        <v>0</v>
      </c>
      <c r="I113" s="302">
        <f t="shared" si="34"/>
        <v>0</v>
      </c>
      <c r="J113" s="303">
        <f t="shared" si="35"/>
        <v>0</v>
      </c>
      <c r="M113" s="324"/>
    </row>
    <row r="114" spans="1:13" s="323" customFormat="1" ht="108.75" customHeight="1">
      <c r="A114" s="297">
        <v>86</v>
      </c>
      <c r="B114" s="304" t="s">
        <v>1114</v>
      </c>
      <c r="C114" s="299" t="s">
        <v>1116</v>
      </c>
      <c r="D114" s="354" t="s">
        <v>421</v>
      </c>
      <c r="E114" s="326">
        <v>19</v>
      </c>
      <c r="F114" s="327"/>
      <c r="G114" s="327"/>
      <c r="H114" s="302">
        <f t="shared" si="33"/>
        <v>0</v>
      </c>
      <c r="I114" s="302">
        <f t="shared" si="34"/>
        <v>0</v>
      </c>
      <c r="J114" s="303">
        <f t="shared" si="35"/>
        <v>0</v>
      </c>
      <c r="M114" s="324"/>
    </row>
    <row r="115" spans="1:13" s="323" customFormat="1" ht="24" customHeight="1">
      <c r="A115" s="297">
        <v>87</v>
      </c>
      <c r="B115" s="304" t="s">
        <v>1117</v>
      </c>
      <c r="C115" s="299" t="s">
        <v>1118</v>
      </c>
      <c r="D115" s="354" t="s">
        <v>421</v>
      </c>
      <c r="E115" s="326">
        <v>33</v>
      </c>
      <c r="F115" s="327"/>
      <c r="G115" s="327"/>
      <c r="H115" s="302">
        <f t="shared" si="33"/>
        <v>0</v>
      </c>
      <c r="I115" s="302">
        <f t="shared" si="34"/>
        <v>0</v>
      </c>
      <c r="J115" s="303">
        <f t="shared" si="35"/>
        <v>0</v>
      </c>
      <c r="M115" s="324"/>
    </row>
    <row r="116" spans="1:13" s="323" customFormat="1" ht="87" customHeight="1">
      <c r="A116" s="297">
        <v>88</v>
      </c>
      <c r="B116" s="304" t="s">
        <v>1114</v>
      </c>
      <c r="C116" s="299" t="s">
        <v>1119</v>
      </c>
      <c r="D116" s="354" t="s">
        <v>421</v>
      </c>
      <c r="E116" s="326">
        <v>56</v>
      </c>
      <c r="F116" s="327"/>
      <c r="G116" s="327"/>
      <c r="H116" s="302">
        <f t="shared" si="33"/>
        <v>0</v>
      </c>
      <c r="I116" s="302">
        <f t="shared" si="34"/>
        <v>0</v>
      </c>
      <c r="J116" s="303">
        <f t="shared" si="35"/>
        <v>0</v>
      </c>
      <c r="M116" s="324"/>
    </row>
    <row r="117" spans="1:13" s="323" customFormat="1" ht="47.25" customHeight="1">
      <c r="A117" s="297">
        <v>89</v>
      </c>
      <c r="B117" s="304" t="s">
        <v>1120</v>
      </c>
      <c r="C117" s="299" t="s">
        <v>1121</v>
      </c>
      <c r="D117" s="354" t="s">
        <v>421</v>
      </c>
      <c r="E117" s="326">
        <v>0</v>
      </c>
      <c r="F117" s="327"/>
      <c r="G117" s="327"/>
      <c r="H117" s="302">
        <f t="shared" si="33"/>
        <v>0</v>
      </c>
      <c r="I117" s="302">
        <f t="shared" si="34"/>
        <v>0</v>
      </c>
      <c r="J117" s="303">
        <f t="shared" si="35"/>
        <v>0</v>
      </c>
      <c r="M117" s="324"/>
    </row>
    <row r="118" spans="1:13" s="323" customFormat="1" ht="26.25" customHeight="1">
      <c r="A118" s="297">
        <v>90</v>
      </c>
      <c r="B118" s="304" t="s">
        <v>1122</v>
      </c>
      <c r="C118" s="299" t="s">
        <v>1123</v>
      </c>
      <c r="D118" s="354" t="s">
        <v>421</v>
      </c>
      <c r="E118" s="326">
        <v>0</v>
      </c>
      <c r="F118" s="327"/>
      <c r="G118" s="327"/>
      <c r="H118" s="302">
        <f t="shared" si="33"/>
        <v>0</v>
      </c>
      <c r="I118" s="302">
        <f t="shared" si="34"/>
        <v>0</v>
      </c>
      <c r="J118" s="303">
        <f t="shared" si="35"/>
        <v>0</v>
      </c>
      <c r="M118" s="324"/>
    </row>
    <row r="119" spans="1:13" s="323" customFormat="1" ht="26.25" customHeight="1">
      <c r="A119" s="297">
        <v>91</v>
      </c>
      <c r="B119" s="304" t="s">
        <v>1122</v>
      </c>
      <c r="C119" s="299" t="s">
        <v>1124</v>
      </c>
      <c r="D119" s="354" t="s">
        <v>421</v>
      </c>
      <c r="E119" s="326">
        <v>0</v>
      </c>
      <c r="F119" s="327"/>
      <c r="G119" s="327"/>
      <c r="H119" s="302">
        <f t="shared" si="33"/>
        <v>0</v>
      </c>
      <c r="I119" s="302">
        <f t="shared" si="34"/>
        <v>0</v>
      </c>
      <c r="J119" s="303">
        <f t="shared" si="35"/>
        <v>0</v>
      </c>
      <c r="M119" s="324"/>
    </row>
    <row r="120" spans="1:13" s="323" customFormat="1" ht="34.35" customHeight="1">
      <c r="A120" s="297">
        <v>92</v>
      </c>
      <c r="B120" s="304" t="s">
        <v>1114</v>
      </c>
      <c r="C120" s="299" t="s">
        <v>1125</v>
      </c>
      <c r="D120" s="354" t="s">
        <v>421</v>
      </c>
      <c r="E120" s="326">
        <v>1</v>
      </c>
      <c r="F120" s="327"/>
      <c r="G120" s="327"/>
      <c r="H120" s="302">
        <f t="shared" si="33"/>
        <v>0</v>
      </c>
      <c r="I120" s="302">
        <f t="shared" si="34"/>
        <v>0</v>
      </c>
      <c r="J120" s="303">
        <f t="shared" si="35"/>
        <v>0</v>
      </c>
      <c r="M120" s="324"/>
    </row>
    <row r="121" spans="1:13" s="323" customFormat="1" ht="34.35" customHeight="1">
      <c r="A121" s="297">
        <v>93</v>
      </c>
      <c r="B121" s="304" t="s">
        <v>1107</v>
      </c>
      <c r="C121" s="299" t="s">
        <v>1126</v>
      </c>
      <c r="D121" s="354" t="s">
        <v>421</v>
      </c>
      <c r="E121" s="326">
        <v>1</v>
      </c>
      <c r="F121" s="327"/>
      <c r="G121" s="327"/>
      <c r="H121" s="302">
        <f t="shared" si="33"/>
        <v>0</v>
      </c>
      <c r="I121" s="302">
        <f t="shared" si="34"/>
        <v>0</v>
      </c>
      <c r="J121" s="303">
        <f t="shared" si="35"/>
        <v>0</v>
      </c>
      <c r="M121" s="324"/>
    </row>
    <row r="122" spans="1:13" s="323" customFormat="1" ht="26.25" customHeight="1">
      <c r="A122" s="297">
        <v>94</v>
      </c>
      <c r="B122" s="304" t="s">
        <v>1127</v>
      </c>
      <c r="C122" s="299" t="s">
        <v>1128</v>
      </c>
      <c r="D122" s="354" t="s">
        <v>421</v>
      </c>
      <c r="E122" s="326">
        <v>1</v>
      </c>
      <c r="F122" s="327"/>
      <c r="G122" s="327"/>
      <c r="H122" s="302">
        <f t="shared" si="33"/>
        <v>0</v>
      </c>
      <c r="I122" s="302">
        <f t="shared" si="34"/>
        <v>0</v>
      </c>
      <c r="J122" s="303">
        <f t="shared" si="35"/>
        <v>0</v>
      </c>
      <c r="M122" s="324"/>
    </row>
    <row r="123" spans="1:13" s="323" customFormat="1" ht="26.25" customHeight="1">
      <c r="A123" s="297">
        <v>95</v>
      </c>
      <c r="B123" s="304" t="s">
        <v>1127</v>
      </c>
      <c r="C123" s="299" t="s">
        <v>1129</v>
      </c>
      <c r="D123" s="354" t="s">
        <v>421</v>
      </c>
      <c r="E123" s="326">
        <v>1</v>
      </c>
      <c r="F123" s="327"/>
      <c r="G123" s="327"/>
      <c r="H123" s="302">
        <f t="shared" si="33"/>
        <v>0</v>
      </c>
      <c r="I123" s="302">
        <f t="shared" si="34"/>
        <v>0</v>
      </c>
      <c r="J123" s="303">
        <f t="shared" si="35"/>
        <v>0</v>
      </c>
      <c r="M123" s="324"/>
    </row>
    <row r="124" spans="1:13" s="323" customFormat="1" ht="34.35" customHeight="1">
      <c r="A124" s="297">
        <v>96</v>
      </c>
      <c r="B124" s="304" t="s">
        <v>1104</v>
      </c>
      <c r="C124" s="299" t="s">
        <v>1130</v>
      </c>
      <c r="D124" s="354" t="s">
        <v>421</v>
      </c>
      <c r="E124" s="326">
        <v>1</v>
      </c>
      <c r="F124" s="327"/>
      <c r="G124" s="327"/>
      <c r="H124" s="302">
        <f t="shared" si="33"/>
        <v>0</v>
      </c>
      <c r="I124" s="302">
        <f t="shared" si="34"/>
        <v>0</v>
      </c>
      <c r="J124" s="303">
        <f t="shared" si="35"/>
        <v>0</v>
      </c>
      <c r="M124" s="324"/>
    </row>
    <row r="125" spans="1:13" s="323" customFormat="1" ht="34.35" customHeight="1">
      <c r="A125" s="297">
        <v>97</v>
      </c>
      <c r="B125" s="304" t="s">
        <v>1104</v>
      </c>
      <c r="C125" s="299" t="s">
        <v>1131</v>
      </c>
      <c r="D125" s="354" t="s">
        <v>421</v>
      </c>
      <c r="E125" s="326">
        <v>1</v>
      </c>
      <c r="F125" s="327"/>
      <c r="G125" s="327"/>
      <c r="H125" s="302">
        <f t="shared" si="33"/>
        <v>0</v>
      </c>
      <c r="I125" s="302">
        <f t="shared" si="34"/>
        <v>0</v>
      </c>
      <c r="J125" s="303">
        <f t="shared" si="35"/>
        <v>0</v>
      </c>
      <c r="M125" s="324"/>
    </row>
    <row r="126" spans="1:13" s="323" customFormat="1" ht="26.25" customHeight="1">
      <c r="A126" s="297">
        <v>98</v>
      </c>
      <c r="B126" s="304" t="s">
        <v>1132</v>
      </c>
      <c r="C126" s="299" t="s">
        <v>1133</v>
      </c>
      <c r="D126" s="354" t="s">
        <v>421</v>
      </c>
      <c r="E126" s="326">
        <v>0</v>
      </c>
      <c r="F126" s="327"/>
      <c r="G126" s="327"/>
      <c r="H126" s="302">
        <f t="shared" si="33"/>
        <v>0</v>
      </c>
      <c r="I126" s="302">
        <f t="shared" si="34"/>
        <v>0</v>
      </c>
      <c r="J126" s="303">
        <f t="shared" si="35"/>
        <v>0</v>
      </c>
      <c r="M126" s="324"/>
    </row>
    <row r="127" spans="1:13" s="323" customFormat="1" ht="26.25" customHeight="1">
      <c r="A127" s="297">
        <v>99</v>
      </c>
      <c r="B127" s="304" t="s">
        <v>1132</v>
      </c>
      <c r="C127" s="299" t="s">
        <v>1134</v>
      </c>
      <c r="D127" s="354" t="s">
        <v>421</v>
      </c>
      <c r="E127" s="326">
        <v>33</v>
      </c>
      <c r="F127" s="327"/>
      <c r="G127" s="327"/>
      <c r="H127" s="302">
        <f t="shared" si="33"/>
        <v>0</v>
      </c>
      <c r="I127" s="302">
        <f t="shared" si="34"/>
        <v>0</v>
      </c>
      <c r="J127" s="303">
        <f t="shared" si="35"/>
        <v>0</v>
      </c>
      <c r="M127" s="324"/>
    </row>
    <row r="128" spans="1:13" s="323" customFormat="1" ht="26.25" customHeight="1">
      <c r="A128" s="297">
        <v>100</v>
      </c>
      <c r="B128" s="304" t="s">
        <v>1132</v>
      </c>
      <c r="C128" s="299" t="s">
        <v>1135</v>
      </c>
      <c r="D128" s="354" t="s">
        <v>421</v>
      </c>
      <c r="E128" s="326">
        <v>19</v>
      </c>
      <c r="F128" s="327"/>
      <c r="G128" s="327"/>
      <c r="H128" s="302">
        <f t="shared" si="33"/>
        <v>0</v>
      </c>
      <c r="I128" s="302">
        <f t="shared" si="34"/>
        <v>0</v>
      </c>
      <c r="J128" s="303">
        <f t="shared" si="35"/>
        <v>0</v>
      </c>
      <c r="M128" s="324"/>
    </row>
    <row r="129" spans="1:13" s="323" customFormat="1" ht="26.25" customHeight="1">
      <c r="A129" s="297">
        <v>101</v>
      </c>
      <c r="B129" s="304" t="s">
        <v>1132</v>
      </c>
      <c r="C129" s="299" t="s">
        <v>1136</v>
      </c>
      <c r="D129" s="354" t="s">
        <v>421</v>
      </c>
      <c r="E129" s="326">
        <v>56</v>
      </c>
      <c r="F129" s="327"/>
      <c r="G129" s="327"/>
      <c r="H129" s="302">
        <f t="shared" si="33"/>
        <v>0</v>
      </c>
      <c r="I129" s="302">
        <f t="shared" si="34"/>
        <v>0</v>
      </c>
      <c r="J129" s="303">
        <f t="shared" si="35"/>
        <v>0</v>
      </c>
      <c r="M129" s="324"/>
    </row>
    <row r="130" spans="1:13" s="323" customFormat="1" ht="26.25" customHeight="1">
      <c r="A130" s="297">
        <v>102</v>
      </c>
      <c r="B130" s="304" t="s">
        <v>1137</v>
      </c>
      <c r="C130" s="299" t="s">
        <v>1138</v>
      </c>
      <c r="D130" s="354" t="s">
        <v>421</v>
      </c>
      <c r="E130" s="326">
        <v>1</v>
      </c>
      <c r="F130" s="327"/>
      <c r="G130" s="327"/>
      <c r="H130" s="302">
        <f t="shared" si="33"/>
        <v>0</v>
      </c>
      <c r="I130" s="302">
        <f t="shared" si="34"/>
        <v>0</v>
      </c>
      <c r="J130" s="303">
        <f t="shared" si="35"/>
        <v>0</v>
      </c>
      <c r="M130" s="324"/>
    </row>
    <row r="131" spans="1:13" s="323" customFormat="1" ht="26.25" customHeight="1">
      <c r="A131" s="297">
        <v>103</v>
      </c>
      <c r="B131" s="304" t="s">
        <v>1137</v>
      </c>
      <c r="C131" s="299" t="s">
        <v>1139</v>
      </c>
      <c r="D131" s="354" t="s">
        <v>421</v>
      </c>
      <c r="E131" s="326">
        <v>1</v>
      </c>
      <c r="F131" s="327"/>
      <c r="G131" s="327"/>
      <c r="H131" s="302">
        <f t="shared" si="33"/>
        <v>0</v>
      </c>
      <c r="I131" s="302">
        <f t="shared" si="34"/>
        <v>0</v>
      </c>
      <c r="J131" s="303">
        <f t="shared" si="35"/>
        <v>0</v>
      </c>
      <c r="M131" s="324"/>
    </row>
    <row r="132" spans="1:13" s="323" customFormat="1" ht="26.25" customHeight="1">
      <c r="A132" s="297">
        <v>104</v>
      </c>
      <c r="B132" s="304" t="s">
        <v>1137</v>
      </c>
      <c r="C132" s="299" t="s">
        <v>1140</v>
      </c>
      <c r="D132" s="354" t="s">
        <v>421</v>
      </c>
      <c r="E132" s="326">
        <v>1</v>
      </c>
      <c r="F132" s="327"/>
      <c r="G132" s="327"/>
      <c r="H132" s="302">
        <f t="shared" si="33"/>
        <v>0</v>
      </c>
      <c r="I132" s="302">
        <f t="shared" si="34"/>
        <v>0</v>
      </c>
      <c r="J132" s="303">
        <f t="shared" si="35"/>
        <v>0</v>
      </c>
      <c r="M132" s="324"/>
    </row>
    <row r="133" spans="1:13" s="323" customFormat="1" ht="26.25" customHeight="1">
      <c r="A133" s="297">
        <v>105</v>
      </c>
      <c r="B133" s="304" t="s">
        <v>1132</v>
      </c>
      <c r="C133" s="299" t="s">
        <v>1141</v>
      </c>
      <c r="D133" s="354" t="s">
        <v>421</v>
      </c>
      <c r="E133" s="326">
        <v>121</v>
      </c>
      <c r="F133" s="327"/>
      <c r="G133" s="327"/>
      <c r="H133" s="302">
        <f t="shared" si="33"/>
        <v>0</v>
      </c>
      <c r="I133" s="302">
        <f t="shared" si="34"/>
        <v>0</v>
      </c>
      <c r="J133" s="303">
        <f t="shared" si="35"/>
        <v>0</v>
      </c>
      <c r="M133" s="324"/>
    </row>
    <row r="134" spans="1:13" s="323" customFormat="1" ht="26.25" customHeight="1">
      <c r="A134" s="297">
        <v>106</v>
      </c>
      <c r="B134" s="304" t="s">
        <v>1142</v>
      </c>
      <c r="C134" s="299" t="s">
        <v>1143</v>
      </c>
      <c r="D134" s="354" t="s">
        <v>421</v>
      </c>
      <c r="E134" s="326">
        <v>1</v>
      </c>
      <c r="F134" s="327"/>
      <c r="G134" s="327"/>
      <c r="H134" s="302">
        <f t="shared" si="33"/>
        <v>0</v>
      </c>
      <c r="I134" s="302">
        <f t="shared" si="34"/>
        <v>0</v>
      </c>
      <c r="J134" s="303">
        <f t="shared" si="35"/>
        <v>0</v>
      </c>
      <c r="M134" s="324"/>
    </row>
    <row r="135" spans="1:13" s="323" customFormat="1" ht="26.25" customHeight="1" thickBot="1">
      <c r="A135" s="307">
        <v>107</v>
      </c>
      <c r="B135" s="308" t="s">
        <v>1142</v>
      </c>
      <c r="C135" s="355" t="s">
        <v>1144</v>
      </c>
      <c r="D135" s="356" t="s">
        <v>421</v>
      </c>
      <c r="E135" s="332">
        <v>1</v>
      </c>
      <c r="F135" s="333"/>
      <c r="G135" s="333"/>
      <c r="H135" s="312">
        <f t="shared" si="33"/>
        <v>0</v>
      </c>
      <c r="I135" s="312">
        <f t="shared" si="34"/>
        <v>0</v>
      </c>
      <c r="J135" s="313">
        <f t="shared" si="35"/>
        <v>0</v>
      </c>
      <c r="M135" s="324"/>
    </row>
    <row r="136" spans="1:13" s="323" customFormat="1" ht="29.25" customHeight="1">
      <c r="A136" s="357"/>
      <c r="B136" s="337"/>
      <c r="C136" s="257"/>
      <c r="D136" s="350"/>
      <c r="E136" s="358"/>
      <c r="F136" s="284"/>
      <c r="G136" s="284"/>
      <c r="H136" s="231"/>
      <c r="I136" s="231"/>
      <c r="J136" s="259"/>
      <c r="M136" s="324"/>
    </row>
    <row r="137" spans="1:13" s="323" customFormat="1" ht="16.5" customHeight="1" thickBot="1">
      <c r="A137" s="334"/>
      <c r="B137" s="359"/>
      <c r="C137" s="338" t="s">
        <v>1145</v>
      </c>
      <c r="D137" s="338"/>
      <c r="E137" s="335"/>
      <c r="F137" s="339"/>
      <c r="G137" s="339"/>
      <c r="H137" s="339">
        <f>SUM(H138:H161)</f>
        <v>0</v>
      </c>
      <c r="I137" s="339">
        <f t="shared" ref="I137:J137" si="36">SUM(I138:I161)</f>
        <v>0</v>
      </c>
      <c r="J137" s="339">
        <f t="shared" si="36"/>
        <v>0</v>
      </c>
      <c r="M137" s="324"/>
    </row>
    <row r="138" spans="1:13" s="323" customFormat="1" ht="48" customHeight="1">
      <c r="A138" s="290">
        <v>108</v>
      </c>
      <c r="B138" s="351" t="s">
        <v>1146</v>
      </c>
      <c r="C138" s="352" t="s">
        <v>1147</v>
      </c>
      <c r="D138" s="360" t="s">
        <v>421</v>
      </c>
      <c r="E138" s="321">
        <v>22</v>
      </c>
      <c r="F138" s="322"/>
      <c r="G138" s="322"/>
      <c r="H138" s="295">
        <f t="shared" ref="H138:H161" si="37">F138*E138</f>
        <v>0</v>
      </c>
      <c r="I138" s="295">
        <f t="shared" ref="I138:I161" si="38">G138*E138</f>
        <v>0</v>
      </c>
      <c r="J138" s="296">
        <f t="shared" ref="J138:J161" si="39">H138+I138</f>
        <v>0</v>
      </c>
      <c r="M138" s="324"/>
    </row>
    <row r="139" spans="1:13" s="323" customFormat="1" ht="52.5" customHeight="1">
      <c r="A139" s="297">
        <v>109</v>
      </c>
      <c r="B139" s="304" t="s">
        <v>1148</v>
      </c>
      <c r="C139" s="305" t="s">
        <v>1149</v>
      </c>
      <c r="D139" s="361" t="s">
        <v>421</v>
      </c>
      <c r="E139" s="326">
        <v>1</v>
      </c>
      <c r="F139" s="327"/>
      <c r="G139" s="327"/>
      <c r="H139" s="302">
        <f t="shared" si="37"/>
        <v>0</v>
      </c>
      <c r="I139" s="302">
        <f t="shared" si="38"/>
        <v>0</v>
      </c>
      <c r="J139" s="303">
        <f t="shared" si="39"/>
        <v>0</v>
      </c>
      <c r="M139" s="324"/>
    </row>
    <row r="140" spans="1:13" s="323" customFormat="1" ht="34.35" customHeight="1">
      <c r="A140" s="297">
        <v>110</v>
      </c>
      <c r="B140" s="304" t="s">
        <v>1150</v>
      </c>
      <c r="C140" s="305" t="s">
        <v>1151</v>
      </c>
      <c r="D140" s="361" t="s">
        <v>421</v>
      </c>
      <c r="E140" s="326">
        <v>2</v>
      </c>
      <c r="F140" s="327"/>
      <c r="G140" s="327"/>
      <c r="H140" s="302">
        <f t="shared" si="37"/>
        <v>0</v>
      </c>
      <c r="I140" s="302">
        <f t="shared" si="38"/>
        <v>0</v>
      </c>
      <c r="J140" s="303">
        <f t="shared" si="39"/>
        <v>0</v>
      </c>
      <c r="M140" s="324"/>
    </row>
    <row r="141" spans="1:13" s="323" customFormat="1" ht="34.35" customHeight="1">
      <c r="A141" s="297">
        <v>111</v>
      </c>
      <c r="B141" s="304" t="s">
        <v>1152</v>
      </c>
      <c r="C141" s="305" t="s">
        <v>1153</v>
      </c>
      <c r="D141" s="361" t="s">
        <v>421</v>
      </c>
      <c r="E141" s="326">
        <v>4</v>
      </c>
      <c r="F141" s="327"/>
      <c r="G141" s="327"/>
      <c r="H141" s="302">
        <f t="shared" si="37"/>
        <v>0</v>
      </c>
      <c r="I141" s="302">
        <f t="shared" si="38"/>
        <v>0</v>
      </c>
      <c r="J141" s="303">
        <f t="shared" si="39"/>
        <v>0</v>
      </c>
      <c r="M141" s="324"/>
    </row>
    <row r="142" spans="1:13" s="323" customFormat="1" ht="38.25" customHeight="1">
      <c r="A142" s="297">
        <v>112</v>
      </c>
      <c r="B142" s="304" t="s">
        <v>1154</v>
      </c>
      <c r="C142" s="305" t="s">
        <v>1155</v>
      </c>
      <c r="D142" s="361" t="s">
        <v>421</v>
      </c>
      <c r="E142" s="326">
        <v>1</v>
      </c>
      <c r="F142" s="327"/>
      <c r="G142" s="327"/>
      <c r="H142" s="302">
        <f t="shared" si="37"/>
        <v>0</v>
      </c>
      <c r="I142" s="302">
        <f t="shared" si="38"/>
        <v>0</v>
      </c>
      <c r="J142" s="303">
        <f t="shared" si="39"/>
        <v>0</v>
      </c>
      <c r="M142" s="324"/>
    </row>
    <row r="143" spans="1:13" s="323" customFormat="1" ht="26.25" customHeight="1">
      <c r="A143" s="297">
        <v>113</v>
      </c>
      <c r="B143" s="304" t="s">
        <v>1156</v>
      </c>
      <c r="C143" s="305" t="s">
        <v>1157</v>
      </c>
      <c r="D143" s="361" t="s">
        <v>421</v>
      </c>
      <c r="E143" s="326">
        <v>2</v>
      </c>
      <c r="F143" s="327"/>
      <c r="G143" s="327"/>
      <c r="H143" s="302">
        <f t="shared" si="37"/>
        <v>0</v>
      </c>
      <c r="I143" s="302">
        <f t="shared" si="38"/>
        <v>0</v>
      </c>
      <c r="J143" s="303">
        <f t="shared" si="39"/>
        <v>0</v>
      </c>
      <c r="M143" s="324"/>
    </row>
    <row r="144" spans="1:13" s="323" customFormat="1" ht="34.35" customHeight="1">
      <c r="A144" s="297">
        <v>114</v>
      </c>
      <c r="B144" s="304" t="s">
        <v>1158</v>
      </c>
      <c r="C144" s="305" t="s">
        <v>1159</v>
      </c>
      <c r="D144" s="361" t="s">
        <v>421</v>
      </c>
      <c r="E144" s="326">
        <v>100</v>
      </c>
      <c r="F144" s="327"/>
      <c r="G144" s="327"/>
      <c r="H144" s="302">
        <f t="shared" si="37"/>
        <v>0</v>
      </c>
      <c r="I144" s="302">
        <f t="shared" si="38"/>
        <v>0</v>
      </c>
      <c r="J144" s="303">
        <f t="shared" si="39"/>
        <v>0</v>
      </c>
      <c r="M144" s="324"/>
    </row>
    <row r="145" spans="1:13" s="323" customFormat="1" ht="34.35" customHeight="1">
      <c r="A145" s="297">
        <v>115</v>
      </c>
      <c r="B145" s="304" t="s">
        <v>1160</v>
      </c>
      <c r="C145" s="305" t="s">
        <v>1161</v>
      </c>
      <c r="D145" s="361" t="s">
        <v>421</v>
      </c>
      <c r="E145" s="326">
        <v>5</v>
      </c>
      <c r="F145" s="327"/>
      <c r="G145" s="327"/>
      <c r="H145" s="302">
        <f t="shared" si="37"/>
        <v>0</v>
      </c>
      <c r="I145" s="302">
        <f t="shared" si="38"/>
        <v>0</v>
      </c>
      <c r="J145" s="303">
        <f t="shared" si="39"/>
        <v>0</v>
      </c>
      <c r="M145" s="324"/>
    </row>
    <row r="146" spans="1:13" s="323" customFormat="1" ht="34.35" customHeight="1">
      <c r="A146" s="297">
        <v>116</v>
      </c>
      <c r="B146" s="299" t="s">
        <v>1104</v>
      </c>
      <c r="C146" s="305" t="s">
        <v>1162</v>
      </c>
      <c r="D146" s="361" t="s">
        <v>421</v>
      </c>
      <c r="E146" s="326">
        <v>2</v>
      </c>
      <c r="F146" s="327"/>
      <c r="G146" s="327"/>
      <c r="H146" s="302">
        <f t="shared" si="37"/>
        <v>0</v>
      </c>
      <c r="I146" s="302">
        <f t="shared" si="38"/>
        <v>0</v>
      </c>
      <c r="J146" s="303">
        <f t="shared" si="39"/>
        <v>0</v>
      </c>
      <c r="M146" s="324"/>
    </row>
    <row r="147" spans="1:13" s="323" customFormat="1" ht="34.35" customHeight="1">
      <c r="A147" s="297">
        <v>117</v>
      </c>
      <c r="B147" s="299" t="s">
        <v>1104</v>
      </c>
      <c r="C147" s="305" t="s">
        <v>1163</v>
      </c>
      <c r="D147" s="361" t="s">
        <v>421</v>
      </c>
      <c r="E147" s="326">
        <v>1</v>
      </c>
      <c r="F147" s="327"/>
      <c r="G147" s="327"/>
      <c r="H147" s="302">
        <f t="shared" si="37"/>
        <v>0</v>
      </c>
      <c r="I147" s="302">
        <f t="shared" si="38"/>
        <v>0</v>
      </c>
      <c r="J147" s="303">
        <f t="shared" si="39"/>
        <v>0</v>
      </c>
      <c r="M147" s="324"/>
    </row>
    <row r="148" spans="1:13" s="323" customFormat="1" ht="26.25" customHeight="1">
      <c r="A148" s="297">
        <v>118</v>
      </c>
      <c r="B148" s="304" t="s">
        <v>1164</v>
      </c>
      <c r="C148" s="305" t="s">
        <v>1165</v>
      </c>
      <c r="D148" s="361" t="s">
        <v>191</v>
      </c>
      <c r="E148" s="326">
        <v>3</v>
      </c>
      <c r="F148" s="327"/>
      <c r="G148" s="327"/>
      <c r="H148" s="302">
        <f t="shared" si="37"/>
        <v>0</v>
      </c>
      <c r="I148" s="302">
        <f t="shared" si="38"/>
        <v>0</v>
      </c>
      <c r="J148" s="303">
        <f t="shared" si="39"/>
        <v>0</v>
      </c>
      <c r="M148" s="324"/>
    </row>
    <row r="149" spans="1:13" s="323" customFormat="1" ht="40.5" customHeight="1">
      <c r="A149" s="297">
        <v>119</v>
      </c>
      <c r="B149" s="304" t="s">
        <v>1166</v>
      </c>
      <c r="C149" s="305" t="s">
        <v>1167</v>
      </c>
      <c r="D149" s="361" t="s">
        <v>421</v>
      </c>
      <c r="E149" s="326">
        <v>20</v>
      </c>
      <c r="F149" s="327"/>
      <c r="G149" s="327"/>
      <c r="H149" s="302">
        <f t="shared" si="37"/>
        <v>0</v>
      </c>
      <c r="I149" s="302">
        <f t="shared" si="38"/>
        <v>0</v>
      </c>
      <c r="J149" s="303">
        <f t="shared" si="39"/>
        <v>0</v>
      </c>
      <c r="M149" s="324"/>
    </row>
    <row r="150" spans="1:13" s="323" customFormat="1" ht="26.25" customHeight="1">
      <c r="A150" s="297">
        <v>120</v>
      </c>
      <c r="B150" s="304" t="s">
        <v>1168</v>
      </c>
      <c r="C150" s="305" t="s">
        <v>1169</v>
      </c>
      <c r="D150" s="361" t="s">
        <v>421</v>
      </c>
      <c r="E150" s="326">
        <v>20</v>
      </c>
      <c r="F150" s="327"/>
      <c r="G150" s="327"/>
      <c r="H150" s="302">
        <f t="shared" si="37"/>
        <v>0</v>
      </c>
      <c r="I150" s="302">
        <f t="shared" si="38"/>
        <v>0</v>
      </c>
      <c r="J150" s="303">
        <f t="shared" si="39"/>
        <v>0</v>
      </c>
      <c r="M150" s="324"/>
    </row>
    <row r="151" spans="1:13" s="323" customFormat="1" ht="26.25" customHeight="1">
      <c r="A151" s="297">
        <v>121</v>
      </c>
      <c r="B151" s="304" t="s">
        <v>1170</v>
      </c>
      <c r="C151" s="305" t="s">
        <v>1171</v>
      </c>
      <c r="D151" s="361" t="s">
        <v>421</v>
      </c>
      <c r="E151" s="326">
        <v>1</v>
      </c>
      <c r="F151" s="327"/>
      <c r="G151" s="327"/>
      <c r="H151" s="302">
        <f t="shared" si="37"/>
        <v>0</v>
      </c>
      <c r="I151" s="302">
        <f t="shared" si="38"/>
        <v>0</v>
      </c>
      <c r="J151" s="303">
        <f t="shared" si="39"/>
        <v>0</v>
      </c>
      <c r="M151" s="324"/>
    </row>
    <row r="152" spans="1:13" s="323" customFormat="1" ht="26.25" customHeight="1">
      <c r="A152" s="297">
        <v>122</v>
      </c>
      <c r="B152" s="304" t="s">
        <v>1170</v>
      </c>
      <c r="C152" s="305" t="s">
        <v>1172</v>
      </c>
      <c r="D152" s="361" t="s">
        <v>421</v>
      </c>
      <c r="E152" s="326">
        <v>1</v>
      </c>
      <c r="F152" s="327"/>
      <c r="G152" s="327"/>
      <c r="H152" s="302">
        <f t="shared" si="37"/>
        <v>0</v>
      </c>
      <c r="I152" s="302">
        <f t="shared" si="38"/>
        <v>0</v>
      </c>
      <c r="J152" s="303">
        <f t="shared" si="39"/>
        <v>0</v>
      </c>
      <c r="M152" s="324"/>
    </row>
    <row r="153" spans="1:13" s="323" customFormat="1" ht="26.25" customHeight="1">
      <c r="A153" s="297">
        <v>123</v>
      </c>
      <c r="B153" s="304" t="s">
        <v>1173</v>
      </c>
      <c r="C153" s="305" t="s">
        <v>1174</v>
      </c>
      <c r="D153" s="361" t="s">
        <v>421</v>
      </c>
      <c r="E153" s="326">
        <v>1</v>
      </c>
      <c r="F153" s="327"/>
      <c r="G153" s="327"/>
      <c r="H153" s="302">
        <f t="shared" si="37"/>
        <v>0</v>
      </c>
      <c r="I153" s="302">
        <f t="shared" si="38"/>
        <v>0</v>
      </c>
      <c r="J153" s="303">
        <f t="shared" si="39"/>
        <v>0</v>
      </c>
      <c r="M153" s="324"/>
    </row>
    <row r="154" spans="1:13" s="323" customFormat="1" ht="26.25" customHeight="1">
      <c r="A154" s="297">
        <v>124</v>
      </c>
      <c r="B154" s="304" t="s">
        <v>1173</v>
      </c>
      <c r="C154" s="305" t="s">
        <v>1175</v>
      </c>
      <c r="D154" s="361" t="s">
        <v>421</v>
      </c>
      <c r="E154" s="326">
        <v>40</v>
      </c>
      <c r="F154" s="327"/>
      <c r="G154" s="327"/>
      <c r="H154" s="302">
        <f t="shared" si="37"/>
        <v>0</v>
      </c>
      <c r="I154" s="302">
        <f t="shared" si="38"/>
        <v>0</v>
      </c>
      <c r="J154" s="303">
        <f t="shared" si="39"/>
        <v>0</v>
      </c>
      <c r="M154" s="324"/>
    </row>
    <row r="155" spans="1:13" s="323" customFormat="1" ht="26.25" customHeight="1">
      <c r="A155" s="297">
        <v>125</v>
      </c>
      <c r="B155" s="304" t="s">
        <v>1176</v>
      </c>
      <c r="C155" s="305" t="s">
        <v>1177</v>
      </c>
      <c r="D155" s="361" t="s">
        <v>421</v>
      </c>
      <c r="E155" s="326">
        <v>1</v>
      </c>
      <c r="F155" s="327"/>
      <c r="G155" s="327"/>
      <c r="H155" s="302">
        <f t="shared" si="37"/>
        <v>0</v>
      </c>
      <c r="I155" s="302">
        <f t="shared" si="38"/>
        <v>0</v>
      </c>
      <c r="J155" s="303">
        <f t="shared" si="39"/>
        <v>0</v>
      </c>
      <c r="M155" s="324"/>
    </row>
    <row r="156" spans="1:13" s="323" customFormat="1" ht="26.25" customHeight="1">
      <c r="A156" s="297">
        <v>126</v>
      </c>
      <c r="B156" s="304" t="s">
        <v>1178</v>
      </c>
      <c r="C156" s="305" t="s">
        <v>1179</v>
      </c>
      <c r="D156" s="361" t="s">
        <v>421</v>
      </c>
      <c r="E156" s="326">
        <v>1</v>
      </c>
      <c r="F156" s="327"/>
      <c r="G156" s="327"/>
      <c r="H156" s="302">
        <f t="shared" si="37"/>
        <v>0</v>
      </c>
      <c r="I156" s="302">
        <f t="shared" si="38"/>
        <v>0</v>
      </c>
      <c r="J156" s="303">
        <f t="shared" si="39"/>
        <v>0</v>
      </c>
      <c r="M156" s="324"/>
    </row>
    <row r="157" spans="1:13" s="323" customFormat="1" ht="26.25" customHeight="1">
      <c r="A157" s="297">
        <v>127</v>
      </c>
      <c r="B157" s="304" t="s">
        <v>1180</v>
      </c>
      <c r="C157" s="305" t="s">
        <v>1181</v>
      </c>
      <c r="D157" s="361" t="s">
        <v>421</v>
      </c>
      <c r="E157" s="326">
        <v>1</v>
      </c>
      <c r="F157" s="327"/>
      <c r="G157" s="327"/>
      <c r="H157" s="302">
        <f t="shared" si="37"/>
        <v>0</v>
      </c>
      <c r="I157" s="302">
        <f t="shared" si="38"/>
        <v>0</v>
      </c>
      <c r="J157" s="303">
        <f t="shared" si="39"/>
        <v>0</v>
      </c>
      <c r="M157" s="324"/>
    </row>
    <row r="158" spans="1:13" s="323" customFormat="1" ht="26.25" customHeight="1">
      <c r="A158" s="297">
        <v>128</v>
      </c>
      <c r="B158" s="304" t="s">
        <v>1150</v>
      </c>
      <c r="C158" s="305" t="s">
        <v>1182</v>
      </c>
      <c r="D158" s="361" t="s">
        <v>421</v>
      </c>
      <c r="E158" s="326">
        <v>1</v>
      </c>
      <c r="F158" s="327"/>
      <c r="G158" s="327"/>
      <c r="H158" s="302">
        <f t="shared" si="37"/>
        <v>0</v>
      </c>
      <c r="I158" s="302">
        <f t="shared" si="38"/>
        <v>0</v>
      </c>
      <c r="J158" s="303">
        <f t="shared" si="39"/>
        <v>0</v>
      </c>
      <c r="M158" s="324"/>
    </row>
    <row r="159" spans="1:13" s="323" customFormat="1" ht="26.25" customHeight="1">
      <c r="A159" s="297">
        <v>129</v>
      </c>
      <c r="B159" s="304" t="s">
        <v>1183</v>
      </c>
      <c r="C159" s="305" t="s">
        <v>1184</v>
      </c>
      <c r="D159" s="361" t="s">
        <v>421</v>
      </c>
      <c r="E159" s="326">
        <v>0</v>
      </c>
      <c r="F159" s="327"/>
      <c r="G159" s="327"/>
      <c r="H159" s="302">
        <f t="shared" si="37"/>
        <v>0</v>
      </c>
      <c r="I159" s="302">
        <f t="shared" si="38"/>
        <v>0</v>
      </c>
      <c r="J159" s="303">
        <f t="shared" si="39"/>
        <v>0</v>
      </c>
      <c r="M159" s="324"/>
    </row>
    <row r="160" spans="1:13" s="323" customFormat="1" ht="26.25" customHeight="1">
      <c r="A160" s="297">
        <v>130</v>
      </c>
      <c r="B160" s="304" t="s">
        <v>1185</v>
      </c>
      <c r="C160" s="305" t="s">
        <v>1186</v>
      </c>
      <c r="D160" s="361" t="s">
        <v>421</v>
      </c>
      <c r="E160" s="326">
        <v>1</v>
      </c>
      <c r="F160" s="327"/>
      <c r="G160" s="327"/>
      <c r="H160" s="302">
        <f t="shared" si="37"/>
        <v>0</v>
      </c>
      <c r="I160" s="302">
        <f t="shared" si="38"/>
        <v>0</v>
      </c>
      <c r="J160" s="303">
        <f t="shared" si="39"/>
        <v>0</v>
      </c>
      <c r="M160" s="324"/>
    </row>
    <row r="161" spans="1:13" s="323" customFormat="1" ht="26.25" customHeight="1" thickBot="1">
      <c r="A161" s="307">
        <v>131</v>
      </c>
      <c r="B161" s="308" t="s">
        <v>1104</v>
      </c>
      <c r="C161" s="309" t="s">
        <v>1187</v>
      </c>
      <c r="D161" s="356" t="s">
        <v>421</v>
      </c>
      <c r="E161" s="332">
        <v>1</v>
      </c>
      <c r="F161" s="333"/>
      <c r="G161" s="333"/>
      <c r="H161" s="312">
        <f t="shared" si="37"/>
        <v>0</v>
      </c>
      <c r="I161" s="312">
        <f t="shared" si="38"/>
        <v>0</v>
      </c>
      <c r="J161" s="313">
        <f t="shared" si="39"/>
        <v>0</v>
      </c>
      <c r="M161" s="324"/>
    </row>
    <row r="162" spans="1:13" s="323" customFormat="1" ht="29.25" customHeight="1">
      <c r="A162" s="357"/>
      <c r="B162" s="337"/>
      <c r="C162" s="348"/>
      <c r="D162" s="350"/>
      <c r="E162" s="358"/>
      <c r="F162" s="284"/>
      <c r="G162" s="284"/>
      <c r="H162" s="231"/>
      <c r="I162" s="231"/>
      <c r="J162" s="259"/>
      <c r="M162" s="324"/>
    </row>
    <row r="163" spans="1:13" s="323" customFormat="1" ht="16.5" customHeight="1" thickBot="1">
      <c r="A163" s="334"/>
      <c r="B163" s="359"/>
      <c r="C163" s="338" t="s">
        <v>1188</v>
      </c>
      <c r="D163" s="338"/>
      <c r="E163" s="335"/>
      <c r="F163" s="339"/>
      <c r="G163" s="339"/>
      <c r="H163" s="339">
        <f>SUM(H164:H183)</f>
        <v>0</v>
      </c>
      <c r="I163" s="339">
        <f t="shared" ref="I163:J163" si="40">SUM(I164:I183)</f>
        <v>0</v>
      </c>
      <c r="J163" s="339">
        <f t="shared" si="40"/>
        <v>0</v>
      </c>
      <c r="M163" s="324"/>
    </row>
    <row r="164" spans="1:13" s="323" customFormat="1" ht="26.25" customHeight="1">
      <c r="A164" s="290">
        <v>132</v>
      </c>
      <c r="B164" s="351" t="s">
        <v>1189</v>
      </c>
      <c r="C164" s="292" t="s">
        <v>1190</v>
      </c>
      <c r="D164" s="360" t="s">
        <v>421</v>
      </c>
      <c r="E164" s="321">
        <v>210</v>
      </c>
      <c r="F164" s="322"/>
      <c r="G164" s="322"/>
      <c r="H164" s="295">
        <f t="shared" ref="H164:H183" si="41">F164*E164</f>
        <v>0</v>
      </c>
      <c r="I164" s="295">
        <f t="shared" ref="I164:I183" si="42">G164*E164</f>
        <v>0</v>
      </c>
      <c r="J164" s="296">
        <f t="shared" ref="J164:J183" si="43">H164+I164</f>
        <v>0</v>
      </c>
      <c r="M164" s="324"/>
    </row>
    <row r="165" spans="1:13" s="323" customFormat="1" ht="26.25" customHeight="1">
      <c r="A165" s="297">
        <v>133</v>
      </c>
      <c r="B165" s="304" t="s">
        <v>1191</v>
      </c>
      <c r="C165" s="299" t="s">
        <v>1192</v>
      </c>
      <c r="D165" s="361" t="s">
        <v>421</v>
      </c>
      <c r="E165" s="326">
        <v>8</v>
      </c>
      <c r="F165" s="327"/>
      <c r="G165" s="327"/>
      <c r="H165" s="302">
        <f t="shared" si="41"/>
        <v>0</v>
      </c>
      <c r="I165" s="302">
        <f t="shared" si="42"/>
        <v>0</v>
      </c>
      <c r="J165" s="303">
        <f t="shared" si="43"/>
        <v>0</v>
      </c>
      <c r="M165" s="324"/>
    </row>
    <row r="166" spans="1:13" s="323" customFormat="1" ht="26.25" customHeight="1">
      <c r="A166" s="297">
        <v>134</v>
      </c>
      <c r="B166" s="304" t="s">
        <v>1193</v>
      </c>
      <c r="C166" s="299" t="s">
        <v>1065</v>
      </c>
      <c r="D166" s="354" t="s">
        <v>347</v>
      </c>
      <c r="E166" s="326">
        <v>20</v>
      </c>
      <c r="F166" s="327"/>
      <c r="G166" s="327"/>
      <c r="H166" s="302">
        <f t="shared" si="41"/>
        <v>0</v>
      </c>
      <c r="I166" s="302">
        <f t="shared" si="42"/>
        <v>0</v>
      </c>
      <c r="J166" s="303">
        <f t="shared" si="43"/>
        <v>0</v>
      </c>
      <c r="M166" s="324"/>
    </row>
    <row r="167" spans="1:13" s="323" customFormat="1" ht="26.25" customHeight="1">
      <c r="A167" s="297">
        <v>135</v>
      </c>
      <c r="B167" s="304" t="s">
        <v>1194</v>
      </c>
      <c r="C167" s="299" t="s">
        <v>1195</v>
      </c>
      <c r="D167" s="354" t="s">
        <v>347</v>
      </c>
      <c r="E167" s="326">
        <v>30</v>
      </c>
      <c r="F167" s="327"/>
      <c r="G167" s="327"/>
      <c r="H167" s="302">
        <f t="shared" si="41"/>
        <v>0</v>
      </c>
      <c r="I167" s="302">
        <f t="shared" si="42"/>
        <v>0</v>
      </c>
      <c r="J167" s="303">
        <f t="shared" si="43"/>
        <v>0</v>
      </c>
      <c r="M167" s="324"/>
    </row>
    <row r="168" spans="1:13" s="323" customFormat="1" ht="26.25" customHeight="1">
      <c r="A168" s="297">
        <v>136</v>
      </c>
      <c r="B168" s="304" t="s">
        <v>1196</v>
      </c>
      <c r="C168" s="299" t="s">
        <v>1197</v>
      </c>
      <c r="D168" s="354" t="s">
        <v>347</v>
      </c>
      <c r="E168" s="326">
        <v>15</v>
      </c>
      <c r="F168" s="327"/>
      <c r="G168" s="327"/>
      <c r="H168" s="302">
        <f t="shared" si="41"/>
        <v>0</v>
      </c>
      <c r="I168" s="302">
        <f t="shared" si="42"/>
        <v>0</v>
      </c>
      <c r="J168" s="303">
        <f t="shared" si="43"/>
        <v>0</v>
      </c>
      <c r="M168" s="324"/>
    </row>
    <row r="169" spans="1:13" s="323" customFormat="1" ht="26.25" customHeight="1">
      <c r="A169" s="297">
        <v>137</v>
      </c>
      <c r="B169" s="304" t="s">
        <v>1193</v>
      </c>
      <c r="C169" s="299" t="s">
        <v>1198</v>
      </c>
      <c r="D169" s="354" t="s">
        <v>347</v>
      </c>
      <c r="E169" s="326">
        <v>150</v>
      </c>
      <c r="F169" s="327"/>
      <c r="G169" s="327"/>
      <c r="H169" s="302">
        <f t="shared" si="41"/>
        <v>0</v>
      </c>
      <c r="I169" s="302">
        <f t="shared" si="42"/>
        <v>0</v>
      </c>
      <c r="J169" s="303">
        <f t="shared" si="43"/>
        <v>0</v>
      </c>
      <c r="M169" s="324"/>
    </row>
    <row r="170" spans="1:13" s="323" customFormat="1" ht="26.25" customHeight="1">
      <c r="A170" s="297">
        <v>138</v>
      </c>
      <c r="B170" s="304" t="s">
        <v>1199</v>
      </c>
      <c r="C170" s="299" t="s">
        <v>1200</v>
      </c>
      <c r="D170" s="361" t="s">
        <v>421</v>
      </c>
      <c r="E170" s="326">
        <v>8</v>
      </c>
      <c r="F170" s="327"/>
      <c r="G170" s="327"/>
      <c r="H170" s="302">
        <f t="shared" si="41"/>
        <v>0</v>
      </c>
      <c r="I170" s="302">
        <f t="shared" si="42"/>
        <v>0</v>
      </c>
      <c r="J170" s="303">
        <f t="shared" si="43"/>
        <v>0</v>
      </c>
      <c r="M170" s="324"/>
    </row>
    <row r="171" spans="1:13" s="323" customFormat="1" ht="26.25" customHeight="1">
      <c r="A171" s="297">
        <v>139</v>
      </c>
      <c r="B171" s="304" t="s">
        <v>1201</v>
      </c>
      <c r="C171" s="299" t="s">
        <v>1202</v>
      </c>
      <c r="D171" s="361" t="s">
        <v>421</v>
      </c>
      <c r="E171" s="326">
        <v>6</v>
      </c>
      <c r="F171" s="327"/>
      <c r="G171" s="327"/>
      <c r="H171" s="302">
        <f t="shared" si="41"/>
        <v>0</v>
      </c>
      <c r="I171" s="302">
        <f t="shared" si="42"/>
        <v>0</v>
      </c>
      <c r="J171" s="303">
        <f t="shared" si="43"/>
        <v>0</v>
      </c>
      <c r="M171" s="324"/>
    </row>
    <row r="172" spans="1:13" s="323" customFormat="1" ht="26.25" customHeight="1">
      <c r="A172" s="297">
        <v>140</v>
      </c>
      <c r="B172" s="304" t="s">
        <v>1203</v>
      </c>
      <c r="C172" s="299" t="s">
        <v>1204</v>
      </c>
      <c r="D172" s="361" t="s">
        <v>421</v>
      </c>
      <c r="E172" s="326">
        <v>16</v>
      </c>
      <c r="F172" s="327"/>
      <c r="G172" s="327"/>
      <c r="H172" s="302">
        <f t="shared" si="41"/>
        <v>0</v>
      </c>
      <c r="I172" s="302">
        <f t="shared" si="42"/>
        <v>0</v>
      </c>
      <c r="J172" s="303">
        <f t="shared" si="43"/>
        <v>0</v>
      </c>
      <c r="M172" s="324"/>
    </row>
    <row r="173" spans="1:13" s="323" customFormat="1" ht="26.25" customHeight="1">
      <c r="A173" s="297">
        <v>141</v>
      </c>
      <c r="B173" s="304" t="s">
        <v>1205</v>
      </c>
      <c r="C173" s="299" t="s">
        <v>1206</v>
      </c>
      <c r="D173" s="361" t="s">
        <v>421</v>
      </c>
      <c r="E173" s="326">
        <v>8</v>
      </c>
      <c r="F173" s="327"/>
      <c r="G173" s="327"/>
      <c r="H173" s="302">
        <f t="shared" si="41"/>
        <v>0</v>
      </c>
      <c r="I173" s="302">
        <f t="shared" si="42"/>
        <v>0</v>
      </c>
      <c r="J173" s="303">
        <f t="shared" si="43"/>
        <v>0</v>
      </c>
      <c r="M173" s="324"/>
    </row>
    <row r="174" spans="1:13" s="323" customFormat="1" ht="26.25" customHeight="1">
      <c r="A174" s="297">
        <v>142</v>
      </c>
      <c r="B174" s="304" t="s">
        <v>1207</v>
      </c>
      <c r="C174" s="299" t="s">
        <v>1208</v>
      </c>
      <c r="D174" s="361" t="s">
        <v>421</v>
      </c>
      <c r="E174" s="326">
        <v>120</v>
      </c>
      <c r="F174" s="327"/>
      <c r="G174" s="327"/>
      <c r="H174" s="302">
        <f t="shared" si="41"/>
        <v>0</v>
      </c>
      <c r="I174" s="302">
        <f t="shared" si="42"/>
        <v>0</v>
      </c>
      <c r="J174" s="303">
        <f t="shared" si="43"/>
        <v>0</v>
      </c>
      <c r="M174" s="324"/>
    </row>
    <row r="175" spans="1:13" s="323" customFormat="1" ht="26.25" customHeight="1">
      <c r="A175" s="297">
        <v>143</v>
      </c>
      <c r="B175" s="304" t="s">
        <v>1209</v>
      </c>
      <c r="C175" s="299" t="s">
        <v>1210</v>
      </c>
      <c r="D175" s="361" t="s">
        <v>421</v>
      </c>
      <c r="E175" s="326">
        <v>0</v>
      </c>
      <c r="F175" s="327"/>
      <c r="G175" s="327"/>
      <c r="H175" s="302">
        <f t="shared" si="41"/>
        <v>0</v>
      </c>
      <c r="I175" s="302">
        <f t="shared" si="42"/>
        <v>0</v>
      </c>
      <c r="J175" s="303">
        <f t="shared" si="43"/>
        <v>0</v>
      </c>
      <c r="M175" s="324"/>
    </row>
    <row r="176" spans="1:13" s="323" customFormat="1" ht="26.25" customHeight="1">
      <c r="A176" s="297">
        <v>144</v>
      </c>
      <c r="B176" s="304" t="s">
        <v>1211</v>
      </c>
      <c r="C176" s="299" t="s">
        <v>1212</v>
      </c>
      <c r="D176" s="361" t="s">
        <v>421</v>
      </c>
      <c r="E176" s="326">
        <v>8</v>
      </c>
      <c r="F176" s="327"/>
      <c r="G176" s="327"/>
      <c r="H176" s="302">
        <f t="shared" si="41"/>
        <v>0</v>
      </c>
      <c r="I176" s="302">
        <f t="shared" si="42"/>
        <v>0</v>
      </c>
      <c r="J176" s="303">
        <f t="shared" si="43"/>
        <v>0</v>
      </c>
      <c r="M176" s="324"/>
    </row>
    <row r="177" spans="1:13" s="323" customFormat="1" ht="26.25" customHeight="1">
      <c r="A177" s="297">
        <v>145</v>
      </c>
      <c r="B177" s="304" t="s">
        <v>1213</v>
      </c>
      <c r="C177" s="299" t="s">
        <v>1214</v>
      </c>
      <c r="D177" s="361" t="s">
        <v>421</v>
      </c>
      <c r="E177" s="326">
        <v>3</v>
      </c>
      <c r="F177" s="327"/>
      <c r="G177" s="327"/>
      <c r="H177" s="302">
        <f t="shared" si="41"/>
        <v>0</v>
      </c>
      <c r="I177" s="302">
        <f t="shared" si="42"/>
        <v>0</v>
      </c>
      <c r="J177" s="303">
        <f t="shared" si="43"/>
        <v>0</v>
      </c>
      <c r="M177" s="324"/>
    </row>
    <row r="178" spans="1:13" s="323" customFormat="1" ht="26.25" customHeight="1">
      <c r="A178" s="297">
        <v>146</v>
      </c>
      <c r="B178" s="304" t="s">
        <v>1215</v>
      </c>
      <c r="C178" s="299" t="s">
        <v>1216</v>
      </c>
      <c r="D178" s="361" t="s">
        <v>421</v>
      </c>
      <c r="E178" s="326">
        <v>3</v>
      </c>
      <c r="F178" s="327"/>
      <c r="G178" s="327"/>
      <c r="H178" s="302">
        <f t="shared" si="41"/>
        <v>0</v>
      </c>
      <c r="I178" s="302">
        <f t="shared" si="42"/>
        <v>0</v>
      </c>
      <c r="J178" s="303">
        <f t="shared" si="43"/>
        <v>0</v>
      </c>
      <c r="M178" s="324"/>
    </row>
    <row r="179" spans="1:13" s="323" customFormat="1" ht="26.25" customHeight="1">
      <c r="A179" s="297">
        <v>147</v>
      </c>
      <c r="B179" s="304" t="s">
        <v>1217</v>
      </c>
      <c r="C179" s="299" t="s">
        <v>1218</v>
      </c>
      <c r="D179" s="361" t="s">
        <v>421</v>
      </c>
      <c r="E179" s="326">
        <v>3</v>
      </c>
      <c r="F179" s="327"/>
      <c r="G179" s="327"/>
      <c r="H179" s="302">
        <f t="shared" si="41"/>
        <v>0</v>
      </c>
      <c r="I179" s="302">
        <f t="shared" si="42"/>
        <v>0</v>
      </c>
      <c r="J179" s="303">
        <f t="shared" si="43"/>
        <v>0</v>
      </c>
      <c r="M179" s="324"/>
    </row>
    <row r="180" spans="1:13" s="323" customFormat="1" ht="26.25" customHeight="1">
      <c r="A180" s="297">
        <v>148</v>
      </c>
      <c r="B180" s="304" t="s">
        <v>1219</v>
      </c>
      <c r="C180" s="299" t="s">
        <v>1220</v>
      </c>
      <c r="D180" s="361" t="s">
        <v>191</v>
      </c>
      <c r="E180" s="326">
        <v>130</v>
      </c>
      <c r="F180" s="327"/>
      <c r="G180" s="327"/>
      <c r="H180" s="302">
        <f t="shared" si="41"/>
        <v>0</v>
      </c>
      <c r="I180" s="302">
        <f t="shared" si="42"/>
        <v>0</v>
      </c>
      <c r="J180" s="303">
        <f t="shared" si="43"/>
        <v>0</v>
      </c>
      <c r="M180" s="324"/>
    </row>
    <row r="181" spans="1:13" s="323" customFormat="1" ht="26.25" customHeight="1">
      <c r="A181" s="297">
        <v>149</v>
      </c>
      <c r="B181" s="304" t="s">
        <v>1221</v>
      </c>
      <c r="C181" s="299" t="s">
        <v>1222</v>
      </c>
      <c r="D181" s="361" t="s">
        <v>191</v>
      </c>
      <c r="E181" s="326">
        <v>130</v>
      </c>
      <c r="F181" s="327"/>
      <c r="G181" s="327"/>
      <c r="H181" s="302">
        <f t="shared" si="41"/>
        <v>0</v>
      </c>
      <c r="I181" s="302">
        <f t="shared" si="42"/>
        <v>0</v>
      </c>
      <c r="J181" s="303">
        <f t="shared" si="43"/>
        <v>0</v>
      </c>
      <c r="M181" s="324"/>
    </row>
    <row r="182" spans="1:13" s="323" customFormat="1" ht="26.25" customHeight="1">
      <c r="A182" s="297">
        <v>150</v>
      </c>
      <c r="B182" s="304" t="s">
        <v>1223</v>
      </c>
      <c r="C182" s="299" t="s">
        <v>1224</v>
      </c>
      <c r="D182" s="361" t="s">
        <v>191</v>
      </c>
      <c r="E182" s="326">
        <v>130</v>
      </c>
      <c r="F182" s="327"/>
      <c r="G182" s="327"/>
      <c r="H182" s="302">
        <f t="shared" si="41"/>
        <v>0</v>
      </c>
      <c r="I182" s="302">
        <f t="shared" si="42"/>
        <v>0</v>
      </c>
      <c r="J182" s="303">
        <f t="shared" si="43"/>
        <v>0</v>
      </c>
      <c r="M182" s="324"/>
    </row>
    <row r="183" spans="1:13" s="323" customFormat="1" ht="26.25" customHeight="1" thickBot="1">
      <c r="A183" s="307">
        <v>151</v>
      </c>
      <c r="B183" s="308" t="s">
        <v>1225</v>
      </c>
      <c r="C183" s="355" t="s">
        <v>1226</v>
      </c>
      <c r="D183" s="356" t="s">
        <v>191</v>
      </c>
      <c r="E183" s="332">
        <v>16</v>
      </c>
      <c r="F183" s="333"/>
      <c r="G183" s="333"/>
      <c r="H183" s="312">
        <f t="shared" si="41"/>
        <v>0</v>
      </c>
      <c r="I183" s="312">
        <f t="shared" si="42"/>
        <v>0</v>
      </c>
      <c r="J183" s="313">
        <f t="shared" si="43"/>
        <v>0</v>
      </c>
      <c r="M183" s="324"/>
    </row>
    <row r="184" spans="1:13" s="323" customFormat="1" ht="29.25" customHeight="1">
      <c r="A184" s="255"/>
      <c r="B184" s="337"/>
      <c r="C184" s="257"/>
      <c r="D184" s="350"/>
      <c r="E184" s="358"/>
      <c r="F184" s="284"/>
      <c r="G184" s="284"/>
      <c r="H184" s="231"/>
      <c r="I184" s="231"/>
      <c r="J184" s="259"/>
      <c r="M184" s="324"/>
    </row>
    <row r="185" spans="1:13" s="323" customFormat="1" ht="16.5" customHeight="1">
      <c r="A185" s="255"/>
      <c r="B185" s="337"/>
      <c r="C185" s="338" t="s">
        <v>1227</v>
      </c>
      <c r="D185" s="338"/>
      <c r="E185" s="335"/>
      <c r="F185" s="339"/>
      <c r="G185" s="339"/>
      <c r="H185" s="339">
        <f>H186+H196+H207+H219</f>
        <v>0</v>
      </c>
      <c r="I185" s="339">
        <f t="shared" ref="I185:J185" si="44">I186+I196+I207+I219</f>
        <v>0</v>
      </c>
      <c r="J185" s="339">
        <f t="shared" si="44"/>
        <v>0</v>
      </c>
      <c r="M185" s="324"/>
    </row>
    <row r="186" spans="1:13" s="323" customFormat="1" ht="16.5" customHeight="1" thickBot="1">
      <c r="A186" s="255"/>
      <c r="B186" s="337"/>
      <c r="C186" s="338" t="s">
        <v>1228</v>
      </c>
      <c r="D186" s="338"/>
      <c r="E186" s="335"/>
      <c r="F186" s="339"/>
      <c r="G186" s="339"/>
      <c r="H186" s="339">
        <f>SUM(H187:H195)</f>
        <v>0</v>
      </c>
      <c r="I186" s="339">
        <f t="shared" ref="I186:J186" si="45">SUM(I187:I195)</f>
        <v>0</v>
      </c>
      <c r="J186" s="339">
        <f t="shared" si="45"/>
        <v>0</v>
      </c>
      <c r="M186" s="324"/>
    </row>
    <row r="187" spans="1:13" s="323" customFormat="1" ht="26.25" customHeight="1">
      <c r="A187" s="290">
        <v>152</v>
      </c>
      <c r="B187" s="351" t="s">
        <v>1229</v>
      </c>
      <c r="C187" s="292" t="s">
        <v>1230</v>
      </c>
      <c r="D187" s="360" t="s">
        <v>191</v>
      </c>
      <c r="E187" s="321">
        <v>2940</v>
      </c>
      <c r="F187" s="322"/>
      <c r="G187" s="322"/>
      <c r="H187" s="295">
        <f t="shared" ref="H187:H195" si="46">F187*E187</f>
        <v>0</v>
      </c>
      <c r="I187" s="295">
        <f t="shared" ref="I187:I195" si="47">G187*E187</f>
        <v>0</v>
      </c>
      <c r="J187" s="296">
        <f t="shared" ref="J187:J195" si="48">H187+I187</f>
        <v>0</v>
      </c>
      <c r="K187" s="362"/>
      <c r="M187" s="324"/>
    </row>
    <row r="188" spans="1:13" s="323" customFormat="1" ht="26.25" customHeight="1">
      <c r="A188" s="297">
        <v>153</v>
      </c>
      <c r="B188" s="304" t="s">
        <v>1231</v>
      </c>
      <c r="C188" s="299" t="s">
        <v>1232</v>
      </c>
      <c r="D188" s="361" t="s">
        <v>191</v>
      </c>
      <c r="E188" s="326">
        <v>1000</v>
      </c>
      <c r="F188" s="327"/>
      <c r="G188" s="327"/>
      <c r="H188" s="302">
        <f t="shared" si="46"/>
        <v>0</v>
      </c>
      <c r="I188" s="302">
        <f t="shared" si="47"/>
        <v>0</v>
      </c>
      <c r="J188" s="303">
        <f t="shared" si="48"/>
        <v>0</v>
      </c>
      <c r="M188" s="324"/>
    </row>
    <row r="189" spans="1:13" s="323" customFormat="1" ht="26.25" customHeight="1">
      <c r="A189" s="297">
        <v>154</v>
      </c>
      <c r="B189" s="304" t="s">
        <v>1233</v>
      </c>
      <c r="C189" s="299" t="s">
        <v>1234</v>
      </c>
      <c r="D189" s="361" t="s">
        <v>191</v>
      </c>
      <c r="E189" s="326">
        <v>470</v>
      </c>
      <c r="F189" s="327"/>
      <c r="G189" s="327"/>
      <c r="H189" s="302">
        <f t="shared" si="46"/>
        <v>0</v>
      </c>
      <c r="I189" s="302">
        <f t="shared" si="47"/>
        <v>0</v>
      </c>
      <c r="J189" s="303">
        <f t="shared" si="48"/>
        <v>0</v>
      </c>
      <c r="M189" s="324"/>
    </row>
    <row r="190" spans="1:13" s="323" customFormat="1" ht="26.25" customHeight="1">
      <c r="A190" s="297">
        <v>155</v>
      </c>
      <c r="B190" s="304" t="s">
        <v>1233</v>
      </c>
      <c r="C190" s="299" t="s">
        <v>1235</v>
      </c>
      <c r="D190" s="361" t="s">
        <v>191</v>
      </c>
      <c r="E190" s="326">
        <v>1940</v>
      </c>
      <c r="F190" s="327"/>
      <c r="G190" s="327"/>
      <c r="H190" s="302">
        <f t="shared" si="46"/>
        <v>0</v>
      </c>
      <c r="I190" s="302">
        <f t="shared" si="47"/>
        <v>0</v>
      </c>
      <c r="J190" s="303">
        <f t="shared" si="48"/>
        <v>0</v>
      </c>
      <c r="M190" s="324"/>
    </row>
    <row r="191" spans="1:13" s="323" customFormat="1" ht="26.25" customHeight="1">
      <c r="A191" s="297">
        <v>156</v>
      </c>
      <c r="B191" s="304" t="s">
        <v>1236</v>
      </c>
      <c r="C191" s="299" t="s">
        <v>1237</v>
      </c>
      <c r="D191" s="361" t="s">
        <v>191</v>
      </c>
      <c r="E191" s="326">
        <v>300</v>
      </c>
      <c r="F191" s="327"/>
      <c r="G191" s="327"/>
      <c r="H191" s="302">
        <f t="shared" si="46"/>
        <v>0</v>
      </c>
      <c r="I191" s="302">
        <f t="shared" si="47"/>
        <v>0</v>
      </c>
      <c r="J191" s="303">
        <f t="shared" si="48"/>
        <v>0</v>
      </c>
      <c r="M191" s="324"/>
    </row>
    <row r="192" spans="1:13" s="323" customFormat="1" ht="26.25" customHeight="1">
      <c r="A192" s="297">
        <v>157</v>
      </c>
      <c r="B192" s="304" t="s">
        <v>1238</v>
      </c>
      <c r="C192" s="299" t="s">
        <v>1239</v>
      </c>
      <c r="D192" s="361" t="s">
        <v>191</v>
      </c>
      <c r="E192" s="326">
        <v>300</v>
      </c>
      <c r="F192" s="327"/>
      <c r="G192" s="327"/>
      <c r="H192" s="302">
        <f t="shared" si="46"/>
        <v>0</v>
      </c>
      <c r="I192" s="302">
        <f t="shared" si="47"/>
        <v>0</v>
      </c>
      <c r="J192" s="303">
        <f t="shared" si="48"/>
        <v>0</v>
      </c>
      <c r="M192" s="324"/>
    </row>
    <row r="193" spans="1:13" s="323" customFormat="1" ht="26.25" customHeight="1">
      <c r="A193" s="297">
        <v>158</v>
      </c>
      <c r="B193" s="304" t="s">
        <v>1240</v>
      </c>
      <c r="C193" s="299" t="s">
        <v>1241</v>
      </c>
      <c r="D193" s="361" t="s">
        <v>191</v>
      </c>
      <c r="E193" s="326">
        <v>300</v>
      </c>
      <c r="F193" s="327"/>
      <c r="G193" s="327"/>
      <c r="H193" s="302">
        <f t="shared" si="46"/>
        <v>0</v>
      </c>
      <c r="I193" s="302">
        <f t="shared" si="47"/>
        <v>0</v>
      </c>
      <c r="J193" s="303">
        <f t="shared" si="48"/>
        <v>0</v>
      </c>
      <c r="M193" s="324"/>
    </row>
    <row r="194" spans="1:13" s="323" customFormat="1" ht="26.25" customHeight="1">
      <c r="A194" s="297">
        <v>159</v>
      </c>
      <c r="B194" s="304" t="s">
        <v>1242</v>
      </c>
      <c r="C194" s="299" t="s">
        <v>1243</v>
      </c>
      <c r="D194" s="361" t="s">
        <v>421</v>
      </c>
      <c r="E194" s="326">
        <v>53</v>
      </c>
      <c r="F194" s="327"/>
      <c r="G194" s="327"/>
      <c r="H194" s="302">
        <f t="shared" si="46"/>
        <v>0</v>
      </c>
      <c r="I194" s="302">
        <f t="shared" si="47"/>
        <v>0</v>
      </c>
      <c r="J194" s="303">
        <f t="shared" si="48"/>
        <v>0</v>
      </c>
      <c r="M194" s="324"/>
    </row>
    <row r="195" spans="1:13" s="323" customFormat="1" ht="26.25" customHeight="1" thickBot="1">
      <c r="A195" s="307">
        <v>160</v>
      </c>
      <c r="B195" s="308" t="s">
        <v>1104</v>
      </c>
      <c r="C195" s="355" t="s">
        <v>1244</v>
      </c>
      <c r="D195" s="356" t="s">
        <v>421</v>
      </c>
      <c r="E195" s="332">
        <v>1</v>
      </c>
      <c r="F195" s="333"/>
      <c r="G195" s="333"/>
      <c r="H195" s="312">
        <f t="shared" si="46"/>
        <v>0</v>
      </c>
      <c r="I195" s="312">
        <f t="shared" si="47"/>
        <v>0</v>
      </c>
      <c r="J195" s="313">
        <f t="shared" si="48"/>
        <v>0</v>
      </c>
      <c r="M195" s="324"/>
    </row>
    <row r="196" spans="1:13" s="323" customFormat="1" ht="16.5" customHeight="1" thickBot="1">
      <c r="A196" s="255"/>
      <c r="B196" s="337"/>
      <c r="C196" s="338" t="s">
        <v>1245</v>
      </c>
      <c r="D196" s="338"/>
      <c r="E196" s="363"/>
      <c r="F196" s="339"/>
      <c r="G196" s="339"/>
      <c r="H196" s="339">
        <f>SUM(H197:H206)</f>
        <v>0</v>
      </c>
      <c r="I196" s="339">
        <f t="shared" ref="I196:J196" si="49">SUM(I197:I206)</f>
        <v>0</v>
      </c>
      <c r="J196" s="339">
        <f t="shared" si="49"/>
        <v>0</v>
      </c>
      <c r="M196" s="324"/>
    </row>
    <row r="197" spans="1:13" s="323" customFormat="1" ht="26.25" customHeight="1">
      <c r="A197" s="290">
        <v>161</v>
      </c>
      <c r="B197" s="351" t="s">
        <v>1229</v>
      </c>
      <c r="C197" s="292" t="s">
        <v>1230</v>
      </c>
      <c r="D197" s="360" t="s">
        <v>191</v>
      </c>
      <c r="E197" s="321">
        <v>1540</v>
      </c>
      <c r="F197" s="322"/>
      <c r="G197" s="322"/>
      <c r="H197" s="295">
        <f t="shared" ref="H197:H206" si="50">F197*E197</f>
        <v>0</v>
      </c>
      <c r="I197" s="295">
        <f t="shared" ref="I197:I206" si="51">G197*E197</f>
        <v>0</v>
      </c>
      <c r="J197" s="296">
        <f t="shared" ref="J197:J206" si="52">H197+I197</f>
        <v>0</v>
      </c>
      <c r="M197" s="324"/>
    </row>
    <row r="198" spans="1:13" s="323" customFormat="1" ht="26.25" customHeight="1">
      <c r="A198" s="297">
        <v>162</v>
      </c>
      <c r="B198" s="304" t="s">
        <v>1233</v>
      </c>
      <c r="C198" s="299" t="s">
        <v>1246</v>
      </c>
      <c r="D198" s="361" t="s">
        <v>191</v>
      </c>
      <c r="E198" s="326">
        <v>1540</v>
      </c>
      <c r="F198" s="327"/>
      <c r="G198" s="327"/>
      <c r="H198" s="302">
        <f t="shared" si="50"/>
        <v>0</v>
      </c>
      <c r="I198" s="302">
        <f t="shared" si="51"/>
        <v>0</v>
      </c>
      <c r="J198" s="303">
        <f t="shared" si="52"/>
        <v>0</v>
      </c>
      <c r="M198" s="324"/>
    </row>
    <row r="199" spans="1:13" s="323" customFormat="1" ht="26.25" customHeight="1">
      <c r="A199" s="297">
        <v>163</v>
      </c>
      <c r="B199" s="304" t="s">
        <v>1247</v>
      </c>
      <c r="C199" s="299" t="s">
        <v>1248</v>
      </c>
      <c r="D199" s="361" t="s">
        <v>191</v>
      </c>
      <c r="E199" s="326">
        <v>50</v>
      </c>
      <c r="F199" s="327"/>
      <c r="G199" s="327"/>
      <c r="H199" s="302">
        <f t="shared" si="50"/>
        <v>0</v>
      </c>
      <c r="I199" s="302">
        <f t="shared" si="51"/>
        <v>0</v>
      </c>
      <c r="J199" s="303">
        <f t="shared" si="52"/>
        <v>0</v>
      </c>
      <c r="M199" s="324"/>
    </row>
    <row r="200" spans="1:13" s="323" customFormat="1" ht="26.25" customHeight="1">
      <c r="A200" s="297">
        <v>164</v>
      </c>
      <c r="B200" s="304" t="s">
        <v>1247</v>
      </c>
      <c r="C200" s="299" t="s">
        <v>1249</v>
      </c>
      <c r="D200" s="361" t="s">
        <v>191</v>
      </c>
      <c r="E200" s="326">
        <v>140</v>
      </c>
      <c r="F200" s="327"/>
      <c r="G200" s="327"/>
      <c r="H200" s="302">
        <f t="shared" si="50"/>
        <v>0</v>
      </c>
      <c r="I200" s="302">
        <f t="shared" si="51"/>
        <v>0</v>
      </c>
      <c r="J200" s="303">
        <f t="shared" si="52"/>
        <v>0</v>
      </c>
      <c r="M200" s="324"/>
    </row>
    <row r="201" spans="1:13" s="323" customFormat="1" ht="26.25" customHeight="1">
      <c r="A201" s="297">
        <v>165</v>
      </c>
      <c r="B201" s="304" t="s">
        <v>1247</v>
      </c>
      <c r="C201" s="299" t="s">
        <v>1250</v>
      </c>
      <c r="D201" s="361" t="s">
        <v>191</v>
      </c>
      <c r="E201" s="326">
        <v>50</v>
      </c>
      <c r="F201" s="327"/>
      <c r="G201" s="327"/>
      <c r="H201" s="302">
        <f t="shared" si="50"/>
        <v>0</v>
      </c>
      <c r="I201" s="302">
        <f t="shared" si="51"/>
        <v>0</v>
      </c>
      <c r="J201" s="303">
        <f t="shared" si="52"/>
        <v>0</v>
      </c>
      <c r="M201" s="324"/>
    </row>
    <row r="202" spans="1:13" s="323" customFormat="1" ht="26.25" customHeight="1">
      <c r="A202" s="297">
        <v>166</v>
      </c>
      <c r="B202" s="304" t="s">
        <v>1238</v>
      </c>
      <c r="C202" s="299" t="s">
        <v>1239</v>
      </c>
      <c r="D202" s="361" t="s">
        <v>191</v>
      </c>
      <c r="E202" s="326">
        <v>750</v>
      </c>
      <c r="F202" s="327"/>
      <c r="G202" s="327"/>
      <c r="H202" s="302">
        <f t="shared" si="50"/>
        <v>0</v>
      </c>
      <c r="I202" s="302">
        <f t="shared" si="51"/>
        <v>0</v>
      </c>
      <c r="J202" s="303">
        <f t="shared" si="52"/>
        <v>0</v>
      </c>
      <c r="M202" s="324"/>
    </row>
    <row r="203" spans="1:13" s="323" customFormat="1" ht="26.25" customHeight="1">
      <c r="A203" s="297">
        <v>167</v>
      </c>
      <c r="B203" s="304" t="s">
        <v>1240</v>
      </c>
      <c r="C203" s="299" t="s">
        <v>1241</v>
      </c>
      <c r="D203" s="361" t="s">
        <v>191</v>
      </c>
      <c r="E203" s="326">
        <v>750</v>
      </c>
      <c r="F203" s="327"/>
      <c r="G203" s="327"/>
      <c r="H203" s="302">
        <f t="shared" si="50"/>
        <v>0</v>
      </c>
      <c r="I203" s="302">
        <f t="shared" si="51"/>
        <v>0</v>
      </c>
      <c r="J203" s="303">
        <f t="shared" si="52"/>
        <v>0</v>
      </c>
      <c r="M203" s="324"/>
    </row>
    <row r="204" spans="1:13" s="323" customFormat="1" ht="26.25" customHeight="1">
      <c r="A204" s="297">
        <v>168</v>
      </c>
      <c r="B204" s="304" t="s">
        <v>1242</v>
      </c>
      <c r="C204" s="299" t="s">
        <v>1243</v>
      </c>
      <c r="D204" s="361" t="s">
        <v>421</v>
      </c>
      <c r="E204" s="326">
        <v>30</v>
      </c>
      <c r="F204" s="327"/>
      <c r="G204" s="327"/>
      <c r="H204" s="302">
        <f t="shared" si="50"/>
        <v>0</v>
      </c>
      <c r="I204" s="302">
        <f t="shared" si="51"/>
        <v>0</v>
      </c>
      <c r="J204" s="303">
        <f t="shared" si="52"/>
        <v>0</v>
      </c>
      <c r="M204" s="324"/>
    </row>
    <row r="205" spans="1:13" s="323" customFormat="1" ht="26.25" customHeight="1">
      <c r="A205" s="297">
        <v>169</v>
      </c>
      <c r="B205" s="304" t="s">
        <v>1104</v>
      </c>
      <c r="C205" s="299" t="s">
        <v>1244</v>
      </c>
      <c r="D205" s="361" t="s">
        <v>421</v>
      </c>
      <c r="E205" s="326">
        <v>1</v>
      </c>
      <c r="F205" s="327"/>
      <c r="G205" s="327"/>
      <c r="H205" s="302">
        <f t="shared" si="50"/>
        <v>0</v>
      </c>
      <c r="I205" s="302">
        <f t="shared" si="51"/>
        <v>0</v>
      </c>
      <c r="J205" s="303">
        <f t="shared" si="52"/>
        <v>0</v>
      </c>
      <c r="M205" s="324"/>
    </row>
    <row r="206" spans="1:13" s="323" customFormat="1" ht="26.25" customHeight="1" thickBot="1">
      <c r="A206" s="307">
        <v>170</v>
      </c>
      <c r="B206" s="308" t="s">
        <v>1236</v>
      </c>
      <c r="C206" s="355" t="s">
        <v>1237</v>
      </c>
      <c r="D206" s="356" t="s">
        <v>421</v>
      </c>
      <c r="E206" s="332">
        <v>750</v>
      </c>
      <c r="F206" s="333"/>
      <c r="G206" s="333"/>
      <c r="H206" s="312">
        <f t="shared" si="50"/>
        <v>0</v>
      </c>
      <c r="I206" s="312">
        <f t="shared" si="51"/>
        <v>0</v>
      </c>
      <c r="J206" s="313">
        <f t="shared" si="52"/>
        <v>0</v>
      </c>
      <c r="M206" s="324"/>
    </row>
    <row r="207" spans="1:13" s="323" customFormat="1" ht="16.5" customHeight="1" thickBot="1">
      <c r="A207" s="255"/>
      <c r="B207" s="337"/>
      <c r="C207" s="338" t="s">
        <v>1251</v>
      </c>
      <c r="D207" s="338"/>
      <c r="E207" s="363"/>
      <c r="F207" s="339"/>
      <c r="G207" s="339"/>
      <c r="H207" s="339">
        <f>SUM(H208:H218)</f>
        <v>0</v>
      </c>
      <c r="I207" s="339">
        <f t="shared" ref="I207:J207" si="53">SUM(I208:I218)</f>
        <v>0</v>
      </c>
      <c r="J207" s="339">
        <f t="shared" si="53"/>
        <v>0</v>
      </c>
      <c r="M207" s="324"/>
    </row>
    <row r="208" spans="1:13" s="323" customFormat="1" ht="26.25" customHeight="1">
      <c r="A208" s="290">
        <v>171</v>
      </c>
      <c r="B208" s="351" t="s">
        <v>1229</v>
      </c>
      <c r="C208" s="292" t="s">
        <v>1230</v>
      </c>
      <c r="D208" s="360" t="s">
        <v>191</v>
      </c>
      <c r="E208" s="321">
        <v>2800</v>
      </c>
      <c r="F208" s="322"/>
      <c r="G208" s="322"/>
      <c r="H208" s="295">
        <f t="shared" ref="H208:H218" si="54">F208*E208</f>
        <v>0</v>
      </c>
      <c r="I208" s="295">
        <f t="shared" ref="I208:I218" si="55">G208*E208</f>
        <v>0</v>
      </c>
      <c r="J208" s="296">
        <f t="shared" ref="J208:J218" si="56">H208+I208</f>
        <v>0</v>
      </c>
      <c r="M208" s="324"/>
    </row>
    <row r="209" spans="1:13" s="323" customFormat="1" ht="26.25" customHeight="1">
      <c r="A209" s="297">
        <v>172</v>
      </c>
      <c r="B209" s="304" t="s">
        <v>1231</v>
      </c>
      <c r="C209" s="299" t="s">
        <v>1252</v>
      </c>
      <c r="D209" s="361" t="s">
        <v>191</v>
      </c>
      <c r="E209" s="326">
        <v>2800</v>
      </c>
      <c r="F209" s="327"/>
      <c r="G209" s="327"/>
      <c r="H209" s="302">
        <f t="shared" si="54"/>
        <v>0</v>
      </c>
      <c r="I209" s="302">
        <f t="shared" si="55"/>
        <v>0</v>
      </c>
      <c r="J209" s="303">
        <f t="shared" si="56"/>
        <v>0</v>
      </c>
      <c r="M209" s="324"/>
    </row>
    <row r="210" spans="1:13" s="323" customFormat="1" ht="26.25" customHeight="1">
      <c r="A210" s="297">
        <v>173</v>
      </c>
      <c r="B210" s="304" t="s">
        <v>1231</v>
      </c>
      <c r="C210" s="299" t="s">
        <v>1253</v>
      </c>
      <c r="D210" s="361" t="s">
        <v>191</v>
      </c>
      <c r="E210" s="326">
        <v>2800</v>
      </c>
      <c r="F210" s="327"/>
      <c r="G210" s="327"/>
      <c r="H210" s="302">
        <f t="shared" si="54"/>
        <v>0</v>
      </c>
      <c r="I210" s="302">
        <f t="shared" si="55"/>
        <v>0</v>
      </c>
      <c r="J210" s="303">
        <f t="shared" si="56"/>
        <v>0</v>
      </c>
      <c r="M210" s="324"/>
    </row>
    <row r="211" spans="1:13" s="323" customFormat="1" ht="26.25" customHeight="1">
      <c r="A211" s="297">
        <v>174</v>
      </c>
      <c r="B211" s="304" t="s">
        <v>1236</v>
      </c>
      <c r="C211" s="299" t="s">
        <v>1237</v>
      </c>
      <c r="D211" s="361" t="s">
        <v>191</v>
      </c>
      <c r="E211" s="326">
        <v>500</v>
      </c>
      <c r="F211" s="327"/>
      <c r="G211" s="327"/>
      <c r="H211" s="302">
        <f t="shared" si="54"/>
        <v>0</v>
      </c>
      <c r="I211" s="302">
        <f t="shared" si="55"/>
        <v>0</v>
      </c>
      <c r="J211" s="303">
        <f t="shared" si="56"/>
        <v>0</v>
      </c>
      <c r="M211" s="324"/>
    </row>
    <row r="212" spans="1:13" s="323" customFormat="1" ht="26.25" customHeight="1">
      <c r="A212" s="297">
        <v>175</v>
      </c>
      <c r="B212" s="304" t="s">
        <v>1254</v>
      </c>
      <c r="C212" s="299" t="s">
        <v>1052</v>
      </c>
      <c r="D212" s="361" t="s">
        <v>421</v>
      </c>
      <c r="E212" s="326">
        <v>43</v>
      </c>
      <c r="F212" s="327"/>
      <c r="G212" s="327"/>
      <c r="H212" s="302">
        <f t="shared" si="54"/>
        <v>0</v>
      </c>
      <c r="I212" s="302">
        <f t="shared" si="55"/>
        <v>0</v>
      </c>
      <c r="J212" s="303">
        <f t="shared" si="56"/>
        <v>0</v>
      </c>
      <c r="M212" s="324"/>
    </row>
    <row r="213" spans="1:13" s="323" customFormat="1" ht="26.25" customHeight="1">
      <c r="A213" s="297">
        <v>176</v>
      </c>
      <c r="B213" s="304" t="s">
        <v>1238</v>
      </c>
      <c r="C213" s="299" t="s">
        <v>1239</v>
      </c>
      <c r="D213" s="361" t="s">
        <v>191</v>
      </c>
      <c r="E213" s="326">
        <v>700</v>
      </c>
      <c r="F213" s="327"/>
      <c r="G213" s="327"/>
      <c r="H213" s="302">
        <f t="shared" si="54"/>
        <v>0</v>
      </c>
      <c r="I213" s="302">
        <f t="shared" si="55"/>
        <v>0</v>
      </c>
      <c r="J213" s="303">
        <f t="shared" si="56"/>
        <v>0</v>
      </c>
      <c r="M213" s="324"/>
    </row>
    <row r="214" spans="1:13" s="323" customFormat="1" ht="26.25" customHeight="1">
      <c r="A214" s="297">
        <v>177</v>
      </c>
      <c r="B214" s="304" t="s">
        <v>1240</v>
      </c>
      <c r="C214" s="299" t="s">
        <v>1241</v>
      </c>
      <c r="D214" s="361" t="s">
        <v>191</v>
      </c>
      <c r="E214" s="326">
        <v>700</v>
      </c>
      <c r="F214" s="327"/>
      <c r="G214" s="327"/>
      <c r="H214" s="302">
        <f t="shared" si="54"/>
        <v>0</v>
      </c>
      <c r="I214" s="302">
        <f t="shared" si="55"/>
        <v>0</v>
      </c>
      <c r="J214" s="303">
        <f t="shared" si="56"/>
        <v>0</v>
      </c>
      <c r="M214" s="324"/>
    </row>
    <row r="215" spans="1:13" s="323" customFormat="1" ht="26.25" customHeight="1">
      <c r="A215" s="297">
        <v>178</v>
      </c>
      <c r="B215" s="304" t="s">
        <v>1242</v>
      </c>
      <c r="C215" s="299" t="s">
        <v>1243</v>
      </c>
      <c r="D215" s="361" t="s">
        <v>421</v>
      </c>
      <c r="E215" s="326">
        <v>40</v>
      </c>
      <c r="F215" s="327"/>
      <c r="G215" s="327"/>
      <c r="H215" s="302">
        <f t="shared" si="54"/>
        <v>0</v>
      </c>
      <c r="I215" s="302">
        <f t="shared" si="55"/>
        <v>0</v>
      </c>
      <c r="J215" s="303">
        <f t="shared" si="56"/>
        <v>0</v>
      </c>
      <c r="M215" s="324"/>
    </row>
    <row r="216" spans="1:13" s="323" customFormat="1" ht="26.25" customHeight="1">
      <c r="A216" s="297">
        <v>179</v>
      </c>
      <c r="B216" s="304" t="s">
        <v>1104</v>
      </c>
      <c r="C216" s="299" t="s">
        <v>1244</v>
      </c>
      <c r="D216" s="361" t="s">
        <v>421</v>
      </c>
      <c r="E216" s="326">
        <v>1</v>
      </c>
      <c r="F216" s="327"/>
      <c r="G216" s="327"/>
      <c r="H216" s="302">
        <f t="shared" si="54"/>
        <v>0</v>
      </c>
      <c r="I216" s="302">
        <f t="shared" si="55"/>
        <v>0</v>
      </c>
      <c r="J216" s="303">
        <f t="shared" si="56"/>
        <v>0</v>
      </c>
      <c r="M216" s="324"/>
    </row>
    <row r="217" spans="1:13" s="323" customFormat="1" ht="26.25" customHeight="1">
      <c r="A217" s="297">
        <v>180</v>
      </c>
      <c r="B217" s="304" t="s">
        <v>1255</v>
      </c>
      <c r="C217" s="328" t="s">
        <v>1256</v>
      </c>
      <c r="D217" s="361" t="s">
        <v>421</v>
      </c>
      <c r="E217" s="326">
        <v>82</v>
      </c>
      <c r="F217" s="327"/>
      <c r="G217" s="327"/>
      <c r="H217" s="302">
        <f t="shared" si="54"/>
        <v>0</v>
      </c>
      <c r="I217" s="302">
        <f t="shared" si="55"/>
        <v>0</v>
      </c>
      <c r="J217" s="303">
        <f t="shared" si="56"/>
        <v>0</v>
      </c>
      <c r="M217" s="324"/>
    </row>
    <row r="218" spans="1:13" s="323" customFormat="1" ht="26.25" customHeight="1" thickBot="1">
      <c r="A218" s="307">
        <v>181</v>
      </c>
      <c r="B218" s="308" t="s">
        <v>1255</v>
      </c>
      <c r="C218" s="330" t="s">
        <v>1257</v>
      </c>
      <c r="D218" s="356" t="s">
        <v>191</v>
      </c>
      <c r="E218" s="332">
        <v>5</v>
      </c>
      <c r="F218" s="333"/>
      <c r="G218" s="333"/>
      <c r="H218" s="312">
        <f t="shared" si="54"/>
        <v>0</v>
      </c>
      <c r="I218" s="312">
        <f t="shared" si="55"/>
        <v>0</v>
      </c>
      <c r="J218" s="313">
        <f t="shared" si="56"/>
        <v>0</v>
      </c>
      <c r="M218" s="324"/>
    </row>
    <row r="219" spans="1:13" s="323" customFormat="1" ht="16.5" customHeight="1" thickBot="1">
      <c r="A219" s="255"/>
      <c r="B219" s="337"/>
      <c r="C219" s="338" t="s">
        <v>1258</v>
      </c>
      <c r="D219" s="350"/>
      <c r="E219" s="363"/>
      <c r="F219" s="339"/>
      <c r="G219" s="339"/>
      <c r="H219" s="339">
        <f>SUM(H220:H233)</f>
        <v>0</v>
      </c>
      <c r="I219" s="339">
        <f t="shared" ref="I219:J219" si="57">SUM(I220:I233)</f>
        <v>0</v>
      </c>
      <c r="J219" s="339">
        <f t="shared" si="57"/>
        <v>0</v>
      </c>
      <c r="M219" s="324"/>
    </row>
    <row r="220" spans="1:13" s="323" customFormat="1" ht="26.25" customHeight="1">
      <c r="A220" s="290">
        <v>182</v>
      </c>
      <c r="B220" s="351" t="s">
        <v>1229</v>
      </c>
      <c r="C220" s="292" t="s">
        <v>1230</v>
      </c>
      <c r="D220" s="360" t="s">
        <v>191</v>
      </c>
      <c r="E220" s="321">
        <v>740</v>
      </c>
      <c r="F220" s="322"/>
      <c r="G220" s="322"/>
      <c r="H220" s="295">
        <f t="shared" ref="H220:H233" si="58">F220*E220</f>
        <v>0</v>
      </c>
      <c r="I220" s="295">
        <f t="shared" ref="I220:I233" si="59">G220*E220</f>
        <v>0</v>
      </c>
      <c r="J220" s="296">
        <f t="shared" ref="J220:J233" si="60">H220+I220</f>
        <v>0</v>
      </c>
      <c r="M220" s="324"/>
    </row>
    <row r="221" spans="1:13" s="323" customFormat="1" ht="26.25" customHeight="1">
      <c r="A221" s="297">
        <v>183</v>
      </c>
      <c r="B221" s="304" t="s">
        <v>1259</v>
      </c>
      <c r="C221" s="299" t="s">
        <v>1260</v>
      </c>
      <c r="D221" s="306" t="s">
        <v>191</v>
      </c>
      <c r="E221" s="326">
        <v>50</v>
      </c>
      <c r="F221" s="327"/>
      <c r="G221" s="327"/>
      <c r="H221" s="302">
        <f t="shared" si="58"/>
        <v>0</v>
      </c>
      <c r="I221" s="302">
        <f t="shared" si="59"/>
        <v>0</v>
      </c>
      <c r="J221" s="303">
        <f t="shared" si="60"/>
        <v>0</v>
      </c>
      <c r="M221" s="324"/>
    </row>
    <row r="222" spans="1:13" s="323" customFormat="1" ht="26.25" customHeight="1">
      <c r="A222" s="297">
        <v>184</v>
      </c>
      <c r="B222" s="304" t="s">
        <v>1247</v>
      </c>
      <c r="C222" s="299" t="s">
        <v>1250</v>
      </c>
      <c r="D222" s="300" t="s">
        <v>191</v>
      </c>
      <c r="E222" s="326">
        <v>50</v>
      </c>
      <c r="F222" s="327"/>
      <c r="G222" s="327"/>
      <c r="H222" s="302">
        <f t="shared" si="58"/>
        <v>0</v>
      </c>
      <c r="I222" s="302">
        <f t="shared" si="59"/>
        <v>0</v>
      </c>
      <c r="J222" s="303">
        <f t="shared" si="60"/>
        <v>0</v>
      </c>
      <c r="M222" s="324"/>
    </row>
    <row r="223" spans="1:13" s="323" customFormat="1" ht="26.25" customHeight="1">
      <c r="A223" s="297">
        <v>185</v>
      </c>
      <c r="B223" s="304" t="s">
        <v>1261</v>
      </c>
      <c r="C223" s="299" t="s">
        <v>1262</v>
      </c>
      <c r="D223" s="300" t="s">
        <v>191</v>
      </c>
      <c r="E223" s="326">
        <v>20</v>
      </c>
      <c r="F223" s="327"/>
      <c r="G223" s="327"/>
      <c r="H223" s="302">
        <f t="shared" si="58"/>
        <v>0</v>
      </c>
      <c r="I223" s="302">
        <f t="shared" si="59"/>
        <v>0</v>
      </c>
      <c r="J223" s="303">
        <f t="shared" si="60"/>
        <v>0</v>
      </c>
      <c r="M223" s="324"/>
    </row>
    <row r="224" spans="1:13" s="323" customFormat="1" ht="26.25" customHeight="1">
      <c r="A224" s="297">
        <v>186</v>
      </c>
      <c r="B224" s="304" t="s">
        <v>1261</v>
      </c>
      <c r="C224" s="299" t="s">
        <v>1263</v>
      </c>
      <c r="D224" s="300" t="s">
        <v>191</v>
      </c>
      <c r="E224" s="326">
        <v>140</v>
      </c>
      <c r="F224" s="327"/>
      <c r="G224" s="327"/>
      <c r="H224" s="302">
        <f t="shared" si="58"/>
        <v>0</v>
      </c>
      <c r="I224" s="302">
        <f t="shared" si="59"/>
        <v>0</v>
      </c>
      <c r="J224" s="303">
        <f t="shared" si="60"/>
        <v>0</v>
      </c>
      <c r="M224" s="324"/>
    </row>
    <row r="225" spans="1:13" s="323" customFormat="1" ht="26.25" customHeight="1">
      <c r="A225" s="297">
        <v>187</v>
      </c>
      <c r="B225" s="304" t="s">
        <v>1264</v>
      </c>
      <c r="C225" s="299" t="s">
        <v>1265</v>
      </c>
      <c r="D225" s="300" t="s">
        <v>191</v>
      </c>
      <c r="E225" s="326">
        <v>20</v>
      </c>
      <c r="F225" s="327"/>
      <c r="G225" s="327"/>
      <c r="H225" s="302">
        <f t="shared" si="58"/>
        <v>0</v>
      </c>
      <c r="I225" s="302">
        <f t="shared" si="59"/>
        <v>0</v>
      </c>
      <c r="J225" s="303">
        <f t="shared" si="60"/>
        <v>0</v>
      </c>
      <c r="M225" s="324"/>
    </row>
    <row r="226" spans="1:13" s="323" customFormat="1" ht="26.25" customHeight="1">
      <c r="A226" s="297">
        <v>188</v>
      </c>
      <c r="B226" s="304" t="s">
        <v>1233</v>
      </c>
      <c r="C226" s="299" t="s">
        <v>1234</v>
      </c>
      <c r="D226" s="300" t="s">
        <v>191</v>
      </c>
      <c r="E226" s="326">
        <v>20</v>
      </c>
      <c r="F226" s="327"/>
      <c r="G226" s="327"/>
      <c r="H226" s="302">
        <f t="shared" si="58"/>
        <v>0</v>
      </c>
      <c r="I226" s="302">
        <f t="shared" si="59"/>
        <v>0</v>
      </c>
      <c r="J226" s="303">
        <f t="shared" si="60"/>
        <v>0</v>
      </c>
      <c r="M226" s="324"/>
    </row>
    <row r="227" spans="1:13" s="323" customFormat="1" ht="26.25" customHeight="1">
      <c r="A227" s="297">
        <v>189</v>
      </c>
      <c r="B227" s="304" t="s">
        <v>1231</v>
      </c>
      <c r="C227" s="299" t="s">
        <v>1252</v>
      </c>
      <c r="D227" s="300" t="s">
        <v>191</v>
      </c>
      <c r="E227" s="326">
        <v>440</v>
      </c>
      <c r="F227" s="327"/>
      <c r="G227" s="327"/>
      <c r="H227" s="302">
        <f t="shared" si="58"/>
        <v>0</v>
      </c>
      <c r="I227" s="302">
        <f t="shared" si="59"/>
        <v>0</v>
      </c>
      <c r="J227" s="303">
        <f t="shared" si="60"/>
        <v>0</v>
      </c>
      <c r="M227" s="324"/>
    </row>
    <row r="228" spans="1:13" s="323" customFormat="1" ht="26.25" customHeight="1">
      <c r="A228" s="297">
        <v>190</v>
      </c>
      <c r="B228" s="304" t="s">
        <v>1236</v>
      </c>
      <c r="C228" s="299" t="s">
        <v>1237</v>
      </c>
      <c r="D228" s="300" t="s">
        <v>191</v>
      </c>
      <c r="E228" s="326">
        <v>350</v>
      </c>
      <c r="F228" s="327"/>
      <c r="G228" s="327"/>
      <c r="H228" s="302">
        <f t="shared" si="58"/>
        <v>0</v>
      </c>
      <c r="I228" s="302">
        <f t="shared" si="59"/>
        <v>0</v>
      </c>
      <c r="J228" s="303">
        <f t="shared" si="60"/>
        <v>0</v>
      </c>
      <c r="M228" s="324"/>
    </row>
    <row r="229" spans="1:13" s="323" customFormat="1" ht="26.25" customHeight="1">
      <c r="A229" s="297">
        <v>191</v>
      </c>
      <c r="B229" s="304" t="s">
        <v>1254</v>
      </c>
      <c r="C229" s="299" t="s">
        <v>1052</v>
      </c>
      <c r="D229" s="300" t="s">
        <v>421</v>
      </c>
      <c r="E229" s="326">
        <v>56</v>
      </c>
      <c r="F229" s="327"/>
      <c r="G229" s="327"/>
      <c r="H229" s="302">
        <f t="shared" si="58"/>
        <v>0</v>
      </c>
      <c r="I229" s="302">
        <f t="shared" si="59"/>
        <v>0</v>
      </c>
      <c r="J229" s="303">
        <f t="shared" si="60"/>
        <v>0</v>
      </c>
      <c r="M229" s="324"/>
    </row>
    <row r="230" spans="1:13" s="323" customFormat="1" ht="26.25" customHeight="1">
      <c r="A230" s="297">
        <v>192</v>
      </c>
      <c r="B230" s="304" t="s">
        <v>1238</v>
      </c>
      <c r="C230" s="299" t="s">
        <v>1239</v>
      </c>
      <c r="D230" s="364" t="s">
        <v>191</v>
      </c>
      <c r="E230" s="326">
        <v>350</v>
      </c>
      <c r="F230" s="327"/>
      <c r="G230" s="327"/>
      <c r="H230" s="302">
        <f t="shared" si="58"/>
        <v>0</v>
      </c>
      <c r="I230" s="302">
        <f t="shared" si="59"/>
        <v>0</v>
      </c>
      <c r="J230" s="303">
        <f t="shared" si="60"/>
        <v>0</v>
      </c>
      <c r="M230" s="324"/>
    </row>
    <row r="231" spans="1:13" s="323" customFormat="1" ht="26.25" customHeight="1">
      <c r="A231" s="297">
        <v>193</v>
      </c>
      <c r="B231" s="304" t="s">
        <v>1240</v>
      </c>
      <c r="C231" s="299" t="s">
        <v>1241</v>
      </c>
      <c r="D231" s="300" t="s">
        <v>191</v>
      </c>
      <c r="E231" s="326">
        <v>350</v>
      </c>
      <c r="F231" s="327"/>
      <c r="G231" s="327"/>
      <c r="H231" s="302">
        <f t="shared" si="58"/>
        <v>0</v>
      </c>
      <c r="I231" s="302">
        <f t="shared" si="59"/>
        <v>0</v>
      </c>
      <c r="J231" s="303">
        <f t="shared" si="60"/>
        <v>0</v>
      </c>
      <c r="M231" s="324"/>
    </row>
    <row r="232" spans="1:13" s="323" customFormat="1" ht="26.25" customHeight="1">
      <c r="A232" s="297">
        <v>194</v>
      </c>
      <c r="B232" s="304" t="s">
        <v>1242</v>
      </c>
      <c r="C232" s="299" t="s">
        <v>1243</v>
      </c>
      <c r="D232" s="300" t="s">
        <v>421</v>
      </c>
      <c r="E232" s="326">
        <v>25</v>
      </c>
      <c r="F232" s="327"/>
      <c r="G232" s="327"/>
      <c r="H232" s="302">
        <f t="shared" si="58"/>
        <v>0</v>
      </c>
      <c r="I232" s="302">
        <f t="shared" si="59"/>
        <v>0</v>
      </c>
      <c r="J232" s="303">
        <f t="shared" si="60"/>
        <v>0</v>
      </c>
      <c r="M232" s="324"/>
    </row>
    <row r="233" spans="1:13" s="323" customFormat="1" ht="26.25" customHeight="1" thickBot="1">
      <c r="A233" s="307">
        <v>195</v>
      </c>
      <c r="B233" s="308" t="s">
        <v>1104</v>
      </c>
      <c r="C233" s="355" t="s">
        <v>1266</v>
      </c>
      <c r="D233" s="331" t="s">
        <v>421</v>
      </c>
      <c r="E233" s="332">
        <v>1</v>
      </c>
      <c r="F233" s="333"/>
      <c r="G233" s="333"/>
      <c r="H233" s="312">
        <f t="shared" si="58"/>
        <v>0</v>
      </c>
      <c r="I233" s="312">
        <f t="shared" si="59"/>
        <v>0</v>
      </c>
      <c r="J233" s="313">
        <f t="shared" si="60"/>
        <v>0</v>
      </c>
    </row>
    <row r="234" spans="1:13" s="323" customFormat="1" ht="13.5" customHeight="1">
      <c r="A234" s="255"/>
      <c r="B234" s="282"/>
      <c r="C234" s="282"/>
      <c r="D234" s="256"/>
      <c r="E234" s="258"/>
      <c r="F234" s="231"/>
      <c r="G234" s="231"/>
      <c r="H234" s="231"/>
      <c r="I234" s="231"/>
      <c r="J234" s="259"/>
    </row>
    <row r="235" spans="1:13" s="323" customFormat="1" ht="13.5" customHeight="1">
      <c r="A235" s="260"/>
      <c r="B235" s="218"/>
      <c r="C235" s="218"/>
      <c r="D235" s="261"/>
      <c r="E235" s="224"/>
      <c r="F235" s="225"/>
      <c r="G235" s="225"/>
      <c r="H235" s="225"/>
      <c r="I235" s="225"/>
      <c r="J235" s="225"/>
    </row>
    <row r="236" spans="1:13" s="323" customFormat="1" ht="13.5" customHeight="1">
      <c r="A236" s="260"/>
      <c r="B236" s="218"/>
      <c r="C236" s="218"/>
      <c r="D236" s="261"/>
      <c r="E236" s="224"/>
      <c r="F236" s="225"/>
      <c r="G236" s="225"/>
      <c r="H236" s="225"/>
      <c r="I236" s="225"/>
      <c r="J236" s="225"/>
    </row>
    <row r="237" spans="1:13" s="323" customFormat="1" ht="13.5" customHeight="1">
      <c r="A237" s="260"/>
      <c r="B237" s="218"/>
      <c r="C237" s="218"/>
      <c r="D237" s="261"/>
      <c r="E237" s="224"/>
      <c r="F237" s="225"/>
      <c r="G237" s="225"/>
      <c r="H237" s="225"/>
      <c r="I237" s="225"/>
      <c r="J237" s="225"/>
    </row>
    <row r="238" spans="1:13" s="323" customFormat="1" ht="29.25" customHeight="1">
      <c r="A238" s="255"/>
      <c r="B238" s="282"/>
      <c r="C238" s="282"/>
      <c r="D238" s="256"/>
      <c r="E238" s="258"/>
      <c r="F238" s="231"/>
      <c r="G238" s="231"/>
      <c r="H238" s="231"/>
      <c r="I238" s="231"/>
      <c r="J238" s="259"/>
    </row>
    <row r="239" spans="1:13" s="372" customFormat="1" ht="16.5" customHeight="1" thickBot="1">
      <c r="A239" s="365"/>
      <c r="B239" s="366" t="s">
        <v>1267</v>
      </c>
      <c r="C239" s="367" t="s">
        <v>1268</v>
      </c>
      <c r="D239" s="368"/>
      <c r="E239" s="369"/>
      <c r="F239" s="370"/>
      <c r="G239" s="371"/>
      <c r="H239" s="371">
        <f>SUM(H240:H249)</f>
        <v>0</v>
      </c>
      <c r="I239" s="371">
        <f>SUM(I240:I249)</f>
        <v>0</v>
      </c>
      <c r="J239" s="371">
        <f>SUM(J240:J249)</f>
        <v>0</v>
      </c>
    </row>
    <row r="240" spans="1:13" s="282" customFormat="1" ht="26.25" customHeight="1">
      <c r="A240" s="373">
        <v>196</v>
      </c>
      <c r="B240" s="374" t="s">
        <v>1269</v>
      </c>
      <c r="C240" s="375" t="s">
        <v>1270</v>
      </c>
      <c r="D240" s="293" t="s">
        <v>1271</v>
      </c>
      <c r="E240" s="376">
        <v>200</v>
      </c>
      <c r="F240" s="377"/>
      <c r="G240" s="378"/>
      <c r="H240" s="378">
        <v>0</v>
      </c>
      <c r="I240" s="322">
        <f t="shared" ref="I240:I249" si="61">G240*E240</f>
        <v>0</v>
      </c>
      <c r="J240" s="379">
        <f t="shared" ref="J240:J249" si="62">I240+H240</f>
        <v>0</v>
      </c>
      <c r="K240" s="380"/>
    </row>
    <row r="241" spans="1:12" s="282" customFormat="1" ht="26.25" customHeight="1">
      <c r="A241" s="381">
        <v>197</v>
      </c>
      <c r="B241" s="382" t="s">
        <v>1272</v>
      </c>
      <c r="C241" s="328" t="s">
        <v>1273</v>
      </c>
      <c r="D241" s="300" t="s">
        <v>1271</v>
      </c>
      <c r="E241" s="383">
        <v>40</v>
      </c>
      <c r="F241" s="384"/>
      <c r="G241" s="385"/>
      <c r="H241" s="385">
        <v>0</v>
      </c>
      <c r="I241" s="327">
        <f t="shared" si="61"/>
        <v>0</v>
      </c>
      <c r="J241" s="386">
        <f t="shared" si="62"/>
        <v>0</v>
      </c>
    </row>
    <row r="242" spans="1:12" s="282" customFormat="1" ht="26.25" customHeight="1">
      <c r="A242" s="381">
        <v>198</v>
      </c>
      <c r="B242" s="382" t="s">
        <v>1272</v>
      </c>
      <c r="C242" s="328" t="s">
        <v>1274</v>
      </c>
      <c r="D242" s="300" t="s">
        <v>1271</v>
      </c>
      <c r="E242" s="383">
        <v>80</v>
      </c>
      <c r="F242" s="384"/>
      <c r="G242" s="385"/>
      <c r="H242" s="385">
        <v>0</v>
      </c>
      <c r="I242" s="327">
        <f t="shared" si="61"/>
        <v>0</v>
      </c>
      <c r="J242" s="386">
        <f t="shared" si="62"/>
        <v>0</v>
      </c>
    </row>
    <row r="243" spans="1:12" s="282" customFormat="1" ht="26.25" customHeight="1">
      <c r="A243" s="381">
        <v>199</v>
      </c>
      <c r="B243" s="382" t="s">
        <v>1272</v>
      </c>
      <c r="C243" s="328" t="s">
        <v>1275</v>
      </c>
      <c r="D243" s="300" t="s">
        <v>1271</v>
      </c>
      <c r="E243" s="383">
        <v>80</v>
      </c>
      <c r="F243" s="384"/>
      <c r="G243" s="385"/>
      <c r="H243" s="385">
        <v>0</v>
      </c>
      <c r="I243" s="327">
        <f t="shared" si="61"/>
        <v>0</v>
      </c>
      <c r="J243" s="386">
        <f t="shared" si="62"/>
        <v>0</v>
      </c>
    </row>
    <row r="244" spans="1:12" s="282" customFormat="1" ht="26.25" customHeight="1">
      <c r="A244" s="381">
        <v>200</v>
      </c>
      <c r="B244" s="382" t="s">
        <v>1272</v>
      </c>
      <c r="C244" s="328" t="s">
        <v>1276</v>
      </c>
      <c r="D244" s="300" t="s">
        <v>1271</v>
      </c>
      <c r="E244" s="383">
        <v>24</v>
      </c>
      <c r="F244" s="384"/>
      <c r="G244" s="385"/>
      <c r="H244" s="385">
        <v>0</v>
      </c>
      <c r="I244" s="327">
        <f t="shared" si="61"/>
        <v>0</v>
      </c>
      <c r="J244" s="386">
        <f t="shared" si="62"/>
        <v>0</v>
      </c>
    </row>
    <row r="245" spans="1:12" s="282" customFormat="1" ht="26.25" customHeight="1">
      <c r="A245" s="381">
        <v>201</v>
      </c>
      <c r="B245" s="382" t="s">
        <v>1272</v>
      </c>
      <c r="C245" s="328" t="s">
        <v>1277</v>
      </c>
      <c r="D245" s="300" t="s">
        <v>1271</v>
      </c>
      <c r="E245" s="383">
        <v>16</v>
      </c>
      <c r="F245" s="384"/>
      <c r="G245" s="385"/>
      <c r="H245" s="385">
        <v>0</v>
      </c>
      <c r="I245" s="327">
        <f t="shared" si="61"/>
        <v>0</v>
      </c>
      <c r="J245" s="386">
        <f t="shared" si="62"/>
        <v>0</v>
      </c>
    </row>
    <row r="246" spans="1:12" s="282" customFormat="1" ht="26.25" customHeight="1">
      <c r="A246" s="381">
        <v>202</v>
      </c>
      <c r="B246" s="382" t="s">
        <v>1272</v>
      </c>
      <c r="C246" s="328" t="s">
        <v>1278</v>
      </c>
      <c r="D246" s="300" t="s">
        <v>1271</v>
      </c>
      <c r="E246" s="383">
        <v>16</v>
      </c>
      <c r="F246" s="384"/>
      <c r="G246" s="385"/>
      <c r="H246" s="385">
        <v>0</v>
      </c>
      <c r="I246" s="327">
        <f t="shared" si="61"/>
        <v>0</v>
      </c>
      <c r="J246" s="386">
        <f t="shared" si="62"/>
        <v>0</v>
      </c>
    </row>
    <row r="247" spans="1:12" s="282" customFormat="1" ht="26.25" customHeight="1">
      <c r="A247" s="381">
        <v>202</v>
      </c>
      <c r="B247" s="382" t="s">
        <v>1279</v>
      </c>
      <c r="C247" s="328" t="s">
        <v>1280</v>
      </c>
      <c r="D247" s="300" t="s">
        <v>1271</v>
      </c>
      <c r="E247" s="383">
        <v>100</v>
      </c>
      <c r="F247" s="384"/>
      <c r="G247" s="385"/>
      <c r="H247" s="385">
        <v>0</v>
      </c>
      <c r="I247" s="327">
        <f t="shared" si="61"/>
        <v>0</v>
      </c>
      <c r="J247" s="386">
        <f t="shared" si="62"/>
        <v>0</v>
      </c>
    </row>
    <row r="248" spans="1:12" s="282" customFormat="1" ht="26.25" customHeight="1">
      <c r="A248" s="381">
        <v>203</v>
      </c>
      <c r="B248" s="382" t="s">
        <v>1279</v>
      </c>
      <c r="C248" s="328" t="s">
        <v>1281</v>
      </c>
      <c r="D248" s="300" t="s">
        <v>1271</v>
      </c>
      <c r="E248" s="383">
        <v>16</v>
      </c>
      <c r="F248" s="384"/>
      <c r="G248" s="385"/>
      <c r="H248" s="385">
        <v>0</v>
      </c>
      <c r="I248" s="327">
        <f t="shared" si="61"/>
        <v>0</v>
      </c>
      <c r="J248" s="386">
        <f t="shared" si="62"/>
        <v>0</v>
      </c>
    </row>
    <row r="249" spans="1:12" s="282" customFormat="1" ht="26.25" customHeight="1" thickBot="1">
      <c r="A249" s="387">
        <v>204</v>
      </c>
      <c r="B249" s="388" t="s">
        <v>1279</v>
      </c>
      <c r="C249" s="389" t="s">
        <v>1282</v>
      </c>
      <c r="D249" s="331" t="s">
        <v>1271</v>
      </c>
      <c r="E249" s="390">
        <v>48</v>
      </c>
      <c r="F249" s="391"/>
      <c r="G249" s="392"/>
      <c r="H249" s="392">
        <v>0</v>
      </c>
      <c r="I249" s="333">
        <f t="shared" si="61"/>
        <v>0</v>
      </c>
      <c r="J249" s="393">
        <f t="shared" si="62"/>
        <v>0</v>
      </c>
    </row>
    <row r="250" spans="1:12" ht="13.5" customHeight="1">
      <c r="A250" s="255"/>
      <c r="B250" s="282"/>
      <c r="C250" s="282"/>
      <c r="D250" s="256"/>
      <c r="E250" s="258"/>
      <c r="F250" s="231"/>
      <c r="H250" s="231"/>
      <c r="I250" s="231"/>
      <c r="J250" s="231"/>
    </row>
    <row r="251" spans="1:12" ht="13.5" customHeight="1">
      <c r="A251" s="260"/>
      <c r="B251" s="218"/>
      <c r="C251" s="218"/>
      <c r="D251" s="261"/>
      <c r="E251" s="394"/>
      <c r="F251" s="395"/>
      <c r="G251" s="225"/>
      <c r="H251" s="225"/>
      <c r="I251" s="225"/>
      <c r="J251" s="225"/>
      <c r="K251" s="396"/>
      <c r="L251" s="396"/>
    </row>
    <row r="252" spans="1:12" s="404" customFormat="1" ht="13.5" customHeight="1">
      <c r="A252" s="397"/>
      <c r="B252" s="398"/>
      <c r="C252" s="398"/>
      <c r="D252" s="399"/>
      <c r="E252" s="400"/>
      <c r="F252" s="401"/>
      <c r="G252" s="401"/>
      <c r="H252" s="401"/>
      <c r="I252" s="401"/>
      <c r="J252" s="402"/>
      <c r="K252" s="403"/>
      <c r="L252" s="403"/>
    </row>
    <row r="253" spans="1:12" s="404" customFormat="1" ht="15.75" customHeight="1" thickBot="1">
      <c r="C253" s="405" t="s">
        <v>1283</v>
      </c>
      <c r="D253" s="406"/>
      <c r="E253" s="407"/>
      <c r="F253" s="408"/>
      <c r="G253" s="409"/>
      <c r="H253" s="408" t="s">
        <v>1284</v>
      </c>
      <c r="I253" s="408" t="s">
        <v>1285</v>
      </c>
      <c r="J253" s="401"/>
      <c r="K253" s="403"/>
      <c r="L253" s="403"/>
    </row>
    <row r="254" spans="1:12" s="404" customFormat="1" ht="26.25" customHeight="1">
      <c r="B254" s="410"/>
      <c r="C254" s="411" t="s">
        <v>853</v>
      </c>
      <c r="D254" s="412"/>
      <c r="E254" s="413"/>
      <c r="F254" s="414"/>
      <c r="G254" s="414"/>
      <c r="H254" s="415">
        <f>H10</f>
        <v>0</v>
      </c>
      <c r="I254" s="416">
        <f>I10</f>
        <v>0</v>
      </c>
      <c r="J254" s="417"/>
      <c r="K254" s="403"/>
      <c r="L254" s="403"/>
    </row>
    <row r="255" spans="1:12" s="404" customFormat="1" ht="15.75" customHeight="1">
      <c r="A255" s="418"/>
      <c r="B255" s="419" t="s">
        <v>138</v>
      </c>
      <c r="C255" s="420" t="s">
        <v>1286</v>
      </c>
      <c r="D255" s="421" t="s">
        <v>507</v>
      </c>
      <c r="E255" s="422">
        <v>6</v>
      </c>
      <c r="F255" s="423">
        <f>I254</f>
        <v>0</v>
      </c>
      <c r="G255" s="423"/>
      <c r="H255" s="423"/>
      <c r="I255" s="424">
        <f>F255*E255%</f>
        <v>0</v>
      </c>
      <c r="J255" s="425"/>
      <c r="K255" s="403"/>
      <c r="L255" s="403"/>
    </row>
    <row r="256" spans="1:12" s="404" customFormat="1" ht="15.75" customHeight="1">
      <c r="A256" s="418"/>
      <c r="B256" s="419" t="s">
        <v>344</v>
      </c>
      <c r="C256" s="420" t="s">
        <v>1287</v>
      </c>
      <c r="D256" s="421" t="s">
        <v>507</v>
      </c>
      <c r="E256" s="426">
        <v>3.6</v>
      </c>
      <c r="F256" s="423">
        <f>H254</f>
        <v>0</v>
      </c>
      <c r="G256" s="423"/>
      <c r="H256" s="423">
        <f>F256*E256%</f>
        <v>0</v>
      </c>
      <c r="I256" s="424"/>
      <c r="J256" s="425"/>
      <c r="K256" s="403"/>
      <c r="L256" s="403"/>
    </row>
    <row r="257" spans="1:12" s="404" customFormat="1" ht="15.75" customHeight="1">
      <c r="A257" s="418"/>
      <c r="B257" s="419" t="s">
        <v>344</v>
      </c>
      <c r="C257" s="420" t="s">
        <v>1288</v>
      </c>
      <c r="D257" s="421" t="s">
        <v>507</v>
      </c>
      <c r="E257" s="422">
        <v>1</v>
      </c>
      <c r="F257" s="423">
        <f>H254</f>
        <v>0</v>
      </c>
      <c r="G257" s="423"/>
      <c r="H257" s="423">
        <f>F257*E257%</f>
        <v>0</v>
      </c>
      <c r="I257" s="424"/>
      <c r="J257" s="425"/>
      <c r="K257" s="403"/>
      <c r="L257" s="403"/>
    </row>
    <row r="258" spans="1:12" s="404" customFormat="1" ht="15.75" customHeight="1" thickBot="1">
      <c r="A258" s="418"/>
      <c r="B258" s="427" t="s">
        <v>344</v>
      </c>
      <c r="C258" s="428" t="s">
        <v>1289</v>
      </c>
      <c r="D258" s="429" t="s">
        <v>507</v>
      </c>
      <c r="E258" s="430">
        <v>3</v>
      </c>
      <c r="F258" s="431">
        <f>H254</f>
        <v>0</v>
      </c>
      <c r="G258" s="431"/>
      <c r="H258" s="431">
        <f>F258*E258%</f>
        <v>0</v>
      </c>
      <c r="I258" s="432"/>
      <c r="J258" s="425"/>
      <c r="K258" s="403"/>
      <c r="L258" s="403"/>
    </row>
    <row r="259" spans="1:12" s="404" customFormat="1" ht="15.75" customHeight="1">
      <c r="A259" s="418"/>
      <c r="B259" s="433"/>
      <c r="C259" s="434" t="s">
        <v>1290</v>
      </c>
      <c r="D259" s="435"/>
      <c r="E259" s="436"/>
      <c r="F259" s="437"/>
      <c r="G259" s="437"/>
      <c r="H259" s="437">
        <f>SUM(H254:H258)</f>
        <v>0</v>
      </c>
      <c r="I259" s="438">
        <f>SUM(I254:I258)</f>
        <v>0</v>
      </c>
      <c r="J259" s="425"/>
      <c r="K259" s="403"/>
      <c r="L259" s="403"/>
    </row>
    <row r="260" spans="1:12" s="404" customFormat="1" ht="15.75" customHeight="1">
      <c r="A260" s="418"/>
      <c r="B260" s="419"/>
      <c r="C260" s="420" t="s">
        <v>1291</v>
      </c>
      <c r="D260" s="439" t="s">
        <v>507</v>
      </c>
      <c r="E260" s="422">
        <v>1</v>
      </c>
      <c r="F260" s="423"/>
      <c r="G260" s="423"/>
      <c r="H260" s="423">
        <f>H259*1%</f>
        <v>0</v>
      </c>
      <c r="I260" s="424"/>
      <c r="J260" s="425"/>
      <c r="K260" s="403"/>
      <c r="L260" s="403"/>
    </row>
    <row r="261" spans="1:12" s="404" customFormat="1" ht="15.75" customHeight="1" thickBot="1">
      <c r="A261" s="418"/>
      <c r="B261" s="427"/>
      <c r="C261" s="428" t="s">
        <v>1267</v>
      </c>
      <c r="D261" s="429"/>
      <c r="E261" s="430"/>
      <c r="F261" s="431"/>
      <c r="G261" s="431"/>
      <c r="H261" s="431"/>
      <c r="I261" s="432">
        <f>I239</f>
        <v>0</v>
      </c>
      <c r="J261" s="425"/>
      <c r="K261" s="403"/>
      <c r="L261" s="403"/>
    </row>
    <row r="262" spans="1:12" s="404" customFormat="1" ht="15.75" customHeight="1">
      <c r="A262" s="418"/>
      <c r="B262" s="440"/>
      <c r="C262" s="441" t="s">
        <v>1290</v>
      </c>
      <c r="D262" s="442"/>
      <c r="E262" s="443"/>
      <c r="F262" s="417"/>
      <c r="G262" s="417"/>
      <c r="H262" s="417"/>
      <c r="I262" s="417">
        <f>I261+H260+H259+I259</f>
        <v>0</v>
      </c>
      <c r="J262" s="425"/>
      <c r="K262" s="403"/>
      <c r="L262" s="403"/>
    </row>
    <row r="263" spans="1:12" s="404" customFormat="1" ht="15.75" customHeight="1">
      <c r="A263" s="418"/>
      <c r="B263" s="440"/>
      <c r="C263" s="440" t="s">
        <v>1292</v>
      </c>
      <c r="D263" s="440"/>
      <c r="E263" s="444"/>
      <c r="F263" s="425"/>
      <c r="G263" s="401"/>
      <c r="H263" s="425"/>
      <c r="I263" s="425">
        <f>I262*20%</f>
        <v>0</v>
      </c>
      <c r="J263" s="425"/>
      <c r="K263" s="403"/>
      <c r="L263" s="403"/>
    </row>
    <row r="264" spans="1:12" s="404" customFormat="1" ht="15.75" customHeight="1">
      <c r="A264" s="418"/>
      <c r="B264" s="440"/>
      <c r="C264" s="441" t="s">
        <v>1293</v>
      </c>
      <c r="D264" s="442"/>
      <c r="E264" s="443"/>
      <c r="F264" s="417"/>
      <c r="G264" s="417"/>
      <c r="H264" s="417"/>
      <c r="I264" s="417">
        <f>I263+I262</f>
        <v>0</v>
      </c>
      <c r="J264" s="425"/>
      <c r="K264" s="403"/>
      <c r="L264" s="403"/>
    </row>
    <row r="265" spans="1:12" s="404" customFormat="1" ht="12" customHeight="1">
      <c r="A265" s="418"/>
      <c r="B265" s="440"/>
      <c r="C265" s="440"/>
      <c r="D265" s="440"/>
      <c r="E265" s="444"/>
      <c r="F265" s="425"/>
      <c r="G265" s="401"/>
      <c r="H265" s="425"/>
      <c r="I265" s="425"/>
      <c r="J265" s="425"/>
      <c r="K265" s="403"/>
      <c r="L265" s="403"/>
    </row>
    <row r="266" spans="1:12" ht="12" customHeight="1">
      <c r="C266" s="447"/>
      <c r="D266" s="448"/>
      <c r="E266" s="449"/>
      <c r="K266" s="396"/>
      <c r="L266" s="396"/>
    </row>
  </sheetData>
  <sheetProtection selectLockedCells="1" selectUnlockedCells="1"/>
  <printOptions horizontalCentered="1"/>
  <pageMargins left="0.39370078740157483" right="0.39370078740157483" top="0.39370078740157483" bottom="0.39370078740157483" header="0.51181102362204722" footer="0"/>
  <pageSetup paperSize="9" scale="80" fitToHeight="100" orientation="landscape" useFirstPageNumber="1" horizontalDpi="300" verticalDpi="300" r:id="rId1"/>
  <headerFooter alignWithMargins="0">
    <oddFooter>&amp;CRT-1220.06.EO-R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27"/>
  <sheetViews>
    <sheetView showGridLines="0" workbookViewId="0">
      <selection activeCell="E27" sqref="E27:H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6"/>
    </row>
    <row r="2" spans="1:46" s="1" customFormat="1" ht="36.950000000000003" customHeight="1">
      <c r="L2" s="506" t="s">
        <v>5</v>
      </c>
      <c r="M2" s="507"/>
      <c r="N2" s="507"/>
      <c r="O2" s="507"/>
      <c r="P2" s="507"/>
      <c r="Q2" s="507"/>
      <c r="R2" s="507"/>
      <c r="S2" s="507"/>
      <c r="T2" s="507"/>
      <c r="U2" s="507"/>
      <c r="V2" s="507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70</v>
      </c>
    </row>
    <row r="4" spans="1:46" s="1" customFormat="1" ht="24.95" customHeight="1">
      <c r="B4" s="20"/>
      <c r="D4" s="21" t="s">
        <v>93</v>
      </c>
      <c r="L4" s="20"/>
      <c r="M4" s="97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12</v>
      </c>
      <c r="L6" s="20"/>
    </row>
    <row r="7" spans="1:46" s="1" customFormat="1" ht="16.5" customHeight="1">
      <c r="B7" s="20"/>
      <c r="E7" s="539" t="str">
        <f>'Rekapitulácia stavby'!K6</f>
        <v>Zateplenie obecného úradu a kultúrneho domu</v>
      </c>
      <c r="F7" s="540"/>
      <c r="G7" s="540"/>
      <c r="H7" s="540"/>
      <c r="L7" s="20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529" t="s">
        <v>973</v>
      </c>
      <c r="F9" s="538"/>
      <c r="G9" s="538"/>
      <c r="H9" s="538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13</v>
      </c>
      <c r="E11" s="31"/>
      <c r="F11" s="24" t="s">
        <v>1</v>
      </c>
      <c r="G11" s="31"/>
      <c r="H11" s="31"/>
      <c r="I11" s="26" t="s">
        <v>14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15</v>
      </c>
      <c r="E12" s="31"/>
      <c r="F12" s="24" t="s">
        <v>16</v>
      </c>
      <c r="G12" s="31"/>
      <c r="H12" s="31"/>
      <c r="I12" s="26" t="s">
        <v>17</v>
      </c>
      <c r="J12" s="54" t="str">
        <f>'Rekapitulácia stavby'!AN8</f>
        <v>20. 12. 2021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19</v>
      </c>
      <c r="E14" s="31"/>
      <c r="F14" s="31"/>
      <c r="G14" s="31"/>
      <c r="H14" s="31"/>
      <c r="I14" s="26" t="s">
        <v>20</v>
      </c>
      <c r="J14" s="24" t="str">
        <f>IF('Rekapitulácia stavby'!AN10="","",'Rekapitulácia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IF('Rekapitulácia stavby'!E11="","",'Rekapitulácia stavby'!E11)</f>
        <v xml:space="preserve"> </v>
      </c>
      <c r="F15" s="31"/>
      <c r="G15" s="31"/>
      <c r="H15" s="31"/>
      <c r="I15" s="26" t="s">
        <v>21</v>
      </c>
      <c r="J15" s="24" t="str">
        <f>IF('Rekapitulácia stavby'!AN11="","",'Rekapitulácia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22</v>
      </c>
      <c r="E17" s="31"/>
      <c r="F17" s="31"/>
      <c r="G17" s="31"/>
      <c r="H17" s="31"/>
      <c r="I17" s="26" t="s">
        <v>20</v>
      </c>
      <c r="J17" s="24" t="str">
        <f>'Rekapitulácia stavby'!AN13</f>
        <v/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513" t="str">
        <f>'Rekapitulácia stavby'!E14</f>
        <v xml:space="preserve"> </v>
      </c>
      <c r="F18" s="513"/>
      <c r="G18" s="513"/>
      <c r="H18" s="513"/>
      <c r="I18" s="26" t="s">
        <v>21</v>
      </c>
      <c r="J18" s="24" t="str">
        <f>'Rekapitulácia stavby'!AN14</f>
        <v/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23</v>
      </c>
      <c r="E20" s="31"/>
      <c r="F20" s="31"/>
      <c r="G20" s="31"/>
      <c r="H20" s="31"/>
      <c r="I20" s="26" t="s">
        <v>20</v>
      </c>
      <c r="J20" s="24" t="str">
        <f>IF('Rekapitulácia stavby'!AN16="","",'Rekapitulácia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21</v>
      </c>
      <c r="J21" s="24" t="str">
        <f>IF('Rekapitulácia stavby'!AN17="","",'Rekapitulácia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26</v>
      </c>
      <c r="E23" s="31"/>
      <c r="F23" s="31"/>
      <c r="G23" s="31"/>
      <c r="H23" s="31"/>
      <c r="I23" s="26" t="s">
        <v>20</v>
      </c>
      <c r="J23" s="24" t="str">
        <f>IF('Rekapitulácia stavby'!AN19="","",'Rekapitulácia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21</v>
      </c>
      <c r="J24" s="24" t="str">
        <f>IF('Rekapitulácia stavby'!AN20="","",'Rekapitulácia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27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515" t="s">
        <v>1</v>
      </c>
      <c r="F27" s="515"/>
      <c r="G27" s="515"/>
      <c r="H27" s="515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96</v>
      </c>
      <c r="E30" s="31"/>
      <c r="F30" s="31"/>
      <c r="G30" s="31"/>
      <c r="H30" s="31"/>
      <c r="I30" s="31"/>
      <c r="J30" s="30">
        <f>J96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29" t="s">
        <v>97</v>
      </c>
      <c r="E31" s="31"/>
      <c r="F31" s="31"/>
      <c r="G31" s="31"/>
      <c r="H31" s="31"/>
      <c r="I31" s="31"/>
      <c r="J31" s="30">
        <f>J101</f>
        <v>0</v>
      </c>
      <c r="K31" s="31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30</v>
      </c>
      <c r="E32" s="31"/>
      <c r="F32" s="31"/>
      <c r="G32" s="31"/>
      <c r="H32" s="31"/>
      <c r="I32" s="31"/>
      <c r="J32" s="70">
        <f>ROUND(J30 + J31, 2)</f>
        <v>0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5"/>
      <c r="E33" s="65"/>
      <c r="F33" s="65"/>
      <c r="G33" s="65"/>
      <c r="H33" s="65"/>
      <c r="I33" s="65"/>
      <c r="J33" s="65"/>
      <c r="K33" s="65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32</v>
      </c>
      <c r="G34" s="31"/>
      <c r="H34" s="31"/>
      <c r="I34" s="35" t="s">
        <v>31</v>
      </c>
      <c r="J34" s="35" t="s">
        <v>33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34</v>
      </c>
      <c r="E35" s="26" t="s">
        <v>35</v>
      </c>
      <c r="F35" s="103">
        <f>ROUND((SUM(BE101:BE102) + SUM(BE122:BE126)),  2)</f>
        <v>0</v>
      </c>
      <c r="G35" s="31"/>
      <c r="H35" s="31"/>
      <c r="I35" s="104">
        <v>0.2</v>
      </c>
      <c r="J35" s="103">
        <f>ROUND(((SUM(BE101:BE102) + SUM(BE122:BE126))*I35),  2)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26" t="s">
        <v>36</v>
      </c>
      <c r="F36" s="103">
        <f>ROUND((SUM(BF101:BF102) + SUM(BF122:BF126)),  2)</f>
        <v>0</v>
      </c>
      <c r="G36" s="31"/>
      <c r="H36" s="31"/>
      <c r="I36" s="104">
        <v>0.2</v>
      </c>
      <c r="J36" s="103">
        <f>ROUND(((SUM(BF101:BF102) + SUM(BF122:BF126))*I36),  2)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37</v>
      </c>
      <c r="F37" s="103">
        <f>ROUND((SUM(BG101:BG102) + SUM(BG122:BG126)),  2)</f>
        <v>0</v>
      </c>
      <c r="G37" s="31"/>
      <c r="H37" s="31"/>
      <c r="I37" s="104">
        <v>0.2</v>
      </c>
      <c r="J37" s="103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38</v>
      </c>
      <c r="F38" s="103">
        <f>ROUND((SUM(BH101:BH102) + SUM(BH122:BH126)),  2)</f>
        <v>0</v>
      </c>
      <c r="G38" s="31"/>
      <c r="H38" s="31"/>
      <c r="I38" s="104">
        <v>0.2</v>
      </c>
      <c r="J38" s="103">
        <f>0</f>
        <v>0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26" t="s">
        <v>39</v>
      </c>
      <c r="F39" s="103">
        <f>ROUND((SUM(BI101:BI102) + SUM(BI122:BI126)),  2)</f>
        <v>0</v>
      </c>
      <c r="G39" s="31"/>
      <c r="H39" s="31"/>
      <c r="I39" s="104">
        <v>0</v>
      </c>
      <c r="J39" s="103">
        <f>0</f>
        <v>0</v>
      </c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94"/>
      <c r="D41" s="105" t="s">
        <v>40</v>
      </c>
      <c r="E41" s="59"/>
      <c r="F41" s="59"/>
      <c r="G41" s="106" t="s">
        <v>41</v>
      </c>
      <c r="H41" s="107" t="s">
        <v>42</v>
      </c>
      <c r="I41" s="59"/>
      <c r="J41" s="108">
        <f>SUM(J32:J39)</f>
        <v>0</v>
      </c>
      <c r="K41" s="109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1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41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2.75">
      <c r="A61" s="31"/>
      <c r="B61" s="32"/>
      <c r="C61" s="31"/>
      <c r="D61" s="44" t="s">
        <v>45</v>
      </c>
      <c r="E61" s="34"/>
      <c r="F61" s="110" t="s">
        <v>46</v>
      </c>
      <c r="G61" s="44" t="s">
        <v>45</v>
      </c>
      <c r="H61" s="34"/>
      <c r="I61" s="34"/>
      <c r="J61" s="111" t="s">
        <v>46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2.75">
      <c r="A65" s="31"/>
      <c r="B65" s="32"/>
      <c r="C65" s="31"/>
      <c r="D65" s="42" t="s">
        <v>47</v>
      </c>
      <c r="E65" s="45"/>
      <c r="F65" s="45"/>
      <c r="G65" s="42" t="s">
        <v>48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2.75">
      <c r="A76" s="31"/>
      <c r="B76" s="32"/>
      <c r="C76" s="31"/>
      <c r="D76" s="44" t="s">
        <v>45</v>
      </c>
      <c r="E76" s="34"/>
      <c r="F76" s="110" t="s">
        <v>46</v>
      </c>
      <c r="G76" s="44" t="s">
        <v>45</v>
      </c>
      <c r="H76" s="34"/>
      <c r="I76" s="34"/>
      <c r="J76" s="111" t="s">
        <v>46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1" t="s">
        <v>98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12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539" t="str">
        <f>E7</f>
        <v>Zateplenie obecného úradu a kultúrneho domu</v>
      </c>
      <c r="F85" s="540"/>
      <c r="G85" s="540"/>
      <c r="H85" s="540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529" t="str">
        <f>E9</f>
        <v>04 - ÚK</v>
      </c>
      <c r="F87" s="538"/>
      <c r="G87" s="538"/>
      <c r="H87" s="538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15</v>
      </c>
      <c r="D89" s="31"/>
      <c r="E89" s="31"/>
      <c r="F89" s="24" t="str">
        <f>F12</f>
        <v xml:space="preserve"> </v>
      </c>
      <c r="G89" s="31"/>
      <c r="H89" s="31"/>
      <c r="I89" s="26" t="s">
        <v>17</v>
      </c>
      <c r="J89" s="54" t="str">
        <f>IF(J12="","",J12)</f>
        <v>20. 12. 2021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19</v>
      </c>
      <c r="D91" s="31"/>
      <c r="E91" s="31"/>
      <c r="F91" s="24" t="str">
        <f>E15</f>
        <v xml:space="preserve"> </v>
      </c>
      <c r="G91" s="31"/>
      <c r="H91" s="31"/>
      <c r="I91" s="26" t="s">
        <v>23</v>
      </c>
      <c r="J91" s="27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22</v>
      </c>
      <c r="D92" s="31"/>
      <c r="E92" s="31"/>
      <c r="F92" s="24" t="str">
        <f>IF(E18="","",E18)</f>
        <v xml:space="preserve"> </v>
      </c>
      <c r="G92" s="31"/>
      <c r="H92" s="31"/>
      <c r="I92" s="26" t="s">
        <v>26</v>
      </c>
      <c r="J92" s="27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2" t="s">
        <v>99</v>
      </c>
      <c r="D94" s="94"/>
      <c r="E94" s="94"/>
      <c r="F94" s="94"/>
      <c r="G94" s="94"/>
      <c r="H94" s="94"/>
      <c r="I94" s="94"/>
      <c r="J94" s="113" t="s">
        <v>100</v>
      </c>
      <c r="K94" s="94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4" t="s">
        <v>101</v>
      </c>
      <c r="D96" s="31"/>
      <c r="E96" s="31"/>
      <c r="F96" s="31"/>
      <c r="G96" s="31"/>
      <c r="H96" s="31"/>
      <c r="I96" s="31"/>
      <c r="J96" s="70">
        <f>J122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7" t="s">
        <v>102</v>
      </c>
    </row>
    <row r="97" spans="1:31" s="9" customFormat="1" ht="24.95" customHeight="1">
      <c r="B97" s="115"/>
      <c r="D97" s="116" t="s">
        <v>108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974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s="2" customFormat="1" ht="29.25" customHeight="1">
      <c r="A101" s="31"/>
      <c r="B101" s="32"/>
      <c r="C101" s="114" t="s">
        <v>119</v>
      </c>
      <c r="D101" s="31"/>
      <c r="E101" s="31"/>
      <c r="F101" s="31"/>
      <c r="G101" s="31"/>
      <c r="H101" s="31"/>
      <c r="I101" s="31"/>
      <c r="J101" s="123">
        <v>0</v>
      </c>
      <c r="K101" s="31"/>
      <c r="L101" s="41"/>
      <c r="N101" s="124" t="s">
        <v>34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18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29.25" customHeight="1">
      <c r="A103" s="31"/>
      <c r="B103" s="32"/>
      <c r="C103" s="93" t="s">
        <v>92</v>
      </c>
      <c r="D103" s="94"/>
      <c r="E103" s="94"/>
      <c r="F103" s="94"/>
      <c r="G103" s="94"/>
      <c r="H103" s="94"/>
      <c r="I103" s="94"/>
      <c r="J103" s="95">
        <f>ROUND(J96+J101,2)</f>
        <v>0</v>
      </c>
      <c r="K103" s="94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1" t="s">
        <v>120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12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539" t="str">
        <f>E7</f>
        <v>Zateplenie obecného úradu a kultúrneho domu</v>
      </c>
      <c r="F112" s="540"/>
      <c r="G112" s="540"/>
      <c r="H112" s="540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94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529" t="str">
        <f>E9</f>
        <v>04 - ÚK</v>
      </c>
      <c r="F114" s="538"/>
      <c r="G114" s="538"/>
      <c r="H114" s="538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15</v>
      </c>
      <c r="D116" s="31"/>
      <c r="E116" s="31"/>
      <c r="F116" s="24" t="str">
        <f>F12</f>
        <v xml:space="preserve"> </v>
      </c>
      <c r="G116" s="31"/>
      <c r="H116" s="31"/>
      <c r="I116" s="26" t="s">
        <v>17</v>
      </c>
      <c r="J116" s="54" t="str">
        <f>IF(J12="","",J12)</f>
        <v>20. 12. 2021</v>
      </c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19</v>
      </c>
      <c r="D118" s="31"/>
      <c r="E118" s="31"/>
      <c r="F118" s="24" t="str">
        <f>E15</f>
        <v xml:space="preserve"> </v>
      </c>
      <c r="G118" s="31"/>
      <c r="H118" s="31"/>
      <c r="I118" s="26" t="s">
        <v>23</v>
      </c>
      <c r="J118" s="27" t="str">
        <f>E21</f>
        <v xml:space="preserve"> 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22</v>
      </c>
      <c r="D119" s="31"/>
      <c r="E119" s="31"/>
      <c r="F119" s="24" t="str">
        <f>IF(E18="","",E18)</f>
        <v xml:space="preserve"> </v>
      </c>
      <c r="G119" s="31"/>
      <c r="H119" s="31"/>
      <c r="I119" s="26" t="s">
        <v>26</v>
      </c>
      <c r="J119" s="27" t="str">
        <f>E24</f>
        <v xml:space="preserve"> 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25"/>
      <c r="B121" s="126"/>
      <c r="C121" s="127" t="s">
        <v>121</v>
      </c>
      <c r="D121" s="128" t="s">
        <v>55</v>
      </c>
      <c r="E121" s="128" t="s">
        <v>51</v>
      </c>
      <c r="F121" s="128" t="s">
        <v>52</v>
      </c>
      <c r="G121" s="128" t="s">
        <v>122</v>
      </c>
      <c r="H121" s="128" t="s">
        <v>123</v>
      </c>
      <c r="I121" s="128" t="s">
        <v>124</v>
      </c>
      <c r="J121" s="129" t="s">
        <v>100</v>
      </c>
      <c r="K121" s="130" t="s">
        <v>125</v>
      </c>
      <c r="L121" s="131"/>
      <c r="M121" s="61" t="s">
        <v>1</v>
      </c>
      <c r="N121" s="62" t="s">
        <v>34</v>
      </c>
      <c r="O121" s="62" t="s">
        <v>126</v>
      </c>
      <c r="P121" s="62" t="s">
        <v>127</v>
      </c>
      <c r="Q121" s="62" t="s">
        <v>128</v>
      </c>
      <c r="R121" s="62" t="s">
        <v>129</v>
      </c>
      <c r="S121" s="62" t="s">
        <v>130</v>
      </c>
      <c r="T121" s="63" t="s">
        <v>131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1"/>
      <c r="B122" s="32"/>
      <c r="C122" s="68" t="s">
        <v>96</v>
      </c>
      <c r="D122" s="31"/>
      <c r="E122" s="31"/>
      <c r="F122" s="31"/>
      <c r="G122" s="31"/>
      <c r="H122" s="31"/>
      <c r="I122" s="31"/>
      <c r="J122" s="132">
        <f>BK122</f>
        <v>0</v>
      </c>
      <c r="K122" s="31"/>
      <c r="L122" s="32"/>
      <c r="M122" s="64"/>
      <c r="N122" s="55"/>
      <c r="O122" s="65"/>
      <c r="P122" s="133">
        <f>P123</f>
        <v>5.9463600000000003</v>
      </c>
      <c r="Q122" s="65"/>
      <c r="R122" s="133">
        <f>R123</f>
        <v>0</v>
      </c>
      <c r="S122" s="65"/>
      <c r="T122" s="134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7" t="s">
        <v>69</v>
      </c>
      <c r="AU122" s="17" t="s">
        <v>102</v>
      </c>
      <c r="BK122" s="135">
        <f>BK123</f>
        <v>0</v>
      </c>
    </row>
    <row r="123" spans="1:65" s="12" customFormat="1" ht="25.9" customHeight="1">
      <c r="B123" s="136"/>
      <c r="D123" s="137" t="s">
        <v>69</v>
      </c>
      <c r="E123" s="138" t="s">
        <v>491</v>
      </c>
      <c r="F123" s="138" t="s">
        <v>492</v>
      </c>
      <c r="J123" s="139">
        <f>BK123</f>
        <v>0</v>
      </c>
      <c r="L123" s="136"/>
      <c r="M123" s="140"/>
      <c r="N123" s="141"/>
      <c r="O123" s="141"/>
      <c r="P123" s="142">
        <f>P124</f>
        <v>5.9463600000000003</v>
      </c>
      <c r="Q123" s="141"/>
      <c r="R123" s="142">
        <f>R124</f>
        <v>0</v>
      </c>
      <c r="S123" s="141"/>
      <c r="T123" s="143">
        <f>T124</f>
        <v>0</v>
      </c>
      <c r="AR123" s="137" t="s">
        <v>135</v>
      </c>
      <c r="AT123" s="144" t="s">
        <v>69</v>
      </c>
      <c r="AU123" s="144" t="s">
        <v>70</v>
      </c>
      <c r="AY123" s="137" t="s">
        <v>134</v>
      </c>
      <c r="BK123" s="145">
        <f>BK124</f>
        <v>0</v>
      </c>
    </row>
    <row r="124" spans="1:65" s="12" customFormat="1" ht="22.9" customHeight="1">
      <c r="B124" s="136"/>
      <c r="D124" s="137" t="s">
        <v>69</v>
      </c>
      <c r="E124" s="146" t="s">
        <v>975</v>
      </c>
      <c r="F124" s="146" t="s">
        <v>976</v>
      </c>
      <c r="J124" s="147">
        <f>BK124</f>
        <v>0</v>
      </c>
      <c r="L124" s="136"/>
      <c r="M124" s="140"/>
      <c r="N124" s="141"/>
      <c r="O124" s="141"/>
      <c r="P124" s="142">
        <f>SUM(P125:P126)</f>
        <v>5.9463600000000003</v>
      </c>
      <c r="Q124" s="141"/>
      <c r="R124" s="142">
        <f>SUM(R125:R126)</f>
        <v>0</v>
      </c>
      <c r="S124" s="141"/>
      <c r="T124" s="143">
        <f>SUM(T125:T126)</f>
        <v>0</v>
      </c>
      <c r="AR124" s="137" t="s">
        <v>135</v>
      </c>
      <c r="AT124" s="144" t="s">
        <v>69</v>
      </c>
      <c r="AU124" s="144" t="s">
        <v>78</v>
      </c>
      <c r="AY124" s="137" t="s">
        <v>134</v>
      </c>
      <c r="BK124" s="145">
        <f>SUM(BK125:BK126)</f>
        <v>0</v>
      </c>
    </row>
    <row r="125" spans="1:65" s="2" customFormat="1" ht="14.45" customHeight="1">
      <c r="A125" s="31"/>
      <c r="B125" s="148"/>
      <c r="C125" s="149" t="s">
        <v>78</v>
      </c>
      <c r="D125" s="149" t="s">
        <v>138</v>
      </c>
      <c r="E125" s="150" t="s">
        <v>977</v>
      </c>
      <c r="F125" s="151" t="s">
        <v>87</v>
      </c>
      <c r="G125" s="152" t="s">
        <v>859</v>
      </c>
      <c r="H125" s="153">
        <v>1</v>
      </c>
      <c r="I125" s="153"/>
      <c r="J125" s="153">
        <f>ROUND(I125*H125,3)</f>
        <v>0</v>
      </c>
      <c r="K125" s="154"/>
      <c r="L125" s="32"/>
      <c r="M125" s="155" t="s">
        <v>1</v>
      </c>
      <c r="N125" s="156" t="s">
        <v>36</v>
      </c>
      <c r="O125" s="157">
        <v>5.9463600000000003</v>
      </c>
      <c r="P125" s="157">
        <f>O125*H125</f>
        <v>5.9463600000000003</v>
      </c>
      <c r="Q125" s="157">
        <v>0</v>
      </c>
      <c r="R125" s="157">
        <f>Q125*H125</f>
        <v>0</v>
      </c>
      <c r="S125" s="157">
        <v>0</v>
      </c>
      <c r="T125" s="158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9" t="s">
        <v>180</v>
      </c>
      <c r="AT125" s="159" t="s">
        <v>138</v>
      </c>
      <c r="AU125" s="159" t="s">
        <v>135</v>
      </c>
      <c r="AY125" s="17" t="s">
        <v>134</v>
      </c>
      <c r="BE125" s="160">
        <f>IF(N125="základná",J125,0)</f>
        <v>0</v>
      </c>
      <c r="BF125" s="160">
        <f>IF(N125="znížená",J125,0)</f>
        <v>0</v>
      </c>
      <c r="BG125" s="160">
        <f>IF(N125="zákl. prenesená",J125,0)</f>
        <v>0</v>
      </c>
      <c r="BH125" s="160">
        <f>IF(N125="zníž. prenesená",J125,0)</f>
        <v>0</v>
      </c>
      <c r="BI125" s="160">
        <f>IF(N125="nulová",J125,0)</f>
        <v>0</v>
      </c>
      <c r="BJ125" s="17" t="s">
        <v>135</v>
      </c>
      <c r="BK125" s="161">
        <f>ROUND(I125*H125,3)</f>
        <v>0</v>
      </c>
      <c r="BL125" s="17" t="s">
        <v>180</v>
      </c>
      <c r="BM125" s="159" t="s">
        <v>978</v>
      </c>
    </row>
    <row r="126" spans="1:65" s="2" customFormat="1">
      <c r="A126" s="31"/>
      <c r="B126" s="32"/>
      <c r="C126" s="31"/>
      <c r="D126" s="162" t="s">
        <v>143</v>
      </c>
      <c r="E126" s="31"/>
      <c r="F126" s="163"/>
      <c r="G126" s="31"/>
      <c r="H126" s="31"/>
      <c r="I126" s="31"/>
      <c r="J126" s="31"/>
      <c r="K126" s="31"/>
      <c r="L126" s="32"/>
      <c r="M126" s="196"/>
      <c r="N126" s="197"/>
      <c r="O126" s="198"/>
      <c r="P126" s="198"/>
      <c r="Q126" s="198"/>
      <c r="R126" s="198"/>
      <c r="S126" s="198"/>
      <c r="T126" s="199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7" t="s">
        <v>143</v>
      </c>
      <c r="AU126" s="17" t="s">
        <v>135</v>
      </c>
    </row>
    <row r="127" spans="1:65" s="2" customFormat="1" ht="6.95" customHeight="1">
      <c r="A127" s="31"/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2"/>
      <c r="M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</sheetData>
  <autoFilter ref="C121:K126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EEAB-91B3-4A7E-B2B6-2FC4888D8A23}">
  <sheetPr>
    <pageSetUpPr fitToPage="1"/>
  </sheetPr>
  <dimension ref="A1:H181"/>
  <sheetViews>
    <sheetView zoomScale="180" zoomScaleNormal="180" zoomScalePageLayoutView="140" workbookViewId="0">
      <selection activeCell="F178" sqref="F178"/>
    </sheetView>
  </sheetViews>
  <sheetFormatPr defaultColWidth="12.6640625" defaultRowHeight="12.75"/>
  <cols>
    <col min="1" max="1" width="0.5" style="453" customWidth="1"/>
    <col min="2" max="3" width="5" style="452" customWidth="1"/>
    <col min="4" max="4" width="62.83203125" style="453" customWidth="1"/>
    <col min="5" max="8" width="17.6640625" style="454" customWidth="1"/>
    <col min="9" max="16384" width="12.6640625" style="453"/>
  </cols>
  <sheetData>
    <row r="1" spans="2:8" ht="3" customHeight="1"/>
    <row r="2" spans="2:8" ht="3" customHeight="1"/>
    <row r="3" spans="2:8" s="458" customFormat="1" ht="11.25">
      <c r="B3" s="455" t="s">
        <v>1294</v>
      </c>
      <c r="C3" s="455" t="s">
        <v>1295</v>
      </c>
      <c r="D3" s="456" t="s">
        <v>1296</v>
      </c>
      <c r="E3" s="457" t="s">
        <v>421</v>
      </c>
      <c r="F3" s="457" t="s">
        <v>1297</v>
      </c>
      <c r="G3" s="457" t="s">
        <v>1298</v>
      </c>
      <c r="H3" s="457" t="s">
        <v>1299</v>
      </c>
    </row>
    <row r="4" spans="2:8" s="458" customFormat="1" ht="11.25">
      <c r="B4" s="455"/>
      <c r="C4" s="455"/>
      <c r="D4" s="456" t="s">
        <v>1300</v>
      </c>
      <c r="E4" s="457"/>
      <c r="F4" s="457"/>
      <c r="G4" s="457"/>
      <c r="H4" s="457"/>
    </row>
    <row r="5" spans="2:8" s="463" customFormat="1" ht="12.95" customHeight="1">
      <c r="B5" s="459">
        <v>1</v>
      </c>
      <c r="C5" s="459" t="s">
        <v>1301</v>
      </c>
      <c r="D5" s="460" t="s">
        <v>1302</v>
      </c>
      <c r="E5" s="461">
        <v>5</v>
      </c>
      <c r="F5" s="462"/>
      <c r="G5" s="462">
        <f>E5*F5</f>
        <v>0</v>
      </c>
      <c r="H5" s="462">
        <f>G5*1.2</f>
        <v>0</v>
      </c>
    </row>
    <row r="6" spans="2:8" s="463" customFormat="1" ht="12.95" customHeight="1">
      <c r="B6" s="459">
        <v>2</v>
      </c>
      <c r="C6" s="459" t="s">
        <v>1301</v>
      </c>
      <c r="D6" s="460" t="s">
        <v>1303</v>
      </c>
      <c r="E6" s="461">
        <v>5</v>
      </c>
      <c r="F6" s="462"/>
      <c r="G6" s="462">
        <f t="shared" ref="G6:G35" si="0">E6*F6</f>
        <v>0</v>
      </c>
      <c r="H6" s="462">
        <f t="shared" ref="H6:H69" si="1">G6*1.2</f>
        <v>0</v>
      </c>
    </row>
    <row r="7" spans="2:8" s="463" customFormat="1" ht="12.95" customHeight="1">
      <c r="B7" s="459">
        <v>3</v>
      </c>
      <c r="C7" s="459" t="s">
        <v>1301</v>
      </c>
      <c r="D7" s="460" t="s">
        <v>1304</v>
      </c>
      <c r="E7" s="461">
        <v>5</v>
      </c>
      <c r="F7" s="462"/>
      <c r="G7" s="462">
        <f t="shared" si="0"/>
        <v>0</v>
      </c>
      <c r="H7" s="462">
        <f t="shared" si="1"/>
        <v>0</v>
      </c>
    </row>
    <row r="8" spans="2:8" s="468" customFormat="1" ht="12.95" customHeight="1">
      <c r="B8" s="464">
        <v>4</v>
      </c>
      <c r="C8" s="464" t="s">
        <v>1305</v>
      </c>
      <c r="D8" s="465" t="s">
        <v>1306</v>
      </c>
      <c r="E8" s="466">
        <v>5</v>
      </c>
      <c r="F8" s="467"/>
      <c r="G8" s="467">
        <f t="shared" si="0"/>
        <v>0</v>
      </c>
      <c r="H8" s="467">
        <f t="shared" si="1"/>
        <v>0</v>
      </c>
    </row>
    <row r="9" spans="2:8" s="463" customFormat="1" ht="12.95" customHeight="1">
      <c r="B9" s="459">
        <v>5</v>
      </c>
      <c r="C9" s="459" t="s">
        <v>1301</v>
      </c>
      <c r="D9" s="460" t="s">
        <v>1307</v>
      </c>
      <c r="E9" s="461">
        <v>5</v>
      </c>
      <c r="F9" s="462"/>
      <c r="G9" s="462">
        <f t="shared" si="0"/>
        <v>0</v>
      </c>
      <c r="H9" s="462">
        <f t="shared" si="1"/>
        <v>0</v>
      </c>
    </row>
    <row r="10" spans="2:8" s="468" customFormat="1" ht="12.95" customHeight="1">
      <c r="B10" s="464">
        <v>6</v>
      </c>
      <c r="C10" s="464" t="s">
        <v>1305</v>
      </c>
      <c r="D10" s="465" t="s">
        <v>1308</v>
      </c>
      <c r="E10" s="466">
        <v>5</v>
      </c>
      <c r="F10" s="467"/>
      <c r="G10" s="467">
        <f t="shared" si="0"/>
        <v>0</v>
      </c>
      <c r="H10" s="467">
        <f t="shared" si="1"/>
        <v>0</v>
      </c>
    </row>
    <row r="11" spans="2:8" s="469" customFormat="1" ht="12.95" customHeight="1">
      <c r="B11" s="459">
        <v>7</v>
      </c>
      <c r="C11" s="459" t="s">
        <v>1301</v>
      </c>
      <c r="D11" s="460" t="s">
        <v>1309</v>
      </c>
      <c r="E11" s="461">
        <v>5</v>
      </c>
      <c r="F11" s="462"/>
      <c r="G11" s="462">
        <f t="shared" si="0"/>
        <v>0</v>
      </c>
      <c r="H11" s="462">
        <f t="shared" si="1"/>
        <v>0</v>
      </c>
    </row>
    <row r="12" spans="2:8" s="470" customFormat="1" ht="12.95" customHeight="1">
      <c r="B12" s="464">
        <v>8</v>
      </c>
      <c r="C12" s="464" t="s">
        <v>1305</v>
      </c>
      <c r="D12" s="465" t="s">
        <v>1310</v>
      </c>
      <c r="E12" s="466">
        <v>5</v>
      </c>
      <c r="F12" s="467"/>
      <c r="G12" s="467">
        <f t="shared" si="0"/>
        <v>0</v>
      </c>
      <c r="H12" s="467">
        <f t="shared" si="1"/>
        <v>0</v>
      </c>
    </row>
    <row r="13" spans="2:8" s="469" customFormat="1" ht="12.95" customHeight="1">
      <c r="B13" s="459">
        <v>9</v>
      </c>
      <c r="C13" s="459" t="s">
        <v>1301</v>
      </c>
      <c r="D13" s="460" t="s">
        <v>1311</v>
      </c>
      <c r="E13" s="461">
        <v>1</v>
      </c>
      <c r="F13" s="462"/>
      <c r="G13" s="462">
        <f t="shared" si="0"/>
        <v>0</v>
      </c>
      <c r="H13" s="462">
        <f t="shared" si="1"/>
        <v>0</v>
      </c>
    </row>
    <row r="14" spans="2:8" s="470" customFormat="1" ht="12.95" customHeight="1">
      <c r="B14" s="464">
        <v>10</v>
      </c>
      <c r="C14" s="464" t="s">
        <v>1305</v>
      </c>
      <c r="D14" s="465" t="s">
        <v>1312</v>
      </c>
      <c r="E14" s="466">
        <v>1</v>
      </c>
      <c r="F14" s="467"/>
      <c r="G14" s="467">
        <f t="shared" si="0"/>
        <v>0</v>
      </c>
      <c r="H14" s="467">
        <f t="shared" si="1"/>
        <v>0</v>
      </c>
    </row>
    <row r="15" spans="2:8" s="469" customFormat="1" ht="12.95" customHeight="1">
      <c r="B15" s="459">
        <v>11</v>
      </c>
      <c r="C15" s="459" t="s">
        <v>1301</v>
      </c>
      <c r="D15" s="460" t="s">
        <v>1313</v>
      </c>
      <c r="E15" s="461">
        <v>1</v>
      </c>
      <c r="F15" s="462"/>
      <c r="G15" s="462">
        <f t="shared" si="0"/>
        <v>0</v>
      </c>
      <c r="H15" s="462">
        <f t="shared" si="1"/>
        <v>0</v>
      </c>
    </row>
    <row r="16" spans="2:8" s="470" customFormat="1" ht="12.95" customHeight="1">
      <c r="B16" s="464">
        <v>12</v>
      </c>
      <c r="C16" s="464" t="s">
        <v>1305</v>
      </c>
      <c r="D16" s="465" t="s">
        <v>1314</v>
      </c>
      <c r="E16" s="466">
        <v>1</v>
      </c>
      <c r="F16" s="467"/>
      <c r="G16" s="467">
        <f t="shared" si="0"/>
        <v>0</v>
      </c>
      <c r="H16" s="467">
        <f t="shared" si="1"/>
        <v>0</v>
      </c>
    </row>
    <row r="17" spans="2:8" s="469" customFormat="1" ht="12.95" customHeight="1">
      <c r="B17" s="459">
        <v>13</v>
      </c>
      <c r="C17" s="459" t="s">
        <v>1301</v>
      </c>
      <c r="D17" s="460" t="s">
        <v>1315</v>
      </c>
      <c r="E17" s="461">
        <v>1</v>
      </c>
      <c r="F17" s="462"/>
      <c r="G17" s="462">
        <f t="shared" si="0"/>
        <v>0</v>
      </c>
      <c r="H17" s="462">
        <f t="shared" si="1"/>
        <v>0</v>
      </c>
    </row>
    <row r="18" spans="2:8" s="470" customFormat="1" ht="12.95" customHeight="1">
      <c r="B18" s="464">
        <v>14</v>
      </c>
      <c r="C18" s="464" t="s">
        <v>1305</v>
      </c>
      <c r="D18" s="465" t="s">
        <v>1316</v>
      </c>
      <c r="E18" s="466">
        <v>1</v>
      </c>
      <c r="F18" s="467"/>
      <c r="G18" s="467">
        <f t="shared" si="0"/>
        <v>0</v>
      </c>
      <c r="H18" s="467">
        <f t="shared" si="1"/>
        <v>0</v>
      </c>
    </row>
    <row r="19" spans="2:8" s="469" customFormat="1" ht="12.95" customHeight="1">
      <c r="B19" s="459">
        <v>15</v>
      </c>
      <c r="C19" s="459" t="s">
        <v>1301</v>
      </c>
      <c r="D19" s="460" t="s">
        <v>1317</v>
      </c>
      <c r="E19" s="461">
        <v>1</v>
      </c>
      <c r="F19" s="462"/>
      <c r="G19" s="462">
        <f t="shared" si="0"/>
        <v>0</v>
      </c>
      <c r="H19" s="462">
        <f t="shared" si="1"/>
        <v>0</v>
      </c>
    </row>
    <row r="20" spans="2:8" s="470" customFormat="1" ht="12.95" customHeight="1">
      <c r="B20" s="464">
        <v>16</v>
      </c>
      <c r="C20" s="464" t="s">
        <v>1305</v>
      </c>
      <c r="D20" s="465" t="s">
        <v>1318</v>
      </c>
      <c r="E20" s="466">
        <v>1</v>
      </c>
      <c r="F20" s="467"/>
      <c r="G20" s="467">
        <f t="shared" si="0"/>
        <v>0</v>
      </c>
      <c r="H20" s="467">
        <f t="shared" si="1"/>
        <v>0</v>
      </c>
    </row>
    <row r="21" spans="2:8" s="469" customFormat="1" ht="12.95" customHeight="1">
      <c r="B21" s="459">
        <v>17</v>
      </c>
      <c r="C21" s="459" t="s">
        <v>1301</v>
      </c>
      <c r="D21" s="460" t="s">
        <v>1319</v>
      </c>
      <c r="E21" s="461">
        <v>1</v>
      </c>
      <c r="F21" s="462"/>
      <c r="G21" s="462">
        <f t="shared" si="0"/>
        <v>0</v>
      </c>
      <c r="H21" s="462">
        <f t="shared" si="1"/>
        <v>0</v>
      </c>
    </row>
    <row r="22" spans="2:8" s="470" customFormat="1" ht="12.95" customHeight="1">
      <c r="B22" s="464">
        <v>18</v>
      </c>
      <c r="C22" s="464" t="s">
        <v>1305</v>
      </c>
      <c r="D22" s="465" t="s">
        <v>1314</v>
      </c>
      <c r="E22" s="466">
        <v>1</v>
      </c>
      <c r="F22" s="467"/>
      <c r="G22" s="467">
        <f t="shared" si="0"/>
        <v>0</v>
      </c>
      <c r="H22" s="467">
        <f t="shared" si="1"/>
        <v>0</v>
      </c>
    </row>
    <row r="23" spans="2:8" s="472" customFormat="1" ht="12.95" customHeight="1">
      <c r="B23" s="459">
        <v>19</v>
      </c>
      <c r="C23" s="459" t="s">
        <v>1301</v>
      </c>
      <c r="D23" s="471" t="s">
        <v>1320</v>
      </c>
      <c r="E23" s="461">
        <v>1</v>
      </c>
      <c r="F23" s="462"/>
      <c r="G23" s="462">
        <f t="shared" si="0"/>
        <v>0</v>
      </c>
      <c r="H23" s="462">
        <f t="shared" si="1"/>
        <v>0</v>
      </c>
    </row>
    <row r="24" spans="2:8" s="474" customFormat="1" ht="12.95" customHeight="1">
      <c r="B24" s="464">
        <v>20</v>
      </c>
      <c r="C24" s="464" t="s">
        <v>1305</v>
      </c>
      <c r="D24" s="473" t="s">
        <v>1321</v>
      </c>
      <c r="E24" s="466">
        <v>1</v>
      </c>
      <c r="F24" s="467"/>
      <c r="G24" s="467">
        <f t="shared" si="0"/>
        <v>0</v>
      </c>
      <c r="H24" s="467">
        <f t="shared" si="1"/>
        <v>0</v>
      </c>
    </row>
    <row r="25" spans="2:8" s="472" customFormat="1" ht="12.95" customHeight="1">
      <c r="B25" s="459">
        <v>21</v>
      </c>
      <c r="C25" s="459" t="s">
        <v>1301</v>
      </c>
      <c r="D25" s="471" t="s">
        <v>1322</v>
      </c>
      <c r="E25" s="461">
        <v>1</v>
      </c>
      <c r="F25" s="462"/>
      <c r="G25" s="462">
        <f t="shared" si="0"/>
        <v>0</v>
      </c>
      <c r="H25" s="462">
        <f t="shared" si="1"/>
        <v>0</v>
      </c>
    </row>
    <row r="26" spans="2:8" s="474" customFormat="1" ht="12.95" customHeight="1">
      <c r="B26" s="464">
        <v>22</v>
      </c>
      <c r="C26" s="464" t="s">
        <v>1305</v>
      </c>
      <c r="D26" s="473" t="s">
        <v>1323</v>
      </c>
      <c r="E26" s="466">
        <v>1</v>
      </c>
      <c r="F26" s="467"/>
      <c r="G26" s="467">
        <f t="shared" si="0"/>
        <v>0</v>
      </c>
      <c r="H26" s="467">
        <f t="shared" si="1"/>
        <v>0</v>
      </c>
    </row>
    <row r="27" spans="2:8" s="469" customFormat="1" ht="12.95" customHeight="1">
      <c r="B27" s="459">
        <v>23</v>
      </c>
      <c r="C27" s="459" t="s">
        <v>1301</v>
      </c>
      <c r="D27" s="460" t="s">
        <v>1324</v>
      </c>
      <c r="E27" s="461">
        <v>1</v>
      </c>
      <c r="F27" s="462"/>
      <c r="G27" s="462">
        <f t="shared" si="0"/>
        <v>0</v>
      </c>
      <c r="H27" s="462">
        <f t="shared" si="1"/>
        <v>0</v>
      </c>
    </row>
    <row r="28" spans="2:8" s="470" customFormat="1" ht="12.95" customHeight="1">
      <c r="B28" s="464">
        <v>24</v>
      </c>
      <c r="C28" s="464" t="s">
        <v>1305</v>
      </c>
      <c r="D28" s="465" t="s">
        <v>1325</v>
      </c>
      <c r="E28" s="466">
        <v>1</v>
      </c>
      <c r="F28" s="467"/>
      <c r="G28" s="467">
        <f t="shared" si="0"/>
        <v>0</v>
      </c>
      <c r="H28" s="467">
        <f t="shared" si="1"/>
        <v>0</v>
      </c>
    </row>
    <row r="29" spans="2:8" s="469" customFormat="1" ht="12.95" customHeight="1">
      <c r="B29" s="459">
        <v>25</v>
      </c>
      <c r="C29" s="459" t="s">
        <v>1301</v>
      </c>
      <c r="D29" s="460" t="s">
        <v>1326</v>
      </c>
      <c r="E29" s="461">
        <v>1</v>
      </c>
      <c r="F29" s="462"/>
      <c r="G29" s="462">
        <f t="shared" si="0"/>
        <v>0</v>
      </c>
      <c r="H29" s="462">
        <f t="shared" si="1"/>
        <v>0</v>
      </c>
    </row>
    <row r="30" spans="2:8" s="470" customFormat="1" ht="12.95" customHeight="1">
      <c r="B30" s="464">
        <v>26</v>
      </c>
      <c r="C30" s="464" t="s">
        <v>1305</v>
      </c>
      <c r="D30" s="465" t="s">
        <v>1327</v>
      </c>
      <c r="E30" s="466">
        <v>1</v>
      </c>
      <c r="F30" s="467"/>
      <c r="G30" s="467">
        <f t="shared" si="0"/>
        <v>0</v>
      </c>
      <c r="H30" s="467">
        <f t="shared" si="1"/>
        <v>0</v>
      </c>
    </row>
    <row r="31" spans="2:8" s="469" customFormat="1" ht="12.95" customHeight="1">
      <c r="B31" s="459">
        <v>27</v>
      </c>
      <c r="C31" s="459" t="s">
        <v>1301</v>
      </c>
      <c r="D31" s="460" t="s">
        <v>1328</v>
      </c>
      <c r="E31" s="461">
        <v>1</v>
      </c>
      <c r="F31" s="462"/>
      <c r="G31" s="462">
        <f t="shared" si="0"/>
        <v>0</v>
      </c>
      <c r="H31" s="462">
        <f t="shared" si="1"/>
        <v>0</v>
      </c>
    </row>
    <row r="32" spans="2:8" s="470" customFormat="1" ht="12.95" customHeight="1">
      <c r="B32" s="464">
        <v>28</v>
      </c>
      <c r="C32" s="464" t="s">
        <v>1305</v>
      </c>
      <c r="D32" s="465" t="s">
        <v>1329</v>
      </c>
      <c r="E32" s="466">
        <v>1</v>
      </c>
      <c r="F32" s="467"/>
      <c r="G32" s="467">
        <f t="shared" si="0"/>
        <v>0</v>
      </c>
      <c r="H32" s="467">
        <f t="shared" si="1"/>
        <v>0</v>
      </c>
    </row>
    <row r="33" spans="1:8" s="469" customFormat="1" ht="12.95" customHeight="1">
      <c r="B33" s="459">
        <v>29</v>
      </c>
      <c r="C33" s="459" t="s">
        <v>1301</v>
      </c>
      <c r="D33" s="460" t="s">
        <v>1330</v>
      </c>
      <c r="E33" s="461">
        <v>1</v>
      </c>
      <c r="F33" s="462"/>
      <c r="G33" s="462">
        <f t="shared" si="0"/>
        <v>0</v>
      </c>
      <c r="H33" s="462">
        <f t="shared" si="1"/>
        <v>0</v>
      </c>
    </row>
    <row r="34" spans="1:8" s="470" customFormat="1" ht="12.95" customHeight="1">
      <c r="B34" s="464">
        <v>30</v>
      </c>
      <c r="C34" s="464" t="s">
        <v>1305</v>
      </c>
      <c r="D34" s="465" t="s">
        <v>1331</v>
      </c>
      <c r="E34" s="466">
        <v>1</v>
      </c>
      <c r="F34" s="467"/>
      <c r="G34" s="467">
        <f t="shared" si="0"/>
        <v>0</v>
      </c>
      <c r="H34" s="467">
        <f t="shared" si="1"/>
        <v>0</v>
      </c>
    </row>
    <row r="35" spans="1:8" s="470" customFormat="1" ht="12.95" customHeight="1">
      <c r="B35" s="464">
        <v>31</v>
      </c>
      <c r="C35" s="464" t="s">
        <v>1305</v>
      </c>
      <c r="D35" s="465" t="s">
        <v>1332</v>
      </c>
      <c r="E35" s="475">
        <v>1</v>
      </c>
      <c r="F35" s="467"/>
      <c r="G35" s="467">
        <f t="shared" si="0"/>
        <v>0</v>
      </c>
      <c r="H35" s="467">
        <f t="shared" si="1"/>
        <v>0</v>
      </c>
    </row>
    <row r="36" spans="1:8" s="476" customFormat="1" ht="11.25">
      <c r="B36" s="477"/>
      <c r="C36" s="477" t="s">
        <v>1305</v>
      </c>
      <c r="D36" s="478" t="s">
        <v>1333</v>
      </c>
      <c r="E36" s="479"/>
      <c r="F36" s="479"/>
      <c r="G36" s="479"/>
      <c r="H36" s="479"/>
    </row>
    <row r="37" spans="1:8" s="469" customFormat="1" ht="12.95" customHeight="1">
      <c r="A37" s="459"/>
      <c r="B37" s="459">
        <v>32</v>
      </c>
      <c r="C37" s="459" t="s">
        <v>1301</v>
      </c>
      <c r="D37" s="460" t="s">
        <v>1334</v>
      </c>
      <c r="E37" s="480">
        <v>36</v>
      </c>
      <c r="F37" s="462"/>
      <c r="G37" s="462">
        <f t="shared" ref="G37:G100" si="2">E37*F37</f>
        <v>0</v>
      </c>
      <c r="H37" s="462">
        <f t="shared" si="1"/>
        <v>0</v>
      </c>
    </row>
    <row r="38" spans="1:8" s="470" customFormat="1" ht="12.95" customHeight="1">
      <c r="A38" s="464"/>
      <c r="B38" s="464">
        <v>33</v>
      </c>
      <c r="C38" s="464" t="s">
        <v>1305</v>
      </c>
      <c r="D38" s="481" t="s">
        <v>1335</v>
      </c>
      <c r="E38" s="482">
        <v>36</v>
      </c>
      <c r="F38" s="467"/>
      <c r="G38" s="467">
        <f t="shared" si="2"/>
        <v>0</v>
      </c>
      <c r="H38" s="467">
        <f t="shared" si="1"/>
        <v>0</v>
      </c>
    </row>
    <row r="39" spans="1:8" s="469" customFormat="1" ht="12.95" customHeight="1">
      <c r="A39" s="459"/>
      <c r="B39" s="459">
        <v>34</v>
      </c>
      <c r="C39" s="483" t="s">
        <v>1301</v>
      </c>
      <c r="D39" s="460" t="s">
        <v>1336</v>
      </c>
      <c r="E39" s="480">
        <v>12</v>
      </c>
      <c r="F39" s="462"/>
      <c r="G39" s="462">
        <f t="shared" si="2"/>
        <v>0</v>
      </c>
      <c r="H39" s="462">
        <f t="shared" si="1"/>
        <v>0</v>
      </c>
    </row>
    <row r="40" spans="1:8" s="470" customFormat="1" ht="12.95" customHeight="1">
      <c r="A40" s="464"/>
      <c r="B40" s="464">
        <v>35</v>
      </c>
      <c r="C40" s="464" t="s">
        <v>1305</v>
      </c>
      <c r="D40" s="481" t="s">
        <v>1335</v>
      </c>
      <c r="E40" s="482">
        <v>12</v>
      </c>
      <c r="F40" s="467"/>
      <c r="G40" s="467">
        <f t="shared" si="2"/>
        <v>0</v>
      </c>
      <c r="H40" s="467">
        <f t="shared" si="1"/>
        <v>0</v>
      </c>
    </row>
    <row r="41" spans="1:8" s="469" customFormat="1" ht="12.95" customHeight="1">
      <c r="A41" s="459"/>
      <c r="B41" s="459">
        <v>36</v>
      </c>
      <c r="C41" s="459" t="s">
        <v>1301</v>
      </c>
      <c r="D41" s="484" t="s">
        <v>1337</v>
      </c>
      <c r="E41" s="480">
        <f>180+340</f>
        <v>520</v>
      </c>
      <c r="F41" s="462"/>
      <c r="G41" s="462">
        <f t="shared" si="2"/>
        <v>0</v>
      </c>
      <c r="H41" s="462">
        <f t="shared" si="1"/>
        <v>0</v>
      </c>
    </row>
    <row r="42" spans="1:8" s="470" customFormat="1" ht="12.95" customHeight="1">
      <c r="A42" s="464"/>
      <c r="B42" s="464">
        <v>37</v>
      </c>
      <c r="C42" s="464" t="s">
        <v>1305</v>
      </c>
      <c r="D42" s="481" t="s">
        <v>1335</v>
      </c>
      <c r="E42" s="482">
        <f>E41</f>
        <v>520</v>
      </c>
      <c r="F42" s="467"/>
      <c r="G42" s="467">
        <f t="shared" si="2"/>
        <v>0</v>
      </c>
      <c r="H42" s="467">
        <f t="shared" si="1"/>
        <v>0</v>
      </c>
    </row>
    <row r="43" spans="1:8" s="469" customFormat="1" ht="12.95" customHeight="1">
      <c r="A43" s="459"/>
      <c r="B43" s="459">
        <v>38</v>
      </c>
      <c r="C43" s="459" t="s">
        <v>1301</v>
      </c>
      <c r="D43" s="484" t="s">
        <v>1338</v>
      </c>
      <c r="E43" s="480">
        <v>160</v>
      </c>
      <c r="F43" s="462"/>
      <c r="G43" s="462">
        <f t="shared" si="2"/>
        <v>0</v>
      </c>
      <c r="H43" s="462">
        <f t="shared" si="1"/>
        <v>0</v>
      </c>
    </row>
    <row r="44" spans="1:8" s="470" customFormat="1" ht="12.95" customHeight="1">
      <c r="A44" s="464"/>
      <c r="B44" s="464">
        <v>39</v>
      </c>
      <c r="C44" s="464" t="s">
        <v>1305</v>
      </c>
      <c r="D44" s="481" t="s">
        <v>1335</v>
      </c>
      <c r="E44" s="482">
        <f>E43</f>
        <v>160</v>
      </c>
      <c r="F44" s="467"/>
      <c r="G44" s="467">
        <f t="shared" si="2"/>
        <v>0</v>
      </c>
      <c r="H44" s="467">
        <f t="shared" si="1"/>
        <v>0</v>
      </c>
    </row>
    <row r="45" spans="1:8" s="469" customFormat="1" ht="12.95" customHeight="1">
      <c r="A45" s="483"/>
      <c r="B45" s="459">
        <v>40</v>
      </c>
      <c r="C45" s="483" t="s">
        <v>1301</v>
      </c>
      <c r="D45" s="460" t="s">
        <v>1339</v>
      </c>
      <c r="E45" s="480">
        <v>100</v>
      </c>
      <c r="F45" s="462"/>
      <c r="G45" s="462">
        <f t="shared" si="2"/>
        <v>0</v>
      </c>
      <c r="H45" s="462">
        <f t="shared" si="1"/>
        <v>0</v>
      </c>
    </row>
    <row r="46" spans="1:8" s="470" customFormat="1" ht="12.95" customHeight="1">
      <c r="A46" s="485"/>
      <c r="B46" s="464">
        <v>41</v>
      </c>
      <c r="C46" s="464" t="s">
        <v>1305</v>
      </c>
      <c r="D46" s="481" t="s">
        <v>1335</v>
      </c>
      <c r="E46" s="482">
        <f>E45</f>
        <v>100</v>
      </c>
      <c r="F46" s="467"/>
      <c r="G46" s="467">
        <f t="shared" si="2"/>
        <v>0</v>
      </c>
      <c r="H46" s="467">
        <f t="shared" si="1"/>
        <v>0</v>
      </c>
    </row>
    <row r="47" spans="1:8" s="469" customFormat="1" ht="12.95" customHeight="1">
      <c r="A47" s="483"/>
      <c r="B47" s="459">
        <v>42</v>
      </c>
      <c r="C47" s="483" t="s">
        <v>1301</v>
      </c>
      <c r="D47" s="460" t="s">
        <v>1340</v>
      </c>
      <c r="E47" s="480">
        <v>100</v>
      </c>
      <c r="F47" s="462"/>
      <c r="G47" s="462">
        <f t="shared" si="2"/>
        <v>0</v>
      </c>
      <c r="H47" s="462">
        <f t="shared" si="1"/>
        <v>0</v>
      </c>
    </row>
    <row r="48" spans="1:8" s="470" customFormat="1" ht="12.95" customHeight="1">
      <c r="A48" s="485"/>
      <c r="B48" s="464">
        <v>43</v>
      </c>
      <c r="C48" s="464" t="s">
        <v>1305</v>
      </c>
      <c r="D48" s="481" t="s">
        <v>1335</v>
      </c>
      <c r="E48" s="482">
        <f>E47</f>
        <v>100</v>
      </c>
      <c r="F48" s="467"/>
      <c r="G48" s="467">
        <f t="shared" si="2"/>
        <v>0</v>
      </c>
      <c r="H48" s="467">
        <f t="shared" si="1"/>
        <v>0</v>
      </c>
    </row>
    <row r="49" spans="1:8" s="469" customFormat="1" ht="12.95" customHeight="1">
      <c r="A49" s="483"/>
      <c r="B49" s="459">
        <v>44</v>
      </c>
      <c r="C49" s="483" t="s">
        <v>1301</v>
      </c>
      <c r="D49" s="460" t="s">
        <v>1341</v>
      </c>
      <c r="E49" s="480">
        <v>140</v>
      </c>
      <c r="F49" s="462"/>
      <c r="G49" s="462">
        <f t="shared" si="2"/>
        <v>0</v>
      </c>
      <c r="H49" s="462">
        <f t="shared" si="1"/>
        <v>0</v>
      </c>
    </row>
    <row r="50" spans="1:8" s="470" customFormat="1" ht="12.95" customHeight="1">
      <c r="A50" s="485"/>
      <c r="B50" s="464">
        <v>45</v>
      </c>
      <c r="C50" s="464" t="s">
        <v>1305</v>
      </c>
      <c r="D50" s="481" t="s">
        <v>1335</v>
      </c>
      <c r="E50" s="482">
        <f>E49</f>
        <v>140</v>
      </c>
      <c r="F50" s="467"/>
      <c r="G50" s="467">
        <f t="shared" si="2"/>
        <v>0</v>
      </c>
      <c r="H50" s="467">
        <f t="shared" si="1"/>
        <v>0</v>
      </c>
    </row>
    <row r="51" spans="1:8" s="469" customFormat="1" ht="12.95" customHeight="1">
      <c r="A51" s="483"/>
      <c r="B51" s="459">
        <v>46</v>
      </c>
      <c r="C51" s="483" t="s">
        <v>1301</v>
      </c>
      <c r="D51" s="460" t="s">
        <v>1342</v>
      </c>
      <c r="E51" s="480">
        <v>20</v>
      </c>
      <c r="F51" s="462"/>
      <c r="G51" s="462">
        <f t="shared" si="2"/>
        <v>0</v>
      </c>
      <c r="H51" s="462">
        <f t="shared" si="1"/>
        <v>0</v>
      </c>
    </row>
    <row r="52" spans="1:8" s="470" customFormat="1" ht="12.95" customHeight="1">
      <c r="A52" s="485"/>
      <c r="B52" s="464">
        <v>47</v>
      </c>
      <c r="C52" s="464" t="s">
        <v>1305</v>
      </c>
      <c r="D52" s="481" t="s">
        <v>1335</v>
      </c>
      <c r="E52" s="482">
        <f>E51</f>
        <v>20</v>
      </c>
      <c r="F52" s="467"/>
      <c r="G52" s="467">
        <f t="shared" si="2"/>
        <v>0</v>
      </c>
      <c r="H52" s="467">
        <f t="shared" si="1"/>
        <v>0</v>
      </c>
    </row>
    <row r="53" spans="1:8" s="469" customFormat="1" ht="12.95" customHeight="1">
      <c r="A53" s="483"/>
      <c r="B53" s="459">
        <v>48</v>
      </c>
      <c r="C53" s="483" t="s">
        <v>1301</v>
      </c>
      <c r="D53" s="460" t="s">
        <v>1343</v>
      </c>
      <c r="E53" s="480">
        <v>60</v>
      </c>
      <c r="F53" s="462"/>
      <c r="G53" s="462">
        <f t="shared" si="2"/>
        <v>0</v>
      </c>
      <c r="H53" s="462">
        <f t="shared" si="1"/>
        <v>0</v>
      </c>
    </row>
    <row r="54" spans="1:8" s="470" customFormat="1" ht="12.95" customHeight="1">
      <c r="A54" s="485"/>
      <c r="B54" s="464">
        <v>49</v>
      </c>
      <c r="C54" s="464" t="s">
        <v>1305</v>
      </c>
      <c r="D54" s="481" t="s">
        <v>1335</v>
      </c>
      <c r="E54" s="482">
        <f>E53</f>
        <v>60</v>
      </c>
      <c r="F54" s="467"/>
      <c r="G54" s="467">
        <f t="shared" si="2"/>
        <v>0</v>
      </c>
      <c r="H54" s="467">
        <f t="shared" si="1"/>
        <v>0</v>
      </c>
    </row>
    <row r="55" spans="1:8" s="469" customFormat="1" ht="12.95" customHeight="1">
      <c r="A55" s="459"/>
      <c r="B55" s="459">
        <v>50</v>
      </c>
      <c r="C55" s="459" t="s">
        <v>1301</v>
      </c>
      <c r="D55" s="484" t="s">
        <v>1344</v>
      </c>
      <c r="E55" s="461">
        <v>7</v>
      </c>
      <c r="F55" s="462"/>
      <c r="G55" s="462">
        <f t="shared" si="2"/>
        <v>0</v>
      </c>
      <c r="H55" s="462">
        <f t="shared" si="1"/>
        <v>0</v>
      </c>
    </row>
    <row r="56" spans="1:8" s="470" customFormat="1" ht="12.95" customHeight="1">
      <c r="A56" s="464"/>
      <c r="B56" s="464">
        <v>51</v>
      </c>
      <c r="C56" s="464" t="s">
        <v>1305</v>
      </c>
      <c r="D56" s="481" t="s">
        <v>1345</v>
      </c>
      <c r="E56" s="466">
        <f>E55</f>
        <v>7</v>
      </c>
      <c r="F56" s="467"/>
      <c r="G56" s="467">
        <f t="shared" si="2"/>
        <v>0</v>
      </c>
      <c r="H56" s="467">
        <f t="shared" si="1"/>
        <v>0</v>
      </c>
    </row>
    <row r="57" spans="1:8" s="469" customFormat="1" ht="12.95" customHeight="1">
      <c r="A57" s="459"/>
      <c r="B57" s="459">
        <v>52</v>
      </c>
      <c r="C57" s="459" t="s">
        <v>1301</v>
      </c>
      <c r="D57" s="484" t="s">
        <v>1346</v>
      </c>
      <c r="E57" s="461">
        <v>7</v>
      </c>
      <c r="F57" s="462"/>
      <c r="G57" s="462">
        <f t="shared" si="2"/>
        <v>0</v>
      </c>
      <c r="H57" s="462">
        <f t="shared" si="1"/>
        <v>0</v>
      </c>
    </row>
    <row r="58" spans="1:8" s="470" customFormat="1" ht="12.95" customHeight="1">
      <c r="A58" s="464"/>
      <c r="B58" s="464">
        <v>53</v>
      </c>
      <c r="C58" s="464" t="s">
        <v>1305</v>
      </c>
      <c r="D58" s="481" t="s">
        <v>1345</v>
      </c>
      <c r="E58" s="466">
        <v>7</v>
      </c>
      <c r="F58" s="467"/>
      <c r="G58" s="467">
        <f t="shared" si="2"/>
        <v>0</v>
      </c>
      <c r="H58" s="467">
        <f t="shared" si="1"/>
        <v>0</v>
      </c>
    </row>
    <row r="59" spans="1:8" s="469" customFormat="1" ht="12.95" customHeight="1">
      <c r="A59" s="459"/>
      <c r="B59" s="459">
        <v>54</v>
      </c>
      <c r="C59" s="459" t="s">
        <v>1301</v>
      </c>
      <c r="D59" s="484" t="s">
        <v>1347</v>
      </c>
      <c r="E59" s="461">
        <v>20</v>
      </c>
      <c r="F59" s="462"/>
      <c r="G59" s="462">
        <f t="shared" si="2"/>
        <v>0</v>
      </c>
      <c r="H59" s="462">
        <f t="shared" si="1"/>
        <v>0</v>
      </c>
    </row>
    <row r="60" spans="1:8" s="470" customFormat="1" ht="12.95" customHeight="1">
      <c r="A60" s="464"/>
      <c r="B60" s="464">
        <v>55</v>
      </c>
      <c r="C60" s="464" t="s">
        <v>1305</v>
      </c>
      <c r="D60" s="481" t="s">
        <v>1345</v>
      </c>
      <c r="E60" s="466">
        <f>E59</f>
        <v>20</v>
      </c>
      <c r="F60" s="467"/>
      <c r="G60" s="467">
        <f t="shared" si="2"/>
        <v>0</v>
      </c>
      <c r="H60" s="467">
        <f t="shared" si="1"/>
        <v>0</v>
      </c>
    </row>
    <row r="61" spans="1:8" s="469" customFormat="1" ht="12.95" customHeight="1">
      <c r="A61" s="459"/>
      <c r="B61" s="459">
        <v>56</v>
      </c>
      <c r="C61" s="459" t="s">
        <v>1301</v>
      </c>
      <c r="D61" s="484" t="s">
        <v>1348</v>
      </c>
      <c r="E61" s="461">
        <v>7</v>
      </c>
      <c r="F61" s="462"/>
      <c r="G61" s="462">
        <f t="shared" si="2"/>
        <v>0</v>
      </c>
      <c r="H61" s="462">
        <f t="shared" si="1"/>
        <v>0</v>
      </c>
    </row>
    <row r="62" spans="1:8" s="470" customFormat="1" ht="12.95" customHeight="1">
      <c r="A62" s="464"/>
      <c r="B62" s="464">
        <v>57</v>
      </c>
      <c r="C62" s="464" t="s">
        <v>1305</v>
      </c>
      <c r="D62" s="481" t="s">
        <v>1345</v>
      </c>
      <c r="E62" s="466">
        <v>7</v>
      </c>
      <c r="F62" s="467"/>
      <c r="G62" s="467">
        <f t="shared" si="2"/>
        <v>0</v>
      </c>
      <c r="H62" s="467">
        <f t="shared" si="1"/>
        <v>0</v>
      </c>
    </row>
    <row r="63" spans="1:8" s="469" customFormat="1" ht="12.95" customHeight="1">
      <c r="A63" s="459"/>
      <c r="B63" s="459">
        <v>58</v>
      </c>
      <c r="C63" s="459" t="s">
        <v>1301</v>
      </c>
      <c r="D63" s="484" t="s">
        <v>1349</v>
      </c>
      <c r="E63" s="461">
        <v>5</v>
      </c>
      <c r="F63" s="462"/>
      <c r="G63" s="462">
        <f t="shared" si="2"/>
        <v>0</v>
      </c>
      <c r="H63" s="462">
        <f t="shared" si="1"/>
        <v>0</v>
      </c>
    </row>
    <row r="64" spans="1:8" s="470" customFormat="1" ht="12.95" customHeight="1">
      <c r="A64" s="464"/>
      <c r="B64" s="464">
        <v>59</v>
      </c>
      <c r="C64" s="464" t="s">
        <v>1305</v>
      </c>
      <c r="D64" s="481" t="s">
        <v>1345</v>
      </c>
      <c r="E64" s="466">
        <f>E63</f>
        <v>5</v>
      </c>
      <c r="F64" s="467"/>
      <c r="G64" s="467">
        <f t="shared" si="2"/>
        <v>0</v>
      </c>
      <c r="H64" s="467">
        <f t="shared" si="1"/>
        <v>0</v>
      </c>
    </row>
    <row r="65" spans="1:8" s="469" customFormat="1" ht="12.95" customHeight="1">
      <c r="A65" s="459"/>
      <c r="B65" s="459">
        <v>60</v>
      </c>
      <c r="C65" s="459" t="s">
        <v>1301</v>
      </c>
      <c r="D65" s="484" t="s">
        <v>1350</v>
      </c>
      <c r="E65" s="461">
        <v>1</v>
      </c>
      <c r="F65" s="462"/>
      <c r="G65" s="462">
        <f t="shared" si="2"/>
        <v>0</v>
      </c>
      <c r="H65" s="462">
        <f t="shared" si="1"/>
        <v>0</v>
      </c>
    </row>
    <row r="66" spans="1:8" s="470" customFormat="1" ht="12.95" customHeight="1">
      <c r="A66" s="464"/>
      <c r="B66" s="464">
        <v>61</v>
      </c>
      <c r="C66" s="464" t="s">
        <v>1305</v>
      </c>
      <c r="D66" s="481" t="s">
        <v>1345</v>
      </c>
      <c r="E66" s="466">
        <f>E65</f>
        <v>1</v>
      </c>
      <c r="F66" s="467"/>
      <c r="G66" s="467">
        <f t="shared" si="2"/>
        <v>0</v>
      </c>
      <c r="H66" s="467">
        <f t="shared" si="1"/>
        <v>0</v>
      </c>
    </row>
    <row r="67" spans="1:8" s="490" customFormat="1" ht="12.95" customHeight="1">
      <c r="A67" s="486"/>
      <c r="B67" s="487">
        <v>62</v>
      </c>
      <c r="C67" s="486" t="s">
        <v>1301</v>
      </c>
      <c r="D67" s="488" t="s">
        <v>1351</v>
      </c>
      <c r="E67" s="489">
        <v>5</v>
      </c>
      <c r="F67" s="462"/>
      <c r="G67" s="462">
        <f t="shared" si="2"/>
        <v>0</v>
      </c>
      <c r="H67" s="462">
        <f t="shared" si="1"/>
        <v>0</v>
      </c>
    </row>
    <row r="68" spans="1:8" s="470" customFormat="1" ht="12.95" customHeight="1">
      <c r="A68" s="485"/>
      <c r="B68" s="464">
        <v>63</v>
      </c>
      <c r="C68" s="485" t="s">
        <v>1305</v>
      </c>
      <c r="D68" s="481" t="s">
        <v>1352</v>
      </c>
      <c r="E68" s="466">
        <v>5</v>
      </c>
      <c r="F68" s="467"/>
      <c r="G68" s="467">
        <f t="shared" si="2"/>
        <v>0</v>
      </c>
      <c r="H68" s="467">
        <f t="shared" si="1"/>
        <v>0</v>
      </c>
    </row>
    <row r="69" spans="1:8" s="469" customFormat="1" ht="12.95" customHeight="1">
      <c r="A69" s="483"/>
      <c r="B69" s="459">
        <v>64</v>
      </c>
      <c r="C69" s="483" t="s">
        <v>1301</v>
      </c>
      <c r="D69" s="484" t="s">
        <v>1353</v>
      </c>
      <c r="E69" s="461">
        <v>2</v>
      </c>
      <c r="F69" s="462"/>
      <c r="G69" s="462">
        <f t="shared" si="2"/>
        <v>0</v>
      </c>
      <c r="H69" s="462">
        <f t="shared" si="1"/>
        <v>0</v>
      </c>
    </row>
    <row r="70" spans="1:8" s="470" customFormat="1" ht="12.95" customHeight="1">
      <c r="A70" s="485"/>
      <c r="B70" s="464">
        <v>65</v>
      </c>
      <c r="C70" s="485" t="s">
        <v>1305</v>
      </c>
      <c r="D70" s="481" t="s">
        <v>1354</v>
      </c>
      <c r="E70" s="466">
        <v>2</v>
      </c>
      <c r="F70" s="467"/>
      <c r="G70" s="467">
        <f t="shared" si="2"/>
        <v>0</v>
      </c>
      <c r="H70" s="467">
        <f t="shared" ref="H70:H105" si="3">G70*1.2</f>
        <v>0</v>
      </c>
    </row>
    <row r="71" spans="1:8" s="469" customFormat="1" ht="12.95" customHeight="1">
      <c r="A71" s="483"/>
      <c r="B71" s="459">
        <v>66</v>
      </c>
      <c r="C71" s="483" t="s">
        <v>1301</v>
      </c>
      <c r="D71" s="460" t="s">
        <v>1355</v>
      </c>
      <c r="E71" s="491">
        <v>2</v>
      </c>
      <c r="F71" s="462"/>
      <c r="G71" s="462">
        <f t="shared" si="2"/>
        <v>0</v>
      </c>
      <c r="H71" s="462">
        <f t="shared" si="3"/>
        <v>0</v>
      </c>
    </row>
    <row r="72" spans="1:8" s="469" customFormat="1" ht="12.95" customHeight="1">
      <c r="A72" s="483"/>
      <c r="B72" s="459">
        <v>67</v>
      </c>
      <c r="C72" s="483" t="s">
        <v>1301</v>
      </c>
      <c r="D72" s="460" t="s">
        <v>1356</v>
      </c>
      <c r="E72" s="491">
        <v>2</v>
      </c>
      <c r="F72" s="462"/>
      <c r="G72" s="462">
        <f t="shared" si="2"/>
        <v>0</v>
      </c>
      <c r="H72" s="462">
        <f t="shared" si="3"/>
        <v>0</v>
      </c>
    </row>
    <row r="73" spans="1:8" s="469" customFormat="1" ht="12.95" customHeight="1">
      <c r="A73" s="483"/>
      <c r="B73" s="459">
        <v>68</v>
      </c>
      <c r="C73" s="483" t="s">
        <v>1301</v>
      </c>
      <c r="D73" s="460" t="s">
        <v>1357</v>
      </c>
      <c r="E73" s="491">
        <v>2</v>
      </c>
      <c r="F73" s="462"/>
      <c r="G73" s="462">
        <f t="shared" si="2"/>
        <v>0</v>
      </c>
      <c r="H73" s="462">
        <f t="shared" si="3"/>
        <v>0</v>
      </c>
    </row>
    <row r="74" spans="1:8" s="469" customFormat="1" ht="12.95" customHeight="1">
      <c r="A74" s="483"/>
      <c r="B74" s="459">
        <v>69</v>
      </c>
      <c r="C74" s="483" t="s">
        <v>1301</v>
      </c>
      <c r="D74" s="460" t="s">
        <v>1358</v>
      </c>
      <c r="E74" s="491">
        <v>2</v>
      </c>
      <c r="F74" s="462"/>
      <c r="G74" s="462">
        <f t="shared" si="2"/>
        <v>0</v>
      </c>
      <c r="H74" s="462">
        <f t="shared" si="3"/>
        <v>0</v>
      </c>
    </row>
    <row r="75" spans="1:8" s="469" customFormat="1" ht="12.95" customHeight="1">
      <c r="A75" s="483"/>
      <c r="B75" s="459">
        <v>70</v>
      </c>
      <c r="C75" s="483" t="s">
        <v>1301</v>
      </c>
      <c r="D75" s="460" t="s">
        <v>1359</v>
      </c>
      <c r="E75" s="491">
        <v>4</v>
      </c>
      <c r="F75" s="462"/>
      <c r="G75" s="462">
        <f t="shared" si="2"/>
        <v>0</v>
      </c>
      <c r="H75" s="462">
        <f t="shared" si="3"/>
        <v>0</v>
      </c>
    </row>
    <row r="76" spans="1:8" s="469" customFormat="1" ht="12.95" customHeight="1">
      <c r="A76" s="483"/>
      <c r="B76" s="459">
        <v>71</v>
      </c>
      <c r="C76" s="483" t="s">
        <v>1301</v>
      </c>
      <c r="D76" s="460" t="s">
        <v>1360</v>
      </c>
      <c r="E76" s="491">
        <v>2</v>
      </c>
      <c r="F76" s="462"/>
      <c r="G76" s="462">
        <f t="shared" si="2"/>
        <v>0</v>
      </c>
      <c r="H76" s="462">
        <f t="shared" si="3"/>
        <v>0</v>
      </c>
    </row>
    <row r="77" spans="1:8" s="469" customFormat="1" ht="12.95" customHeight="1">
      <c r="A77" s="483"/>
      <c r="B77" s="459">
        <v>72</v>
      </c>
      <c r="C77" s="483" t="s">
        <v>1301</v>
      </c>
      <c r="D77" s="460" t="s">
        <v>1361</v>
      </c>
      <c r="E77" s="491">
        <v>1</v>
      </c>
      <c r="F77" s="462"/>
      <c r="G77" s="462">
        <f t="shared" si="2"/>
        <v>0</v>
      </c>
      <c r="H77" s="462">
        <f t="shared" si="3"/>
        <v>0</v>
      </c>
    </row>
    <row r="78" spans="1:8" s="469" customFormat="1" ht="12.95" customHeight="1">
      <c r="A78" s="483"/>
      <c r="B78" s="459">
        <v>73</v>
      </c>
      <c r="C78" s="483" t="s">
        <v>1301</v>
      </c>
      <c r="D78" s="460" t="s">
        <v>1362</v>
      </c>
      <c r="E78" s="491">
        <v>2</v>
      </c>
      <c r="F78" s="462"/>
      <c r="G78" s="462">
        <f t="shared" si="2"/>
        <v>0</v>
      </c>
      <c r="H78" s="462">
        <f t="shared" si="3"/>
        <v>0</v>
      </c>
    </row>
    <row r="79" spans="1:8" s="469" customFormat="1" ht="12.95" customHeight="1">
      <c r="A79" s="483"/>
      <c r="B79" s="459">
        <v>74</v>
      </c>
      <c r="C79" s="483" t="s">
        <v>1301</v>
      </c>
      <c r="D79" s="460" t="s">
        <v>1363</v>
      </c>
      <c r="E79" s="491">
        <v>14</v>
      </c>
      <c r="F79" s="462"/>
      <c r="G79" s="462">
        <f t="shared" si="2"/>
        <v>0</v>
      </c>
      <c r="H79" s="462">
        <f t="shared" si="3"/>
        <v>0</v>
      </c>
    </row>
    <row r="80" spans="1:8" s="469" customFormat="1" ht="12.95" customHeight="1">
      <c r="A80" s="483"/>
      <c r="B80" s="459">
        <v>75</v>
      </c>
      <c r="C80" s="483" t="s">
        <v>1301</v>
      </c>
      <c r="D80" s="460" t="s">
        <v>1364</v>
      </c>
      <c r="E80" s="491">
        <v>2</v>
      </c>
      <c r="F80" s="462"/>
      <c r="G80" s="462">
        <f t="shared" si="2"/>
        <v>0</v>
      </c>
      <c r="H80" s="462">
        <f t="shared" si="3"/>
        <v>0</v>
      </c>
    </row>
    <row r="81" spans="1:8" s="469" customFormat="1" ht="12.95" customHeight="1">
      <c r="A81" s="483"/>
      <c r="B81" s="459">
        <v>76</v>
      </c>
      <c r="C81" s="483" t="s">
        <v>1301</v>
      </c>
      <c r="D81" s="460" t="s">
        <v>1365</v>
      </c>
      <c r="E81" s="491">
        <v>2</v>
      </c>
      <c r="F81" s="462"/>
      <c r="G81" s="462">
        <f t="shared" si="2"/>
        <v>0</v>
      </c>
      <c r="H81" s="462">
        <f t="shared" si="3"/>
        <v>0</v>
      </c>
    </row>
    <row r="82" spans="1:8" s="469" customFormat="1" ht="12.95" customHeight="1">
      <c r="A82" s="483"/>
      <c r="B82" s="459">
        <v>77</v>
      </c>
      <c r="C82" s="483" t="s">
        <v>1301</v>
      </c>
      <c r="D82" s="460" t="s">
        <v>1366</v>
      </c>
      <c r="E82" s="491">
        <v>10</v>
      </c>
      <c r="F82" s="462"/>
      <c r="G82" s="462">
        <f t="shared" si="2"/>
        <v>0</v>
      </c>
      <c r="H82" s="462">
        <f t="shared" si="3"/>
        <v>0</v>
      </c>
    </row>
    <row r="83" spans="1:8" s="469" customFormat="1" ht="12.95" customHeight="1">
      <c r="A83" s="483"/>
      <c r="B83" s="459">
        <v>78</v>
      </c>
      <c r="C83" s="483" t="s">
        <v>1301</v>
      </c>
      <c r="D83" s="460" t="s">
        <v>1367</v>
      </c>
      <c r="E83" s="491">
        <v>10</v>
      </c>
      <c r="F83" s="462"/>
      <c r="G83" s="462">
        <f t="shared" si="2"/>
        <v>0</v>
      </c>
      <c r="H83" s="462">
        <f t="shared" si="3"/>
        <v>0</v>
      </c>
    </row>
    <row r="84" spans="1:8" s="469" customFormat="1" ht="12.95" customHeight="1">
      <c r="A84" s="483"/>
      <c r="B84" s="459">
        <v>79</v>
      </c>
      <c r="C84" s="483" t="s">
        <v>1301</v>
      </c>
      <c r="D84" s="460" t="s">
        <v>1368</v>
      </c>
      <c r="E84" s="491">
        <v>2</v>
      </c>
      <c r="F84" s="462"/>
      <c r="G84" s="462">
        <f t="shared" si="2"/>
        <v>0</v>
      </c>
      <c r="H84" s="462">
        <f t="shared" si="3"/>
        <v>0</v>
      </c>
    </row>
    <row r="85" spans="1:8" s="469" customFormat="1" ht="12.95" customHeight="1">
      <c r="A85" s="483"/>
      <c r="B85" s="459">
        <v>80</v>
      </c>
      <c r="C85" s="483" t="s">
        <v>1301</v>
      </c>
      <c r="D85" s="460" t="s">
        <v>1369</v>
      </c>
      <c r="E85" s="491">
        <v>4</v>
      </c>
      <c r="F85" s="462"/>
      <c r="G85" s="462">
        <f t="shared" si="2"/>
        <v>0</v>
      </c>
      <c r="H85" s="462">
        <f t="shared" si="3"/>
        <v>0</v>
      </c>
    </row>
    <row r="86" spans="1:8" s="469" customFormat="1" ht="12.95" customHeight="1">
      <c r="A86" s="483"/>
      <c r="B86" s="459">
        <v>81</v>
      </c>
      <c r="C86" s="483" t="s">
        <v>1301</v>
      </c>
      <c r="D86" s="460" t="s">
        <v>1362</v>
      </c>
      <c r="E86" s="491">
        <v>2</v>
      </c>
      <c r="F86" s="462"/>
      <c r="G86" s="462">
        <f t="shared" si="2"/>
        <v>0</v>
      </c>
      <c r="H86" s="462">
        <f t="shared" si="3"/>
        <v>0</v>
      </c>
    </row>
    <row r="87" spans="1:8" s="469" customFormat="1" ht="12.95" customHeight="1">
      <c r="A87" s="483"/>
      <c r="B87" s="459">
        <v>82</v>
      </c>
      <c r="C87" s="483" t="s">
        <v>1301</v>
      </c>
      <c r="D87" s="460" t="s">
        <v>1370</v>
      </c>
      <c r="E87" s="491">
        <v>6</v>
      </c>
      <c r="F87" s="462"/>
      <c r="G87" s="462">
        <f t="shared" si="2"/>
        <v>0</v>
      </c>
      <c r="H87" s="462">
        <f t="shared" si="3"/>
        <v>0</v>
      </c>
    </row>
    <row r="88" spans="1:8" s="469" customFormat="1" ht="12.95" customHeight="1">
      <c r="A88" s="483"/>
      <c r="B88" s="459">
        <v>83</v>
      </c>
      <c r="C88" s="483" t="s">
        <v>1301</v>
      </c>
      <c r="D88" s="460" t="s">
        <v>1371</v>
      </c>
      <c r="E88" s="491">
        <v>2</v>
      </c>
      <c r="F88" s="462"/>
      <c r="G88" s="462">
        <f t="shared" si="2"/>
        <v>0</v>
      </c>
      <c r="H88" s="462">
        <f t="shared" si="3"/>
        <v>0</v>
      </c>
    </row>
    <row r="89" spans="1:8" s="469" customFormat="1" ht="12.95" customHeight="1">
      <c r="A89" s="483"/>
      <c r="B89" s="459">
        <v>84</v>
      </c>
      <c r="C89" s="483" t="s">
        <v>1301</v>
      </c>
      <c r="D89" s="460" t="s">
        <v>1372</v>
      </c>
      <c r="E89" s="491">
        <v>2</v>
      </c>
      <c r="F89" s="462"/>
      <c r="G89" s="462">
        <f t="shared" si="2"/>
        <v>0</v>
      </c>
      <c r="H89" s="462">
        <f t="shared" si="3"/>
        <v>0</v>
      </c>
    </row>
    <row r="90" spans="1:8" s="469" customFormat="1" ht="12.95" customHeight="1">
      <c r="A90" s="483"/>
      <c r="B90" s="459">
        <v>85</v>
      </c>
      <c r="C90" s="483" t="s">
        <v>1301</v>
      </c>
      <c r="D90" s="460" t="s">
        <v>1373</v>
      </c>
      <c r="E90" s="491">
        <v>8</v>
      </c>
      <c r="F90" s="462"/>
      <c r="G90" s="462">
        <f t="shared" si="2"/>
        <v>0</v>
      </c>
      <c r="H90" s="462">
        <f t="shared" si="3"/>
        <v>0</v>
      </c>
    </row>
    <row r="91" spans="1:8" s="469" customFormat="1" ht="12.95" customHeight="1">
      <c r="A91" s="483"/>
      <c r="B91" s="459">
        <v>86</v>
      </c>
      <c r="C91" s="483" t="s">
        <v>1301</v>
      </c>
      <c r="D91" s="460" t="s">
        <v>1374</v>
      </c>
      <c r="E91" s="491">
        <v>2</v>
      </c>
      <c r="F91" s="462"/>
      <c r="G91" s="462">
        <f t="shared" si="2"/>
        <v>0</v>
      </c>
      <c r="H91" s="462">
        <f t="shared" si="3"/>
        <v>0</v>
      </c>
    </row>
    <row r="92" spans="1:8" s="469" customFormat="1" ht="12.95" customHeight="1">
      <c r="A92" s="483"/>
      <c r="B92" s="459">
        <v>87</v>
      </c>
      <c r="C92" s="483" t="s">
        <v>1301</v>
      </c>
      <c r="D92" s="460" t="s">
        <v>1375</v>
      </c>
      <c r="E92" s="491">
        <v>12</v>
      </c>
      <c r="F92" s="462"/>
      <c r="G92" s="462">
        <f t="shared" si="2"/>
        <v>0</v>
      </c>
      <c r="H92" s="462">
        <f t="shared" si="3"/>
        <v>0</v>
      </c>
    </row>
    <row r="93" spans="1:8" s="469" customFormat="1" ht="12.95" customHeight="1">
      <c r="A93" s="483"/>
      <c r="B93" s="459">
        <v>88</v>
      </c>
      <c r="C93" s="483" t="s">
        <v>1301</v>
      </c>
      <c r="D93" s="460" t="s">
        <v>1376</v>
      </c>
      <c r="E93" s="491">
        <v>2</v>
      </c>
      <c r="F93" s="462"/>
      <c r="G93" s="462">
        <f t="shared" si="2"/>
        <v>0</v>
      </c>
      <c r="H93" s="462">
        <f t="shared" si="3"/>
        <v>0</v>
      </c>
    </row>
    <row r="94" spans="1:8" s="469" customFormat="1" ht="12.95" customHeight="1">
      <c r="A94" s="483"/>
      <c r="B94" s="459">
        <v>89</v>
      </c>
      <c r="C94" s="483" t="s">
        <v>1301</v>
      </c>
      <c r="D94" s="460" t="s">
        <v>1377</v>
      </c>
      <c r="E94" s="491">
        <v>4</v>
      </c>
      <c r="F94" s="462"/>
      <c r="G94" s="462">
        <f t="shared" si="2"/>
        <v>0</v>
      </c>
      <c r="H94" s="462">
        <f t="shared" si="3"/>
        <v>0</v>
      </c>
    </row>
    <row r="95" spans="1:8" s="469" customFormat="1" ht="12.95" customHeight="1">
      <c r="A95" s="483"/>
      <c r="B95" s="459">
        <v>90</v>
      </c>
      <c r="C95" s="483" t="s">
        <v>1301</v>
      </c>
      <c r="D95" s="460" t="s">
        <v>1378</v>
      </c>
      <c r="E95" s="491">
        <v>2</v>
      </c>
      <c r="F95" s="462"/>
      <c r="G95" s="462">
        <f t="shared" si="2"/>
        <v>0</v>
      </c>
      <c r="H95" s="462">
        <f t="shared" si="3"/>
        <v>0</v>
      </c>
    </row>
    <row r="96" spans="1:8" s="469" customFormat="1" ht="12.95" customHeight="1">
      <c r="A96" s="483"/>
      <c r="B96" s="459">
        <v>91</v>
      </c>
      <c r="C96" s="483" t="s">
        <v>1301</v>
      </c>
      <c r="D96" s="460" t="s">
        <v>1379</v>
      </c>
      <c r="E96" s="491">
        <v>2</v>
      </c>
      <c r="F96" s="462"/>
      <c r="G96" s="462">
        <f t="shared" si="2"/>
        <v>0</v>
      </c>
      <c r="H96" s="462">
        <f t="shared" si="3"/>
        <v>0</v>
      </c>
    </row>
    <row r="97" spans="1:8" s="469" customFormat="1" ht="12.95" customHeight="1">
      <c r="A97" s="483"/>
      <c r="B97" s="459">
        <v>92</v>
      </c>
      <c r="C97" s="483" t="s">
        <v>1301</v>
      </c>
      <c r="D97" s="460" t="s">
        <v>1380</v>
      </c>
      <c r="E97" s="491">
        <v>6</v>
      </c>
      <c r="F97" s="462"/>
      <c r="G97" s="462">
        <f t="shared" si="2"/>
        <v>0</v>
      </c>
      <c r="H97" s="462">
        <f t="shared" si="3"/>
        <v>0</v>
      </c>
    </row>
    <row r="98" spans="1:8" s="469" customFormat="1" ht="12.95" customHeight="1">
      <c r="A98" s="483"/>
      <c r="B98" s="459">
        <v>93</v>
      </c>
      <c r="C98" s="483" t="s">
        <v>1301</v>
      </c>
      <c r="D98" s="460" t="s">
        <v>1381</v>
      </c>
      <c r="E98" s="491">
        <v>2</v>
      </c>
      <c r="F98" s="462"/>
      <c r="G98" s="462">
        <f t="shared" si="2"/>
        <v>0</v>
      </c>
      <c r="H98" s="462">
        <f t="shared" si="3"/>
        <v>0</v>
      </c>
    </row>
    <row r="99" spans="1:8" s="470" customFormat="1" ht="12.95" customHeight="1">
      <c r="A99" s="485"/>
      <c r="B99" s="464">
        <v>94</v>
      </c>
      <c r="C99" s="485" t="s">
        <v>1305</v>
      </c>
      <c r="D99" s="465" t="s">
        <v>1382</v>
      </c>
      <c r="E99" s="475">
        <v>113</v>
      </c>
      <c r="F99" s="467"/>
      <c r="G99" s="467">
        <f t="shared" si="2"/>
        <v>0</v>
      </c>
      <c r="H99" s="467">
        <f t="shared" si="3"/>
        <v>0</v>
      </c>
    </row>
    <row r="100" spans="1:8" s="469" customFormat="1" ht="12.95" customHeight="1">
      <c r="A100" s="483"/>
      <c r="B100" s="459">
        <v>95</v>
      </c>
      <c r="C100" s="483" t="s">
        <v>1301</v>
      </c>
      <c r="D100" s="460" t="s">
        <v>1383</v>
      </c>
      <c r="E100" s="491">
        <v>1</v>
      </c>
      <c r="F100" s="462"/>
      <c r="G100" s="462">
        <f t="shared" si="2"/>
        <v>0</v>
      </c>
      <c r="H100" s="462">
        <f t="shared" si="3"/>
        <v>0</v>
      </c>
    </row>
    <row r="101" spans="1:8" s="470" customFormat="1" ht="12.95" customHeight="1">
      <c r="A101" s="485"/>
      <c r="B101" s="464">
        <v>96</v>
      </c>
      <c r="C101" s="485" t="s">
        <v>1305</v>
      </c>
      <c r="D101" s="481" t="s">
        <v>1384</v>
      </c>
      <c r="E101" s="475">
        <v>1</v>
      </c>
      <c r="F101" s="467"/>
      <c r="G101" s="467">
        <f t="shared" ref="G101:G105" si="4">E101*F101</f>
        <v>0</v>
      </c>
      <c r="H101" s="467">
        <f t="shared" si="3"/>
        <v>0</v>
      </c>
    </row>
    <row r="102" spans="1:8" s="469" customFormat="1" ht="12.95" customHeight="1">
      <c r="A102" s="459"/>
      <c r="B102" s="459">
        <v>97</v>
      </c>
      <c r="C102" s="459" t="s">
        <v>1301</v>
      </c>
      <c r="D102" s="484" t="s">
        <v>1385</v>
      </c>
      <c r="E102" s="461">
        <v>1</v>
      </c>
      <c r="F102" s="462"/>
      <c r="G102" s="462">
        <f t="shared" si="4"/>
        <v>0</v>
      </c>
      <c r="H102" s="462">
        <f t="shared" si="3"/>
        <v>0</v>
      </c>
    </row>
    <row r="103" spans="1:8" s="470" customFormat="1" ht="12.95" customHeight="1">
      <c r="A103" s="464"/>
      <c r="B103" s="464">
        <v>98</v>
      </c>
      <c r="C103" s="464" t="s">
        <v>1305</v>
      </c>
      <c r="D103" s="481" t="s">
        <v>1386</v>
      </c>
      <c r="E103" s="475">
        <v>1</v>
      </c>
      <c r="F103" s="467"/>
      <c r="G103" s="467">
        <f t="shared" si="4"/>
        <v>0</v>
      </c>
      <c r="H103" s="467">
        <f t="shared" si="3"/>
        <v>0</v>
      </c>
    </row>
    <row r="104" spans="1:8" s="470" customFormat="1" ht="12.95" customHeight="1">
      <c r="A104" s="464"/>
      <c r="B104" s="464">
        <v>99</v>
      </c>
      <c r="C104" s="464" t="s">
        <v>1305</v>
      </c>
      <c r="D104" s="481" t="s">
        <v>1387</v>
      </c>
      <c r="E104" s="475">
        <v>1</v>
      </c>
      <c r="F104" s="467"/>
      <c r="G104" s="467">
        <f t="shared" si="4"/>
        <v>0</v>
      </c>
      <c r="H104" s="467">
        <f t="shared" si="3"/>
        <v>0</v>
      </c>
    </row>
    <row r="105" spans="1:8" s="470" customFormat="1" ht="12.95" customHeight="1">
      <c r="A105" s="464"/>
      <c r="B105" s="464">
        <v>100</v>
      </c>
      <c r="C105" s="464" t="s">
        <v>1305</v>
      </c>
      <c r="D105" s="481" t="s">
        <v>1332</v>
      </c>
      <c r="E105" s="475">
        <v>1</v>
      </c>
      <c r="F105" s="467"/>
      <c r="G105" s="467">
        <f t="shared" si="4"/>
        <v>0</v>
      </c>
      <c r="H105" s="467">
        <f t="shared" si="3"/>
        <v>0</v>
      </c>
    </row>
    <row r="106" spans="1:8" s="476" customFormat="1" ht="11.25">
      <c r="B106" s="477"/>
      <c r="C106" s="477" t="s">
        <v>1305</v>
      </c>
      <c r="D106" s="478" t="s">
        <v>1388</v>
      </c>
      <c r="E106" s="479"/>
      <c r="F106" s="479"/>
      <c r="G106" s="479"/>
      <c r="H106" s="479"/>
    </row>
    <row r="107" spans="1:8" s="469" customFormat="1" ht="12.95" customHeight="1">
      <c r="B107" s="459">
        <v>101</v>
      </c>
      <c r="C107" s="459" t="s">
        <v>1301</v>
      </c>
      <c r="D107" s="484" t="s">
        <v>1389</v>
      </c>
      <c r="E107" s="480">
        <v>30</v>
      </c>
      <c r="F107" s="462"/>
      <c r="G107" s="462">
        <f t="shared" ref="G107:G122" si="5">E107*F107</f>
        <v>0</v>
      </c>
      <c r="H107" s="462">
        <f t="shared" ref="H107:H122" si="6">G107*1.2</f>
        <v>0</v>
      </c>
    </row>
    <row r="108" spans="1:8" s="470" customFormat="1" ht="12.95" customHeight="1">
      <c r="B108" s="464">
        <v>102</v>
      </c>
      <c r="C108" s="464" t="s">
        <v>1305</v>
      </c>
      <c r="D108" s="481" t="s">
        <v>1390</v>
      </c>
      <c r="E108" s="482">
        <f>E107</f>
        <v>30</v>
      </c>
      <c r="F108" s="467"/>
      <c r="G108" s="467">
        <f t="shared" si="5"/>
        <v>0</v>
      </c>
      <c r="H108" s="467">
        <f t="shared" si="6"/>
        <v>0</v>
      </c>
    </row>
    <row r="109" spans="1:8" s="469" customFormat="1" ht="12.95" customHeight="1">
      <c r="B109" s="459">
        <v>103</v>
      </c>
      <c r="C109" s="459" t="s">
        <v>1301</v>
      </c>
      <c r="D109" s="484" t="s">
        <v>1391</v>
      </c>
      <c r="E109" s="480">
        <v>10</v>
      </c>
      <c r="F109" s="462"/>
      <c r="G109" s="462">
        <f t="shared" si="5"/>
        <v>0</v>
      </c>
      <c r="H109" s="462">
        <f t="shared" si="6"/>
        <v>0</v>
      </c>
    </row>
    <row r="110" spans="1:8" s="470" customFormat="1" ht="12.95" customHeight="1">
      <c r="B110" s="464">
        <v>104</v>
      </c>
      <c r="C110" s="464" t="s">
        <v>1305</v>
      </c>
      <c r="D110" s="481" t="s">
        <v>1390</v>
      </c>
      <c r="E110" s="482">
        <f>E109</f>
        <v>10</v>
      </c>
      <c r="F110" s="467"/>
      <c r="G110" s="467">
        <f t="shared" si="5"/>
        <v>0</v>
      </c>
      <c r="H110" s="467">
        <f t="shared" si="6"/>
        <v>0</v>
      </c>
    </row>
    <row r="111" spans="1:8" s="469" customFormat="1" ht="12.95" customHeight="1">
      <c r="B111" s="459">
        <v>105</v>
      </c>
      <c r="C111" s="459" t="s">
        <v>1301</v>
      </c>
      <c r="D111" s="484" t="s">
        <v>1392</v>
      </c>
      <c r="E111" s="480">
        <v>180</v>
      </c>
      <c r="F111" s="462"/>
      <c r="G111" s="462">
        <f t="shared" si="5"/>
        <v>0</v>
      </c>
      <c r="H111" s="462">
        <f t="shared" si="6"/>
        <v>0</v>
      </c>
    </row>
    <row r="112" spans="1:8" s="470" customFormat="1" ht="12.95" customHeight="1">
      <c r="B112" s="464">
        <v>106</v>
      </c>
      <c r="C112" s="464" t="s">
        <v>1305</v>
      </c>
      <c r="D112" s="481" t="s">
        <v>1390</v>
      </c>
      <c r="E112" s="482">
        <v>180</v>
      </c>
      <c r="F112" s="467"/>
      <c r="G112" s="467">
        <f t="shared" si="5"/>
        <v>0</v>
      </c>
      <c r="H112" s="467">
        <f t="shared" si="6"/>
        <v>0</v>
      </c>
    </row>
    <row r="113" spans="2:8" s="469" customFormat="1" ht="12.95" customHeight="1">
      <c r="B113" s="459">
        <v>107</v>
      </c>
      <c r="C113" s="459" t="s">
        <v>1301</v>
      </c>
      <c r="D113" s="484" t="s">
        <v>1393</v>
      </c>
      <c r="E113" s="480">
        <v>340</v>
      </c>
      <c r="F113" s="462"/>
      <c r="G113" s="462">
        <f t="shared" si="5"/>
        <v>0</v>
      </c>
      <c r="H113" s="462">
        <f t="shared" si="6"/>
        <v>0</v>
      </c>
    </row>
    <row r="114" spans="2:8" s="470" customFormat="1" ht="12.95" customHeight="1">
      <c r="B114" s="464">
        <v>108</v>
      </c>
      <c r="C114" s="464" t="s">
        <v>1305</v>
      </c>
      <c r="D114" s="481" t="s">
        <v>1390</v>
      </c>
      <c r="E114" s="482">
        <f>E113</f>
        <v>340</v>
      </c>
      <c r="F114" s="467"/>
      <c r="G114" s="467">
        <f t="shared" si="5"/>
        <v>0</v>
      </c>
      <c r="H114" s="467">
        <f t="shared" si="6"/>
        <v>0</v>
      </c>
    </row>
    <row r="115" spans="2:8" s="469" customFormat="1" ht="12.95" customHeight="1">
      <c r="B115" s="459">
        <v>109</v>
      </c>
      <c r="C115" s="459" t="s">
        <v>1301</v>
      </c>
      <c r="D115" s="484" t="s">
        <v>1394</v>
      </c>
      <c r="E115" s="480">
        <v>150</v>
      </c>
      <c r="F115" s="462"/>
      <c r="G115" s="462">
        <f t="shared" si="5"/>
        <v>0</v>
      </c>
      <c r="H115" s="462">
        <f t="shared" si="6"/>
        <v>0</v>
      </c>
    </row>
    <row r="116" spans="2:8" s="470" customFormat="1" ht="12.95" customHeight="1">
      <c r="B116" s="464">
        <v>110</v>
      </c>
      <c r="C116" s="464" t="s">
        <v>1305</v>
      </c>
      <c r="D116" s="481" t="s">
        <v>1390</v>
      </c>
      <c r="E116" s="482">
        <f>E115</f>
        <v>150</v>
      </c>
      <c r="F116" s="467"/>
      <c r="G116" s="467">
        <f t="shared" si="5"/>
        <v>0</v>
      </c>
      <c r="H116" s="467">
        <f t="shared" si="6"/>
        <v>0</v>
      </c>
    </row>
    <row r="117" spans="2:8" s="469" customFormat="1" ht="12.95" customHeight="1">
      <c r="B117" s="459">
        <v>111</v>
      </c>
      <c r="C117" s="459" t="s">
        <v>1301</v>
      </c>
      <c r="D117" s="484" t="s">
        <v>1395</v>
      </c>
      <c r="E117" s="480">
        <v>0</v>
      </c>
      <c r="F117" s="462"/>
      <c r="G117" s="462">
        <f t="shared" si="5"/>
        <v>0</v>
      </c>
      <c r="H117" s="462">
        <f t="shared" si="6"/>
        <v>0</v>
      </c>
    </row>
    <row r="118" spans="2:8" s="470" customFormat="1" ht="12.95" customHeight="1">
      <c r="B118" s="464">
        <v>112</v>
      </c>
      <c r="C118" s="464" t="s">
        <v>1305</v>
      </c>
      <c r="D118" s="481" t="s">
        <v>1390</v>
      </c>
      <c r="E118" s="482">
        <f>E117</f>
        <v>0</v>
      </c>
      <c r="F118" s="467"/>
      <c r="G118" s="467">
        <f t="shared" si="5"/>
        <v>0</v>
      </c>
      <c r="H118" s="467">
        <f t="shared" si="6"/>
        <v>0</v>
      </c>
    </row>
    <row r="119" spans="2:8" s="469" customFormat="1" ht="12.95" customHeight="1">
      <c r="B119" s="459">
        <v>113</v>
      </c>
      <c r="C119" s="459" t="s">
        <v>1301</v>
      </c>
      <c r="D119" s="484" t="s">
        <v>1396</v>
      </c>
      <c r="E119" s="480">
        <v>0</v>
      </c>
      <c r="F119" s="462"/>
      <c r="G119" s="462">
        <f t="shared" si="5"/>
        <v>0</v>
      </c>
      <c r="H119" s="462">
        <f t="shared" si="6"/>
        <v>0</v>
      </c>
    </row>
    <row r="120" spans="2:8" s="470" customFormat="1" ht="12.95" customHeight="1">
      <c r="B120" s="464">
        <v>114</v>
      </c>
      <c r="C120" s="464" t="s">
        <v>1305</v>
      </c>
      <c r="D120" s="481" t="s">
        <v>1390</v>
      </c>
      <c r="E120" s="482">
        <f>E119</f>
        <v>0</v>
      </c>
      <c r="F120" s="467"/>
      <c r="G120" s="467">
        <f t="shared" si="5"/>
        <v>0</v>
      </c>
      <c r="H120" s="467">
        <f t="shared" si="6"/>
        <v>0</v>
      </c>
    </row>
    <row r="121" spans="2:8" s="469" customFormat="1" ht="12.95" customHeight="1">
      <c r="B121" s="459">
        <v>115</v>
      </c>
      <c r="C121" s="459" t="s">
        <v>1301</v>
      </c>
      <c r="D121" s="484" t="s">
        <v>1397</v>
      </c>
      <c r="E121" s="491">
        <v>1</v>
      </c>
      <c r="F121" s="462"/>
      <c r="G121" s="462">
        <f t="shared" si="5"/>
        <v>0</v>
      </c>
      <c r="H121" s="462">
        <f t="shared" si="6"/>
        <v>0</v>
      </c>
    </row>
    <row r="122" spans="2:8" s="470" customFormat="1" ht="12.95" customHeight="1">
      <c r="B122" s="464">
        <v>116</v>
      </c>
      <c r="C122" s="464" t="s">
        <v>1305</v>
      </c>
      <c r="D122" s="481" t="s">
        <v>1332</v>
      </c>
      <c r="E122" s="475">
        <v>1</v>
      </c>
      <c r="F122" s="467"/>
      <c r="G122" s="467">
        <f t="shared" si="5"/>
        <v>0</v>
      </c>
      <c r="H122" s="467">
        <f t="shared" si="6"/>
        <v>0</v>
      </c>
    </row>
    <row r="123" spans="2:8" s="458" customFormat="1" ht="11.25">
      <c r="B123" s="455"/>
      <c r="C123" s="455"/>
      <c r="D123" s="456" t="s">
        <v>1398</v>
      </c>
      <c r="E123" s="492"/>
      <c r="F123" s="492"/>
      <c r="G123" s="492"/>
      <c r="H123" s="492"/>
    </row>
    <row r="124" spans="2:8" s="469" customFormat="1" ht="12.95" customHeight="1">
      <c r="B124" s="459">
        <v>117</v>
      </c>
      <c r="C124" s="493" t="s">
        <v>1301</v>
      </c>
      <c r="D124" s="460" t="s">
        <v>1399</v>
      </c>
      <c r="E124" s="461">
        <v>3</v>
      </c>
      <c r="F124" s="462"/>
      <c r="G124" s="462">
        <f t="shared" ref="G124:G148" si="7">E124*F124</f>
        <v>0</v>
      </c>
      <c r="H124" s="462">
        <f t="shared" ref="H124:H148" si="8">G124*1.2</f>
        <v>0</v>
      </c>
    </row>
    <row r="125" spans="2:8" s="469" customFormat="1" ht="12.95" customHeight="1">
      <c r="B125" s="459">
        <v>118</v>
      </c>
      <c r="C125" s="493" t="s">
        <v>1301</v>
      </c>
      <c r="D125" s="460" t="s">
        <v>1400</v>
      </c>
      <c r="E125" s="461">
        <v>1</v>
      </c>
      <c r="F125" s="462"/>
      <c r="G125" s="462">
        <f t="shared" si="7"/>
        <v>0</v>
      </c>
      <c r="H125" s="462">
        <f t="shared" si="8"/>
        <v>0</v>
      </c>
    </row>
    <row r="126" spans="2:8" s="469" customFormat="1" ht="12.95" customHeight="1">
      <c r="B126" s="459">
        <v>119</v>
      </c>
      <c r="C126" s="493" t="s">
        <v>1301</v>
      </c>
      <c r="D126" s="460" t="s">
        <v>1400</v>
      </c>
      <c r="E126" s="461">
        <v>2</v>
      </c>
      <c r="F126" s="462"/>
      <c r="G126" s="462">
        <f t="shared" si="7"/>
        <v>0</v>
      </c>
      <c r="H126" s="462">
        <f t="shared" si="8"/>
        <v>0</v>
      </c>
    </row>
    <row r="127" spans="2:8" s="469" customFormat="1" ht="12.95" customHeight="1">
      <c r="B127" s="459">
        <v>120</v>
      </c>
      <c r="C127" s="493" t="s">
        <v>1301</v>
      </c>
      <c r="D127" s="460" t="s">
        <v>1401</v>
      </c>
      <c r="E127" s="461">
        <v>2</v>
      </c>
      <c r="F127" s="462"/>
      <c r="G127" s="462">
        <f t="shared" si="7"/>
        <v>0</v>
      </c>
      <c r="H127" s="462">
        <f t="shared" si="8"/>
        <v>0</v>
      </c>
    </row>
    <row r="128" spans="2:8" s="469" customFormat="1" ht="12.95" customHeight="1">
      <c r="B128" s="459">
        <v>121</v>
      </c>
      <c r="C128" s="493" t="s">
        <v>1301</v>
      </c>
      <c r="D128" s="460" t="s">
        <v>1402</v>
      </c>
      <c r="E128" s="461">
        <v>1</v>
      </c>
      <c r="F128" s="462"/>
      <c r="G128" s="462">
        <f t="shared" si="7"/>
        <v>0</v>
      </c>
      <c r="H128" s="462">
        <f t="shared" si="8"/>
        <v>0</v>
      </c>
    </row>
    <row r="129" spans="2:8" s="469" customFormat="1" ht="12.95" customHeight="1">
      <c r="B129" s="459">
        <v>122</v>
      </c>
      <c r="C129" s="493" t="s">
        <v>1301</v>
      </c>
      <c r="D129" s="460" t="s">
        <v>1403</v>
      </c>
      <c r="E129" s="461">
        <v>4</v>
      </c>
      <c r="F129" s="462"/>
      <c r="G129" s="462">
        <f t="shared" si="7"/>
        <v>0</v>
      </c>
      <c r="H129" s="462">
        <f t="shared" si="8"/>
        <v>0</v>
      </c>
    </row>
    <row r="130" spans="2:8" s="469" customFormat="1" ht="12.95" customHeight="1">
      <c r="B130" s="459">
        <v>123</v>
      </c>
      <c r="C130" s="493" t="s">
        <v>1301</v>
      </c>
      <c r="D130" s="460" t="s">
        <v>1404</v>
      </c>
      <c r="E130" s="461">
        <v>3</v>
      </c>
      <c r="F130" s="462"/>
      <c r="G130" s="462">
        <f t="shared" si="7"/>
        <v>0</v>
      </c>
      <c r="H130" s="462">
        <f t="shared" si="8"/>
        <v>0</v>
      </c>
    </row>
    <row r="131" spans="2:8" s="469" customFormat="1" ht="12.95" customHeight="1">
      <c r="B131" s="459">
        <v>124</v>
      </c>
      <c r="C131" s="493" t="s">
        <v>1301</v>
      </c>
      <c r="D131" s="460" t="s">
        <v>1405</v>
      </c>
      <c r="E131" s="461">
        <v>1</v>
      </c>
      <c r="F131" s="462"/>
      <c r="G131" s="462">
        <f t="shared" si="7"/>
        <v>0</v>
      </c>
      <c r="H131" s="462">
        <f t="shared" si="8"/>
        <v>0</v>
      </c>
    </row>
    <row r="132" spans="2:8" s="469" customFormat="1" ht="12.95" customHeight="1">
      <c r="B132" s="459">
        <v>125</v>
      </c>
      <c r="C132" s="493" t="s">
        <v>1301</v>
      </c>
      <c r="D132" s="460" t="s">
        <v>1406</v>
      </c>
      <c r="E132" s="461">
        <v>1</v>
      </c>
      <c r="F132" s="462"/>
      <c r="G132" s="462">
        <f t="shared" si="7"/>
        <v>0</v>
      </c>
      <c r="H132" s="462">
        <f t="shared" si="8"/>
        <v>0</v>
      </c>
    </row>
    <row r="133" spans="2:8" s="469" customFormat="1" ht="12.95" customHeight="1">
      <c r="B133" s="459">
        <v>126</v>
      </c>
      <c r="C133" s="493" t="s">
        <v>1301</v>
      </c>
      <c r="D133" s="460" t="s">
        <v>1407</v>
      </c>
      <c r="E133" s="461">
        <v>10</v>
      </c>
      <c r="F133" s="462"/>
      <c r="G133" s="462">
        <f t="shared" si="7"/>
        <v>0</v>
      </c>
      <c r="H133" s="462">
        <f t="shared" si="8"/>
        <v>0</v>
      </c>
    </row>
    <row r="134" spans="2:8" s="469" customFormat="1" ht="12.95" customHeight="1">
      <c r="B134" s="459">
        <v>127</v>
      </c>
      <c r="C134" s="493" t="s">
        <v>1301</v>
      </c>
      <c r="D134" s="460" t="s">
        <v>1408</v>
      </c>
      <c r="E134" s="461">
        <v>2</v>
      </c>
      <c r="F134" s="462"/>
      <c r="G134" s="462">
        <f t="shared" si="7"/>
        <v>0</v>
      </c>
      <c r="H134" s="462">
        <f t="shared" si="8"/>
        <v>0</v>
      </c>
    </row>
    <row r="135" spans="2:8" s="469" customFormat="1" ht="12.95" customHeight="1">
      <c r="B135" s="459">
        <v>128</v>
      </c>
      <c r="C135" s="493" t="s">
        <v>1301</v>
      </c>
      <c r="D135" s="460" t="s">
        <v>1409</v>
      </c>
      <c r="E135" s="461">
        <v>6</v>
      </c>
      <c r="F135" s="462"/>
      <c r="G135" s="462">
        <f t="shared" si="7"/>
        <v>0</v>
      </c>
      <c r="H135" s="462">
        <f t="shared" si="8"/>
        <v>0</v>
      </c>
    </row>
    <row r="136" spans="2:8" s="469" customFormat="1" ht="12.95" customHeight="1">
      <c r="B136" s="459">
        <v>129</v>
      </c>
      <c r="C136" s="493" t="s">
        <v>1301</v>
      </c>
      <c r="D136" s="460" t="s">
        <v>1410</v>
      </c>
      <c r="E136" s="461">
        <v>4</v>
      </c>
      <c r="F136" s="462"/>
      <c r="G136" s="462">
        <f t="shared" si="7"/>
        <v>0</v>
      </c>
      <c r="H136" s="462">
        <f t="shared" si="8"/>
        <v>0</v>
      </c>
    </row>
    <row r="137" spans="2:8" s="469" customFormat="1" ht="12.95" customHeight="1">
      <c r="B137" s="459">
        <v>130</v>
      </c>
      <c r="C137" s="493" t="s">
        <v>1301</v>
      </c>
      <c r="D137" s="460" t="s">
        <v>1411</v>
      </c>
      <c r="E137" s="461">
        <v>1</v>
      </c>
      <c r="F137" s="462"/>
      <c r="G137" s="462">
        <f t="shared" si="7"/>
        <v>0</v>
      </c>
      <c r="H137" s="462">
        <f t="shared" si="8"/>
        <v>0</v>
      </c>
    </row>
    <row r="138" spans="2:8" s="469" customFormat="1" ht="12.95" customHeight="1">
      <c r="B138" s="459">
        <v>131</v>
      </c>
      <c r="C138" s="493" t="s">
        <v>1301</v>
      </c>
      <c r="D138" s="460" t="s">
        <v>1412</v>
      </c>
      <c r="E138" s="461">
        <v>3</v>
      </c>
      <c r="F138" s="462"/>
      <c r="G138" s="462">
        <f t="shared" si="7"/>
        <v>0</v>
      </c>
      <c r="H138" s="462">
        <f t="shared" si="8"/>
        <v>0</v>
      </c>
    </row>
    <row r="139" spans="2:8" s="469" customFormat="1" ht="12.95" customHeight="1">
      <c r="B139" s="459">
        <v>132</v>
      </c>
      <c r="C139" s="493" t="s">
        <v>1301</v>
      </c>
      <c r="D139" s="460" t="s">
        <v>1413</v>
      </c>
      <c r="E139" s="461">
        <v>1</v>
      </c>
      <c r="F139" s="462"/>
      <c r="G139" s="462">
        <f t="shared" si="7"/>
        <v>0</v>
      </c>
      <c r="H139" s="462">
        <f t="shared" si="8"/>
        <v>0</v>
      </c>
    </row>
    <row r="140" spans="2:8" s="469" customFormat="1" ht="12.95" customHeight="1">
      <c r="B140" s="459">
        <v>133</v>
      </c>
      <c r="C140" s="493" t="s">
        <v>1301</v>
      </c>
      <c r="D140" s="460" t="s">
        <v>1414</v>
      </c>
      <c r="E140" s="461">
        <v>1</v>
      </c>
      <c r="F140" s="462"/>
      <c r="G140" s="462">
        <f t="shared" si="7"/>
        <v>0</v>
      </c>
      <c r="H140" s="462">
        <f t="shared" si="8"/>
        <v>0</v>
      </c>
    </row>
    <row r="141" spans="2:8" s="469" customFormat="1" ht="12.95" customHeight="1">
      <c r="B141" s="459">
        <v>134</v>
      </c>
      <c r="C141" s="493" t="s">
        <v>1301</v>
      </c>
      <c r="D141" s="460" t="s">
        <v>1415</v>
      </c>
      <c r="E141" s="461">
        <v>2</v>
      </c>
      <c r="F141" s="462"/>
      <c r="G141" s="462">
        <f t="shared" si="7"/>
        <v>0</v>
      </c>
      <c r="H141" s="462">
        <f t="shared" si="8"/>
        <v>0</v>
      </c>
    </row>
    <row r="142" spans="2:8" s="469" customFormat="1" ht="12.95" customHeight="1">
      <c r="B142" s="459">
        <v>135</v>
      </c>
      <c r="C142" s="493" t="s">
        <v>1301</v>
      </c>
      <c r="D142" s="460" t="s">
        <v>1416</v>
      </c>
      <c r="E142" s="461">
        <v>8</v>
      </c>
      <c r="F142" s="462"/>
      <c r="G142" s="462">
        <f t="shared" si="7"/>
        <v>0</v>
      </c>
      <c r="H142" s="462">
        <f t="shared" si="8"/>
        <v>0</v>
      </c>
    </row>
    <row r="143" spans="2:8" s="469" customFormat="1" ht="12.95" customHeight="1">
      <c r="B143" s="459">
        <v>136</v>
      </c>
      <c r="C143" s="493" t="s">
        <v>1301</v>
      </c>
      <c r="D143" s="460" t="s">
        <v>1417</v>
      </c>
      <c r="E143" s="491">
        <v>56</v>
      </c>
      <c r="F143" s="462"/>
      <c r="G143" s="462">
        <f t="shared" si="7"/>
        <v>0</v>
      </c>
      <c r="H143" s="462">
        <f t="shared" si="8"/>
        <v>0</v>
      </c>
    </row>
    <row r="144" spans="2:8" s="469" customFormat="1" ht="12.95" customHeight="1">
      <c r="B144" s="459">
        <v>137</v>
      </c>
      <c r="C144" s="493" t="s">
        <v>1301</v>
      </c>
      <c r="D144" s="460" t="s">
        <v>1418</v>
      </c>
      <c r="E144" s="491">
        <v>40</v>
      </c>
      <c r="F144" s="462"/>
      <c r="G144" s="462">
        <f t="shared" si="7"/>
        <v>0</v>
      </c>
      <c r="H144" s="462">
        <f t="shared" si="8"/>
        <v>0</v>
      </c>
    </row>
    <row r="145" spans="2:8" s="469" customFormat="1" ht="12.95" customHeight="1">
      <c r="B145" s="459">
        <v>138</v>
      </c>
      <c r="C145" s="493" t="s">
        <v>1301</v>
      </c>
      <c r="D145" s="460" t="s">
        <v>1419</v>
      </c>
      <c r="E145" s="491">
        <v>72</v>
      </c>
      <c r="F145" s="462"/>
      <c r="G145" s="462">
        <f t="shared" si="7"/>
        <v>0</v>
      </c>
      <c r="H145" s="462">
        <f t="shared" si="8"/>
        <v>0</v>
      </c>
    </row>
    <row r="146" spans="2:8" s="469" customFormat="1" ht="12.95" customHeight="1">
      <c r="B146" s="459">
        <v>139</v>
      </c>
      <c r="C146" s="493" t="s">
        <v>1301</v>
      </c>
      <c r="D146" s="460" t="s">
        <v>1420</v>
      </c>
      <c r="E146" s="491">
        <v>56</v>
      </c>
      <c r="F146" s="462"/>
      <c r="G146" s="462">
        <f t="shared" si="7"/>
        <v>0</v>
      </c>
      <c r="H146" s="462">
        <f t="shared" si="8"/>
        <v>0</v>
      </c>
    </row>
    <row r="147" spans="2:8" s="470" customFormat="1" ht="12.95" customHeight="1">
      <c r="B147" s="464">
        <v>140</v>
      </c>
      <c r="C147" s="494" t="s">
        <v>1305</v>
      </c>
      <c r="D147" s="465" t="s">
        <v>1421</v>
      </c>
      <c r="E147" s="475">
        <v>56</v>
      </c>
      <c r="F147" s="467"/>
      <c r="G147" s="467">
        <f t="shared" si="7"/>
        <v>0</v>
      </c>
      <c r="H147" s="467">
        <f t="shared" si="8"/>
        <v>0</v>
      </c>
    </row>
    <row r="148" spans="2:8" s="470" customFormat="1" ht="12.95" customHeight="1">
      <c r="B148" s="464">
        <v>141</v>
      </c>
      <c r="C148" s="494" t="s">
        <v>1305</v>
      </c>
      <c r="D148" s="465" t="s">
        <v>1332</v>
      </c>
      <c r="E148" s="475">
        <v>1</v>
      </c>
      <c r="F148" s="467"/>
      <c r="G148" s="467">
        <f t="shared" si="7"/>
        <v>0</v>
      </c>
      <c r="H148" s="467">
        <f t="shared" si="8"/>
        <v>0</v>
      </c>
    </row>
    <row r="149" spans="2:8" s="458" customFormat="1" ht="11.25">
      <c r="B149" s="455"/>
      <c r="C149" s="455"/>
      <c r="D149" s="456" t="s">
        <v>1422</v>
      </c>
      <c r="E149" s="492"/>
      <c r="F149" s="492"/>
      <c r="G149" s="492"/>
      <c r="H149" s="492"/>
    </row>
    <row r="150" spans="2:8" s="470" customFormat="1" ht="12.95" customHeight="1">
      <c r="B150" s="464">
        <v>142</v>
      </c>
      <c r="C150" s="494" t="s">
        <v>1305</v>
      </c>
      <c r="D150" s="481" t="s">
        <v>1423</v>
      </c>
      <c r="E150" s="475">
        <v>50</v>
      </c>
      <c r="F150" s="467"/>
      <c r="G150" s="467">
        <f t="shared" ref="G150:G154" si="9">E150*F150</f>
        <v>0</v>
      </c>
      <c r="H150" s="467">
        <f t="shared" ref="H150:H154" si="10">G150*1.2</f>
        <v>0</v>
      </c>
    </row>
    <row r="151" spans="2:8" s="470" customFormat="1" ht="12.95" customHeight="1">
      <c r="B151" s="464">
        <v>143</v>
      </c>
      <c r="C151" s="494" t="s">
        <v>1305</v>
      </c>
      <c r="D151" s="481" t="s">
        <v>1424</v>
      </c>
      <c r="E151" s="475">
        <v>1</v>
      </c>
      <c r="F151" s="467"/>
      <c r="G151" s="467">
        <f t="shared" si="9"/>
        <v>0</v>
      </c>
      <c r="H151" s="467">
        <f t="shared" si="10"/>
        <v>0</v>
      </c>
    </row>
    <row r="152" spans="2:8" s="470" customFormat="1" ht="12.95" customHeight="1">
      <c r="B152" s="464">
        <v>144</v>
      </c>
      <c r="C152" s="494" t="s">
        <v>1305</v>
      </c>
      <c r="D152" s="481" t="s">
        <v>1425</v>
      </c>
      <c r="E152" s="475">
        <v>1</v>
      </c>
      <c r="F152" s="467"/>
      <c r="G152" s="467">
        <f t="shared" si="9"/>
        <v>0</v>
      </c>
      <c r="H152" s="467">
        <f t="shared" si="10"/>
        <v>0</v>
      </c>
    </row>
    <row r="153" spans="2:8" s="470" customFormat="1" ht="12.95" customHeight="1">
      <c r="B153" s="464">
        <v>145</v>
      </c>
      <c r="C153" s="494" t="s">
        <v>1305</v>
      </c>
      <c r="D153" s="481" t="s">
        <v>1332</v>
      </c>
      <c r="E153" s="475">
        <v>1</v>
      </c>
      <c r="F153" s="467"/>
      <c r="G153" s="467">
        <f t="shared" si="9"/>
        <v>0</v>
      </c>
      <c r="H153" s="467">
        <f t="shared" si="10"/>
        <v>0</v>
      </c>
    </row>
    <row r="154" spans="2:8" s="470" customFormat="1" ht="12.95" customHeight="1">
      <c r="B154" s="464">
        <v>146</v>
      </c>
      <c r="C154" s="494" t="s">
        <v>1305</v>
      </c>
      <c r="D154" s="481" t="s">
        <v>1426</v>
      </c>
      <c r="E154" s="475">
        <v>1</v>
      </c>
      <c r="F154" s="467"/>
      <c r="G154" s="467">
        <f t="shared" si="9"/>
        <v>0</v>
      </c>
      <c r="H154" s="467">
        <f t="shared" si="10"/>
        <v>0</v>
      </c>
    </row>
    <row r="155" spans="2:8" s="458" customFormat="1" ht="11.25">
      <c r="B155" s="455"/>
      <c r="C155" s="455"/>
      <c r="D155" s="456" t="s">
        <v>1427</v>
      </c>
      <c r="E155" s="492"/>
      <c r="F155" s="492"/>
      <c r="G155" s="492"/>
      <c r="H155" s="492"/>
    </row>
    <row r="156" spans="2:8" s="469" customFormat="1" ht="12.95" customHeight="1">
      <c r="B156" s="459">
        <v>147</v>
      </c>
      <c r="C156" s="459" t="s">
        <v>1301</v>
      </c>
      <c r="D156" s="460" t="s">
        <v>1428</v>
      </c>
      <c r="E156" s="461">
        <v>1</v>
      </c>
      <c r="F156" s="462"/>
      <c r="G156" s="462">
        <f t="shared" ref="G156:G174" si="11">E156*F156</f>
        <v>0</v>
      </c>
      <c r="H156" s="462">
        <f t="shared" ref="H156:H174" si="12">G156*1.2</f>
        <v>0</v>
      </c>
    </row>
    <row r="157" spans="2:8" s="470" customFormat="1" ht="12.95" customHeight="1">
      <c r="B157" s="464">
        <v>148</v>
      </c>
      <c r="C157" s="464" t="s">
        <v>1305</v>
      </c>
      <c r="D157" s="465" t="s">
        <v>1429</v>
      </c>
      <c r="E157" s="475">
        <v>1</v>
      </c>
      <c r="F157" s="467"/>
      <c r="G157" s="467">
        <f t="shared" si="11"/>
        <v>0</v>
      </c>
      <c r="H157" s="467">
        <f t="shared" si="12"/>
        <v>0</v>
      </c>
    </row>
    <row r="158" spans="2:8" s="469" customFormat="1" ht="12.95" customHeight="1">
      <c r="B158" s="459">
        <v>149</v>
      </c>
      <c r="C158" s="459" t="s">
        <v>1301</v>
      </c>
      <c r="D158" s="460" t="s">
        <v>1430</v>
      </c>
      <c r="E158" s="491">
        <v>1</v>
      </c>
      <c r="F158" s="462"/>
      <c r="G158" s="462">
        <f t="shared" si="11"/>
        <v>0</v>
      </c>
      <c r="H158" s="462">
        <f t="shared" si="12"/>
        <v>0</v>
      </c>
    </row>
    <row r="159" spans="2:8" s="470" customFormat="1" ht="12.95" customHeight="1">
      <c r="B159" s="495">
        <v>150</v>
      </c>
      <c r="C159" s="464" t="s">
        <v>1305</v>
      </c>
      <c r="D159" s="465" t="s">
        <v>1431</v>
      </c>
      <c r="E159" s="475">
        <v>1</v>
      </c>
      <c r="F159" s="467"/>
      <c r="G159" s="467">
        <f t="shared" si="11"/>
        <v>0</v>
      </c>
      <c r="H159" s="467">
        <f t="shared" si="12"/>
        <v>0</v>
      </c>
    </row>
    <row r="160" spans="2:8" s="463" customFormat="1" ht="12.95" customHeight="1">
      <c r="B160" s="496">
        <v>151</v>
      </c>
      <c r="C160" s="459" t="s">
        <v>1301</v>
      </c>
      <c r="D160" s="460" t="s">
        <v>1432</v>
      </c>
      <c r="E160" s="459">
        <v>1</v>
      </c>
      <c r="F160" s="462"/>
      <c r="G160" s="462">
        <f t="shared" si="11"/>
        <v>0</v>
      </c>
      <c r="H160" s="462">
        <f t="shared" si="12"/>
        <v>0</v>
      </c>
    </row>
    <row r="161" spans="2:8" s="468" customFormat="1" ht="12.95" customHeight="1">
      <c r="B161" s="495">
        <v>152</v>
      </c>
      <c r="C161" s="464" t="s">
        <v>1305</v>
      </c>
      <c r="D161" s="465" t="s">
        <v>1433</v>
      </c>
      <c r="E161" s="464">
        <v>1</v>
      </c>
      <c r="F161" s="467"/>
      <c r="G161" s="467">
        <f t="shared" si="11"/>
        <v>0</v>
      </c>
      <c r="H161" s="467">
        <f t="shared" si="12"/>
        <v>0</v>
      </c>
    </row>
    <row r="162" spans="2:8" s="469" customFormat="1" ht="12.95" customHeight="1">
      <c r="B162" s="459">
        <v>153</v>
      </c>
      <c r="C162" s="459" t="s">
        <v>1301</v>
      </c>
      <c r="D162" s="460" t="s">
        <v>1434</v>
      </c>
      <c r="E162" s="491">
        <v>1</v>
      </c>
      <c r="F162" s="462"/>
      <c r="G162" s="462">
        <f t="shared" si="11"/>
        <v>0</v>
      </c>
      <c r="H162" s="462">
        <f t="shared" si="12"/>
        <v>0</v>
      </c>
    </row>
    <row r="163" spans="2:8" s="470" customFormat="1" ht="12.95" customHeight="1">
      <c r="B163" s="464">
        <v>154</v>
      </c>
      <c r="C163" s="464" t="s">
        <v>1305</v>
      </c>
      <c r="D163" s="465" t="s">
        <v>1435</v>
      </c>
      <c r="E163" s="475">
        <v>1</v>
      </c>
      <c r="F163" s="467"/>
      <c r="G163" s="467">
        <f t="shared" si="11"/>
        <v>0</v>
      </c>
      <c r="H163" s="467">
        <f t="shared" si="12"/>
        <v>0</v>
      </c>
    </row>
    <row r="164" spans="2:8" s="469" customFormat="1" ht="12.95" customHeight="1">
      <c r="B164" s="459">
        <v>155</v>
      </c>
      <c r="C164" s="459" t="s">
        <v>1301</v>
      </c>
      <c r="D164" s="460" t="s">
        <v>1436</v>
      </c>
      <c r="E164" s="461">
        <v>2</v>
      </c>
      <c r="F164" s="462"/>
      <c r="G164" s="462">
        <f t="shared" si="11"/>
        <v>0</v>
      </c>
      <c r="H164" s="462">
        <f t="shared" si="12"/>
        <v>0</v>
      </c>
    </row>
    <row r="165" spans="2:8" s="470" customFormat="1" ht="12.95" customHeight="1">
      <c r="B165" s="495">
        <v>156</v>
      </c>
      <c r="C165" s="464" t="s">
        <v>1305</v>
      </c>
      <c r="D165" s="465" t="s">
        <v>1437</v>
      </c>
      <c r="E165" s="475">
        <v>2</v>
      </c>
      <c r="F165" s="467"/>
      <c r="G165" s="467">
        <f t="shared" si="11"/>
        <v>0</v>
      </c>
      <c r="H165" s="467">
        <f t="shared" si="12"/>
        <v>0</v>
      </c>
    </row>
    <row r="166" spans="2:8" s="469" customFormat="1" ht="12.95" customHeight="1">
      <c r="B166" s="496">
        <v>157</v>
      </c>
      <c r="C166" s="459" t="s">
        <v>1301</v>
      </c>
      <c r="D166" s="460" t="s">
        <v>1438</v>
      </c>
      <c r="E166" s="461">
        <v>1</v>
      </c>
      <c r="F166" s="462"/>
      <c r="G166" s="462">
        <f t="shared" si="11"/>
        <v>0</v>
      </c>
      <c r="H166" s="462">
        <f t="shared" si="12"/>
        <v>0</v>
      </c>
    </row>
    <row r="167" spans="2:8" s="470" customFormat="1" ht="12.95" customHeight="1">
      <c r="B167" s="495">
        <v>158</v>
      </c>
      <c r="C167" s="464" t="s">
        <v>1305</v>
      </c>
      <c r="D167" s="465" t="s">
        <v>1439</v>
      </c>
      <c r="E167" s="475">
        <v>1</v>
      </c>
      <c r="F167" s="467"/>
      <c r="G167" s="467">
        <f t="shared" si="11"/>
        <v>0</v>
      </c>
      <c r="H167" s="467">
        <f t="shared" si="12"/>
        <v>0</v>
      </c>
    </row>
    <row r="168" spans="2:8" s="469" customFormat="1" ht="12.95" customHeight="1">
      <c r="B168" s="459">
        <v>159</v>
      </c>
      <c r="C168" s="459" t="s">
        <v>1301</v>
      </c>
      <c r="D168" s="460" t="s">
        <v>1440</v>
      </c>
      <c r="E168" s="461">
        <v>1</v>
      </c>
      <c r="F168" s="462"/>
      <c r="G168" s="462">
        <f t="shared" si="11"/>
        <v>0</v>
      </c>
      <c r="H168" s="462">
        <f t="shared" si="12"/>
        <v>0</v>
      </c>
    </row>
    <row r="169" spans="2:8" s="470" customFormat="1" ht="12.95" customHeight="1">
      <c r="B169" s="464">
        <v>160</v>
      </c>
      <c r="C169" s="464" t="s">
        <v>1305</v>
      </c>
      <c r="D169" s="465" t="s">
        <v>1439</v>
      </c>
      <c r="E169" s="475">
        <v>1</v>
      </c>
      <c r="F169" s="467"/>
      <c r="G169" s="467">
        <f t="shared" si="11"/>
        <v>0</v>
      </c>
      <c r="H169" s="467">
        <f t="shared" si="12"/>
        <v>0</v>
      </c>
    </row>
    <row r="170" spans="2:8" s="470" customFormat="1" ht="12.95" customHeight="1">
      <c r="B170" s="495">
        <v>161</v>
      </c>
      <c r="C170" s="464" t="s">
        <v>1305</v>
      </c>
      <c r="D170" s="465" t="s">
        <v>1441</v>
      </c>
      <c r="E170" s="475">
        <v>1</v>
      </c>
      <c r="F170" s="467"/>
      <c r="G170" s="467">
        <f t="shared" si="11"/>
        <v>0</v>
      </c>
      <c r="H170" s="467">
        <f t="shared" si="12"/>
        <v>0</v>
      </c>
    </row>
    <row r="171" spans="2:8" s="469" customFormat="1" ht="12.95" customHeight="1">
      <c r="B171" s="459">
        <v>162</v>
      </c>
      <c r="C171" s="459" t="s">
        <v>1301</v>
      </c>
      <c r="D171" s="460" t="s">
        <v>1442</v>
      </c>
      <c r="E171" s="461">
        <v>20</v>
      </c>
      <c r="F171" s="462"/>
      <c r="G171" s="462">
        <f t="shared" si="11"/>
        <v>0</v>
      </c>
      <c r="H171" s="462">
        <f t="shared" si="12"/>
        <v>0</v>
      </c>
    </row>
    <row r="172" spans="2:8" s="470" customFormat="1" ht="12.95" customHeight="1">
      <c r="B172" s="464">
        <v>163</v>
      </c>
      <c r="C172" s="464" t="s">
        <v>1305</v>
      </c>
      <c r="D172" s="465" t="s">
        <v>1443</v>
      </c>
      <c r="E172" s="475">
        <v>20</v>
      </c>
      <c r="F172" s="467"/>
      <c r="G172" s="467">
        <f t="shared" si="11"/>
        <v>0</v>
      </c>
      <c r="H172" s="467">
        <f t="shared" si="12"/>
        <v>0</v>
      </c>
    </row>
    <row r="173" spans="2:8" s="469" customFormat="1" ht="12.95" customHeight="1">
      <c r="B173" s="459">
        <v>164</v>
      </c>
      <c r="C173" s="459" t="s">
        <v>1301</v>
      </c>
      <c r="D173" s="460" t="s">
        <v>1444</v>
      </c>
      <c r="E173" s="461">
        <v>56</v>
      </c>
      <c r="F173" s="462"/>
      <c r="G173" s="462">
        <f t="shared" si="11"/>
        <v>0</v>
      </c>
      <c r="H173" s="462">
        <f t="shared" si="12"/>
        <v>0</v>
      </c>
    </row>
    <row r="174" spans="2:8" s="470" customFormat="1" ht="12.95" customHeight="1">
      <c r="B174" s="495">
        <v>165</v>
      </c>
      <c r="C174" s="464" t="s">
        <v>1305</v>
      </c>
      <c r="D174" s="465" t="s">
        <v>1445</v>
      </c>
      <c r="E174" s="475">
        <v>56</v>
      </c>
      <c r="F174" s="467"/>
      <c r="G174" s="467">
        <f t="shared" si="11"/>
        <v>0</v>
      </c>
      <c r="H174" s="467">
        <f t="shared" si="12"/>
        <v>0</v>
      </c>
    </row>
    <row r="175" spans="2:8" s="458" customFormat="1" ht="11.25">
      <c r="B175" s="455"/>
      <c r="C175" s="455"/>
      <c r="D175" s="456" t="s">
        <v>1446</v>
      </c>
      <c r="E175" s="492">
        <v>1</v>
      </c>
      <c r="F175" s="492"/>
      <c r="G175" s="492"/>
      <c r="H175" s="492"/>
    </row>
    <row r="176" spans="2:8" s="468" customFormat="1" ht="12.95" customHeight="1">
      <c r="B176" s="464">
        <v>166</v>
      </c>
      <c r="C176" s="494" t="s">
        <v>1305</v>
      </c>
      <c r="D176" s="465" t="s">
        <v>1447</v>
      </c>
      <c r="E176" s="475">
        <v>5</v>
      </c>
      <c r="F176" s="467"/>
      <c r="G176" s="467">
        <f t="shared" ref="G176:G180" si="13">E176*F176</f>
        <v>0</v>
      </c>
      <c r="H176" s="467">
        <f t="shared" ref="H176:H180" si="14">G176*1.2</f>
        <v>0</v>
      </c>
    </row>
    <row r="177" spans="2:8" s="468" customFormat="1" ht="12.95" customHeight="1">
      <c r="B177" s="464">
        <v>167</v>
      </c>
      <c r="C177" s="494" t="s">
        <v>1305</v>
      </c>
      <c r="D177" s="465" t="s">
        <v>1448</v>
      </c>
      <c r="E177" s="475">
        <v>5</v>
      </c>
      <c r="F177" s="467"/>
      <c r="G177" s="467">
        <f t="shared" si="13"/>
        <v>0</v>
      </c>
      <c r="H177" s="467">
        <f t="shared" si="14"/>
        <v>0</v>
      </c>
    </row>
    <row r="178" spans="2:8" s="468" customFormat="1" ht="12.95" customHeight="1">
      <c r="B178" s="464">
        <v>168</v>
      </c>
      <c r="C178" s="494" t="s">
        <v>1305</v>
      </c>
      <c r="D178" s="465" t="s">
        <v>1449</v>
      </c>
      <c r="E178" s="475">
        <v>5</v>
      </c>
      <c r="F178" s="467"/>
      <c r="G178" s="467">
        <f t="shared" si="13"/>
        <v>0</v>
      </c>
      <c r="H178" s="467">
        <f t="shared" si="14"/>
        <v>0</v>
      </c>
    </row>
    <row r="179" spans="2:8" s="468" customFormat="1" ht="12.95" customHeight="1">
      <c r="B179" s="464">
        <v>169</v>
      </c>
      <c r="C179" s="494" t="s">
        <v>1305</v>
      </c>
      <c r="D179" s="465" t="s">
        <v>1450</v>
      </c>
      <c r="E179" s="475">
        <v>20</v>
      </c>
      <c r="F179" s="467"/>
      <c r="G179" s="467">
        <f t="shared" si="13"/>
        <v>0</v>
      </c>
      <c r="H179" s="467">
        <f t="shared" si="14"/>
        <v>0</v>
      </c>
    </row>
    <row r="180" spans="2:8" s="468" customFormat="1" ht="12.95" customHeight="1">
      <c r="B180" s="464">
        <v>170</v>
      </c>
      <c r="C180" s="494" t="s">
        <v>1305</v>
      </c>
      <c r="D180" s="465" t="s">
        <v>1451</v>
      </c>
      <c r="E180" s="475">
        <v>1</v>
      </c>
      <c r="F180" s="467"/>
      <c r="G180" s="467">
        <f t="shared" si="13"/>
        <v>0</v>
      </c>
      <c r="H180" s="467">
        <f t="shared" si="14"/>
        <v>0</v>
      </c>
    </row>
    <row r="181" spans="2:8" s="501" customFormat="1" ht="11.25">
      <c r="B181" s="497"/>
      <c r="C181" s="497"/>
      <c r="D181" s="498" t="s">
        <v>1452</v>
      </c>
      <c r="E181" s="499">
        <v>1</v>
      </c>
      <c r="F181" s="499"/>
      <c r="G181" s="500">
        <f t="shared" ref="G181:H181" si="15">SUM(G5:G180)</f>
        <v>0</v>
      </c>
      <c r="H181" s="500">
        <f t="shared" si="15"/>
        <v>0</v>
      </c>
    </row>
  </sheetData>
  <autoFilter ref="A3:H181" xr:uid="{00000000-0001-0000-0300-000000000000}"/>
  <pageMargins left="0.63000000000000012" right="0.63000000000000012" top="0.83000000000000007" bottom="0.82000000000000017" header="0.31" footer="0.31"/>
  <pageSetup paperSize="9" scale="50" fitToHeight="3" orientation="portrait" horizontalDpi="4294967292" verticalDpi="4294967292" r:id="rId1"/>
  <headerFooter>
    <oddHeader>&amp;R&amp;"Lucida Grande,Regular"&amp;K000000_x000D_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12</vt:i4>
      </vt:variant>
    </vt:vector>
  </HeadingPairs>
  <TitlesOfParts>
    <vt:vector size="19" baseType="lpstr">
      <vt:lpstr>Rekapitulácia stavby</vt:lpstr>
      <vt:lpstr>01 - Zateplenie fasády</vt:lpstr>
      <vt:lpstr>02 - Zateplenie podkrovia...</vt:lpstr>
      <vt:lpstr>03 - Elektroinštalácia a ...</vt:lpstr>
      <vt:lpstr>3.1 ELI položkový rozpočet</vt:lpstr>
      <vt:lpstr>04 - ÚK</vt:lpstr>
      <vt:lpstr>04.1 UK položkový rozpočet</vt:lpstr>
      <vt:lpstr>'01 - Zateplenie fasády'!Názvy_tlače</vt:lpstr>
      <vt:lpstr>'02 - Zateplenie podkrovia...'!Názvy_tlače</vt:lpstr>
      <vt:lpstr>'03 - Elektroinštalácia a ...'!Názvy_tlače</vt:lpstr>
      <vt:lpstr>'04 - ÚK'!Názvy_tlače</vt:lpstr>
      <vt:lpstr>'3.1 ELI položkový rozpočet'!Názvy_tlače</vt:lpstr>
      <vt:lpstr>'Rekapitulácia stavby'!Názvy_tlače</vt:lpstr>
      <vt:lpstr>'01 - Zateplenie fasády'!Oblasť_tlače</vt:lpstr>
      <vt:lpstr>'02 - Zateplenie podkrovia...'!Oblasť_tlače</vt:lpstr>
      <vt:lpstr>'03 - Elektroinštalácia a ...'!Oblasť_tlače</vt:lpstr>
      <vt:lpstr>'04 - ÚK'!Oblasť_tlače</vt:lpstr>
      <vt:lpstr>'3.1 ELI položkový rozpočet'!Oblasť_tlače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Ivan</cp:lastModifiedBy>
  <dcterms:created xsi:type="dcterms:W3CDTF">2021-12-20T10:53:17Z</dcterms:created>
  <dcterms:modified xsi:type="dcterms:W3CDTF">2021-12-20T12:04:51Z</dcterms:modified>
</cp:coreProperties>
</file>