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Vranov Chodník 2022\PD\VO\Vysvetlenei SP 3\"/>
    </mc:Choice>
  </mc:AlternateContent>
  <xr:revisionPtr revIDLastSave="0" documentId="13_ncr:1_{3CBAFCA6-86A2-4FC4-9AA5-4DE19842BCDE}" xr6:coauthVersionLast="47" xr6:coauthVersionMax="47" xr10:uidLastSave="{00000000-0000-0000-0000-000000000000}"/>
  <bookViews>
    <workbookView xWindow="28680" yWindow="-120" windowWidth="29040" windowHeight="15840" xr2:uid="{AF90165E-2F2D-44EA-9A55-BFBF12E1A936}"/>
  </bookViews>
  <sheets>
    <sheet name="Rekapitulácia" sheetId="1" r:id="rId1"/>
    <sheet name="Krycí list stavby" sheetId="2" r:id="rId2"/>
    <sheet name="SO 15617" sheetId="3" r:id="rId3"/>
    <sheet name="SO 15618" sheetId="4" r:id="rId4"/>
  </sheets>
  <definedNames>
    <definedName name="_xlnm.Print_Area" localSheetId="2">'SO 15617'!$B$2:$V$136</definedName>
    <definedName name="_xlnm.Print_Area" localSheetId="3">'SO 15618'!$B$2:$V$149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F9" i="1"/>
  <c r="E8" i="1"/>
  <c r="E9" i="1" s="1"/>
  <c r="I16" i="2" s="1"/>
  <c r="D8" i="1"/>
  <c r="E7" i="1"/>
  <c r="D7" i="1"/>
  <c r="D9" i="1" s="1"/>
  <c r="I17" i="2" s="1"/>
  <c r="K8" i="1"/>
  <c r="H29" i="4"/>
  <c r="P29" i="4" s="1"/>
  <c r="P17" i="4"/>
  <c r="P16" i="4"/>
  <c r="Y149" i="4"/>
  <c r="Z149" i="4"/>
  <c r="I64" i="4"/>
  <c r="S146" i="4"/>
  <c r="H64" i="4" s="1"/>
  <c r="V146" i="4"/>
  <c r="V148" i="4" s="1"/>
  <c r="I65" i="4" s="1"/>
  <c r="L146" i="4"/>
  <c r="E64" i="4" s="1"/>
  <c r="K145" i="4"/>
  <c r="J145" i="4"/>
  <c r="S145" i="4"/>
  <c r="S148" i="4" s="1"/>
  <c r="H65" i="4" s="1"/>
  <c r="M145" i="4"/>
  <c r="M146" i="4" s="1"/>
  <c r="F64" i="4" s="1"/>
  <c r="I145" i="4"/>
  <c r="K144" i="4"/>
  <c r="J144" i="4"/>
  <c r="S144" i="4"/>
  <c r="L144" i="4"/>
  <c r="I144" i="4"/>
  <c r="K143" i="4"/>
  <c r="J143" i="4"/>
  <c r="S143" i="4"/>
  <c r="L143" i="4"/>
  <c r="I143" i="4"/>
  <c r="H60" i="4"/>
  <c r="F60" i="4"/>
  <c r="S137" i="4"/>
  <c r="V137" i="4"/>
  <c r="I60" i="4" s="1"/>
  <c r="M137" i="4"/>
  <c r="I137" i="4"/>
  <c r="G60" i="4" s="1"/>
  <c r="K136" i="4"/>
  <c r="J136" i="4"/>
  <c r="S136" i="4"/>
  <c r="L136" i="4"/>
  <c r="L137" i="4" s="1"/>
  <c r="E60" i="4" s="1"/>
  <c r="I136" i="4"/>
  <c r="F59" i="4"/>
  <c r="V133" i="4"/>
  <c r="I59" i="4" s="1"/>
  <c r="M133" i="4"/>
  <c r="K132" i="4"/>
  <c r="J132" i="4"/>
  <c r="S132" i="4"/>
  <c r="S133" i="4" s="1"/>
  <c r="H59" i="4" s="1"/>
  <c r="L132" i="4"/>
  <c r="L133" i="4" s="1"/>
  <c r="E59" i="4" s="1"/>
  <c r="I132" i="4"/>
  <c r="I133" i="4" s="1"/>
  <c r="G59" i="4" s="1"/>
  <c r="I58" i="4"/>
  <c r="V129" i="4"/>
  <c r="K128" i="4"/>
  <c r="J128" i="4"/>
  <c r="S128" i="4"/>
  <c r="M128" i="4"/>
  <c r="I128" i="4"/>
  <c r="K127" i="4"/>
  <c r="J127" i="4"/>
  <c r="S127" i="4"/>
  <c r="M127" i="4"/>
  <c r="I127" i="4"/>
  <c r="K126" i="4"/>
  <c r="J126" i="4"/>
  <c r="S126" i="4"/>
  <c r="M126" i="4"/>
  <c r="I126" i="4"/>
  <c r="K125" i="4"/>
  <c r="J125" i="4"/>
  <c r="S125" i="4"/>
  <c r="M125" i="4"/>
  <c r="I125" i="4"/>
  <c r="K124" i="4"/>
  <c r="J124" i="4"/>
  <c r="S124" i="4"/>
  <c r="M124" i="4"/>
  <c r="I124" i="4"/>
  <c r="K123" i="4"/>
  <c r="J123" i="4"/>
  <c r="S123" i="4"/>
  <c r="M123" i="4"/>
  <c r="I123" i="4"/>
  <c r="K122" i="4"/>
  <c r="J122" i="4"/>
  <c r="S122" i="4"/>
  <c r="M122" i="4"/>
  <c r="I122" i="4"/>
  <c r="K121" i="4"/>
  <c r="J121" i="4"/>
  <c r="S121" i="4"/>
  <c r="M121" i="4"/>
  <c r="I121" i="4"/>
  <c r="K120" i="4"/>
  <c r="J120" i="4"/>
  <c r="S120" i="4"/>
  <c r="M120" i="4"/>
  <c r="I120" i="4"/>
  <c r="K119" i="4"/>
  <c r="J119" i="4"/>
  <c r="S119" i="4"/>
  <c r="M119" i="4"/>
  <c r="I119" i="4"/>
  <c r="K118" i="4"/>
  <c r="J118" i="4"/>
  <c r="S118" i="4"/>
  <c r="M118" i="4"/>
  <c r="I118" i="4"/>
  <c r="K117" i="4"/>
  <c r="J117" i="4"/>
  <c r="S117" i="4"/>
  <c r="M117" i="4"/>
  <c r="I117" i="4"/>
  <c r="K116" i="4"/>
  <c r="J116" i="4"/>
  <c r="S116" i="4"/>
  <c r="M116" i="4"/>
  <c r="I116" i="4"/>
  <c r="K115" i="4"/>
  <c r="J115" i="4"/>
  <c r="S115" i="4"/>
  <c r="M115" i="4"/>
  <c r="I115" i="4"/>
  <c r="K114" i="4"/>
  <c r="J114" i="4"/>
  <c r="S114" i="4"/>
  <c r="M114" i="4"/>
  <c r="I114" i="4"/>
  <c r="K113" i="4"/>
  <c r="J113" i="4"/>
  <c r="S113" i="4"/>
  <c r="M113" i="4"/>
  <c r="I113" i="4"/>
  <c r="K112" i="4"/>
  <c r="J112" i="4"/>
  <c r="S112" i="4"/>
  <c r="M112" i="4"/>
  <c r="I112" i="4"/>
  <c r="K111" i="4"/>
  <c r="J111" i="4"/>
  <c r="S111" i="4"/>
  <c r="L111" i="4"/>
  <c r="I111" i="4"/>
  <c r="K110" i="4"/>
  <c r="J110" i="4"/>
  <c r="S110" i="4"/>
  <c r="L110" i="4"/>
  <c r="I110" i="4"/>
  <c r="K109" i="4"/>
  <c r="J109" i="4"/>
  <c r="S109" i="4"/>
  <c r="L109" i="4"/>
  <c r="I109" i="4"/>
  <c r="K108" i="4"/>
  <c r="J108" i="4"/>
  <c r="S108" i="4"/>
  <c r="L108" i="4"/>
  <c r="I108" i="4"/>
  <c r="K107" i="4"/>
  <c r="J107" i="4"/>
  <c r="S107" i="4"/>
  <c r="L107" i="4"/>
  <c r="I107" i="4"/>
  <c r="K106" i="4"/>
  <c r="J106" i="4"/>
  <c r="S106" i="4"/>
  <c r="L106" i="4"/>
  <c r="I106" i="4"/>
  <c r="K105" i="4"/>
  <c r="J105" i="4"/>
  <c r="S105" i="4"/>
  <c r="L105" i="4"/>
  <c r="I105" i="4"/>
  <c r="K104" i="4"/>
  <c r="J104" i="4"/>
  <c r="S104" i="4"/>
  <c r="L104" i="4"/>
  <c r="I104" i="4"/>
  <c r="K103" i="4"/>
  <c r="J103" i="4"/>
  <c r="S103" i="4"/>
  <c r="L103" i="4"/>
  <c r="I103" i="4"/>
  <c r="K102" i="4"/>
  <c r="J102" i="4"/>
  <c r="S102" i="4"/>
  <c r="L102" i="4"/>
  <c r="I102" i="4"/>
  <c r="K101" i="4"/>
  <c r="J101" i="4"/>
  <c r="S101" i="4"/>
  <c r="L101" i="4"/>
  <c r="I101" i="4"/>
  <c r="K100" i="4"/>
  <c r="J100" i="4"/>
  <c r="S100" i="4"/>
  <c r="L100" i="4"/>
  <c r="I100" i="4"/>
  <c r="K99" i="4"/>
  <c r="J99" i="4"/>
  <c r="S99" i="4"/>
  <c r="L99" i="4"/>
  <c r="I99" i="4"/>
  <c r="K98" i="4"/>
  <c r="J98" i="4"/>
  <c r="S98" i="4"/>
  <c r="L98" i="4"/>
  <c r="I98" i="4"/>
  <c r="K97" i="4"/>
  <c r="J97" i="4"/>
  <c r="S97" i="4"/>
  <c r="S129" i="4" s="1"/>
  <c r="H58" i="4" s="1"/>
  <c r="L97" i="4"/>
  <c r="I97" i="4"/>
  <c r="H57" i="4"/>
  <c r="F57" i="4"/>
  <c r="S94" i="4"/>
  <c r="V94" i="4"/>
  <c r="I57" i="4" s="1"/>
  <c r="M94" i="4"/>
  <c r="K93" i="4"/>
  <c r="J93" i="4"/>
  <c r="S93" i="4"/>
  <c r="L93" i="4"/>
  <c r="L94" i="4" s="1"/>
  <c r="E57" i="4" s="1"/>
  <c r="I93" i="4"/>
  <c r="I94" i="4" s="1"/>
  <c r="G57" i="4" s="1"/>
  <c r="F56" i="4"/>
  <c r="V90" i="4"/>
  <c r="V139" i="4" s="1"/>
  <c r="I61" i="4" s="1"/>
  <c r="M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K149" i="4" s="1"/>
  <c r="J84" i="4"/>
  <c r="S84" i="4"/>
  <c r="S90" i="4" s="1"/>
  <c r="H56" i="4" s="1"/>
  <c r="L84" i="4"/>
  <c r="I84" i="4"/>
  <c r="P20" i="4"/>
  <c r="K7" i="1"/>
  <c r="H29" i="3"/>
  <c r="P29" i="3" s="1"/>
  <c r="P17" i="3"/>
  <c r="P16" i="3"/>
  <c r="Y136" i="3"/>
  <c r="Z136" i="3"/>
  <c r="S133" i="3"/>
  <c r="H60" i="3" s="1"/>
  <c r="V133" i="3"/>
  <c r="I60" i="3" s="1"/>
  <c r="M133" i="3"/>
  <c r="F60" i="3" s="1"/>
  <c r="K132" i="3"/>
  <c r="J132" i="3"/>
  <c r="S132" i="3"/>
  <c r="L132" i="3"/>
  <c r="L133" i="3" s="1"/>
  <c r="E60" i="3" s="1"/>
  <c r="I132" i="3"/>
  <c r="I133" i="3" s="1"/>
  <c r="G60" i="3" s="1"/>
  <c r="V129" i="3"/>
  <c r="I59" i="3" s="1"/>
  <c r="K128" i="3"/>
  <c r="J128" i="3"/>
  <c r="S128" i="3"/>
  <c r="M128" i="3"/>
  <c r="I128" i="3"/>
  <c r="K127" i="3"/>
  <c r="J127" i="3"/>
  <c r="S127" i="3"/>
  <c r="M127" i="3"/>
  <c r="I127" i="3"/>
  <c r="K126" i="3"/>
  <c r="J126" i="3"/>
  <c r="S126" i="3"/>
  <c r="M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L119" i="3"/>
  <c r="I119" i="3"/>
  <c r="K118" i="3"/>
  <c r="J118" i="3"/>
  <c r="S118" i="3"/>
  <c r="L118" i="3"/>
  <c r="I118" i="3"/>
  <c r="K117" i="3"/>
  <c r="J117" i="3"/>
  <c r="S117" i="3"/>
  <c r="L117" i="3"/>
  <c r="I117" i="3"/>
  <c r="K116" i="3"/>
  <c r="J116" i="3"/>
  <c r="S116" i="3"/>
  <c r="L116" i="3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S129" i="3" s="1"/>
  <c r="H59" i="3" s="1"/>
  <c r="L113" i="3"/>
  <c r="I113" i="3"/>
  <c r="K112" i="3"/>
  <c r="J112" i="3"/>
  <c r="S112" i="3"/>
  <c r="L112" i="3"/>
  <c r="L129" i="3" s="1"/>
  <c r="E59" i="3" s="1"/>
  <c r="I112" i="3"/>
  <c r="K111" i="3"/>
  <c r="J111" i="3"/>
  <c r="S111" i="3"/>
  <c r="L111" i="3"/>
  <c r="I111" i="3"/>
  <c r="F58" i="3"/>
  <c r="V108" i="3"/>
  <c r="I58" i="3" s="1"/>
  <c r="M108" i="3"/>
  <c r="K107" i="3"/>
  <c r="J107" i="3"/>
  <c r="S107" i="3"/>
  <c r="S108" i="3" s="1"/>
  <c r="H58" i="3" s="1"/>
  <c r="L107" i="3"/>
  <c r="L108" i="3" s="1"/>
  <c r="E58" i="3" s="1"/>
  <c r="I107" i="3"/>
  <c r="I108" i="3" s="1"/>
  <c r="G58" i="3" s="1"/>
  <c r="I57" i="3"/>
  <c r="V104" i="3"/>
  <c r="K103" i="3"/>
  <c r="J103" i="3"/>
  <c r="S103" i="3"/>
  <c r="M103" i="3"/>
  <c r="I103" i="3"/>
  <c r="K102" i="3"/>
  <c r="J102" i="3"/>
  <c r="S102" i="3"/>
  <c r="M102" i="3"/>
  <c r="M104" i="3" s="1"/>
  <c r="I102" i="3"/>
  <c r="K101" i="3"/>
  <c r="J101" i="3"/>
  <c r="S101" i="3"/>
  <c r="L101" i="3"/>
  <c r="I101" i="3"/>
  <c r="K100" i="3"/>
  <c r="J100" i="3"/>
  <c r="S100" i="3"/>
  <c r="L100" i="3"/>
  <c r="I100" i="3"/>
  <c r="K99" i="3"/>
  <c r="J99" i="3"/>
  <c r="S99" i="3"/>
  <c r="L99" i="3"/>
  <c r="I99" i="3"/>
  <c r="K98" i="3"/>
  <c r="J98" i="3"/>
  <c r="S98" i="3"/>
  <c r="S104" i="3" s="1"/>
  <c r="H57" i="3" s="1"/>
  <c r="L98" i="3"/>
  <c r="I98" i="3"/>
  <c r="I104" i="3" s="1"/>
  <c r="G57" i="3" s="1"/>
  <c r="I56" i="3"/>
  <c r="F56" i="3"/>
  <c r="V95" i="3"/>
  <c r="M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K136" i="3" s="1"/>
  <c r="J80" i="3"/>
  <c r="S80" i="3"/>
  <c r="S95" i="3" s="1"/>
  <c r="H56" i="3" s="1"/>
  <c r="L80" i="3"/>
  <c r="I80" i="3"/>
  <c r="P20" i="3"/>
  <c r="L148" i="4" l="1"/>
  <c r="E65" i="4" s="1"/>
  <c r="C16" i="4" s="1"/>
  <c r="C16" i="2" s="1"/>
  <c r="I129" i="4"/>
  <c r="G58" i="4" s="1"/>
  <c r="L129" i="4"/>
  <c r="E58" i="4" s="1"/>
  <c r="M129" i="4"/>
  <c r="F58" i="4" s="1"/>
  <c r="M139" i="4"/>
  <c r="F61" i="4" s="1"/>
  <c r="D15" i="4" s="1"/>
  <c r="L95" i="3"/>
  <c r="I129" i="3"/>
  <c r="G59" i="3" s="1"/>
  <c r="L104" i="3"/>
  <c r="E57" i="3" s="1"/>
  <c r="M129" i="3"/>
  <c r="F59" i="3" s="1"/>
  <c r="I20" i="2"/>
  <c r="S139" i="4"/>
  <c r="H61" i="4" s="1"/>
  <c r="M148" i="4"/>
  <c r="F65" i="4" s="1"/>
  <c r="D16" i="4" s="1"/>
  <c r="D16" i="2" s="1"/>
  <c r="I90" i="4"/>
  <c r="G56" i="4" s="1"/>
  <c r="L90" i="4"/>
  <c r="E56" i="4" s="1"/>
  <c r="I56" i="4"/>
  <c r="I146" i="4"/>
  <c r="G64" i="4" s="1"/>
  <c r="V149" i="4"/>
  <c r="I67" i="4" s="1"/>
  <c r="E56" i="3"/>
  <c r="L135" i="3"/>
  <c r="E61" i="3" s="1"/>
  <c r="C15" i="3" s="1"/>
  <c r="M135" i="3"/>
  <c r="F61" i="3" s="1"/>
  <c r="D15" i="3" s="1"/>
  <c r="F57" i="3"/>
  <c r="S135" i="3"/>
  <c r="H61" i="3" s="1"/>
  <c r="I95" i="3"/>
  <c r="G56" i="3" s="1"/>
  <c r="V135" i="3"/>
  <c r="I61" i="3" s="1"/>
  <c r="D15" i="2" l="1"/>
  <c r="I139" i="4"/>
  <c r="G61" i="4" s="1"/>
  <c r="E15" i="4" s="1"/>
  <c r="M136" i="3"/>
  <c r="F63" i="3" s="1"/>
  <c r="L136" i="3"/>
  <c r="E63" i="3" s="1"/>
  <c r="S149" i="4"/>
  <c r="H67" i="4" s="1"/>
  <c r="I148" i="4"/>
  <c r="M149" i="4"/>
  <c r="F67" i="4" s="1"/>
  <c r="L139" i="4"/>
  <c r="S136" i="3"/>
  <c r="H63" i="3" s="1"/>
  <c r="I135" i="3"/>
  <c r="G61" i="3" s="1"/>
  <c r="E15" i="3" s="1"/>
  <c r="E15" i="2" s="1"/>
  <c r="V136" i="3"/>
  <c r="I63" i="3" s="1"/>
  <c r="E61" i="4" l="1"/>
  <c r="C15" i="4" s="1"/>
  <c r="C15" i="2" s="1"/>
  <c r="L149" i="4"/>
  <c r="E67" i="4" s="1"/>
  <c r="G65" i="4"/>
  <c r="E16" i="4" s="1"/>
  <c r="E16" i="2" s="1"/>
  <c r="E20" i="2" s="1"/>
  <c r="I149" i="4"/>
  <c r="P22" i="3"/>
  <c r="E20" i="3"/>
  <c r="P23" i="3"/>
  <c r="P21" i="3"/>
  <c r="E23" i="3"/>
  <c r="E21" i="3"/>
  <c r="E22" i="3"/>
  <c r="I136" i="3"/>
  <c r="G67" i="4" l="1"/>
  <c r="B8" i="1"/>
  <c r="E24" i="2"/>
  <c r="G63" i="3"/>
  <c r="B7" i="1"/>
  <c r="E21" i="4"/>
  <c r="E22" i="2" s="1"/>
  <c r="I25" i="2" s="1"/>
  <c r="I27" i="2" s="1"/>
  <c r="P22" i="4"/>
  <c r="I23" i="2" s="1"/>
  <c r="P21" i="4"/>
  <c r="I22" i="2" s="1"/>
  <c r="E22" i="4"/>
  <c r="E23" i="2" s="1"/>
  <c r="E20" i="4"/>
  <c r="P23" i="4"/>
  <c r="I24" i="2" s="1"/>
  <c r="E23" i="4"/>
  <c r="P25" i="3"/>
  <c r="P27" i="3" l="1"/>
  <c r="C7" i="1"/>
  <c r="B9" i="1"/>
  <c r="P25" i="4"/>
  <c r="P27" i="4" l="1"/>
  <c r="C8" i="1"/>
  <c r="G8" i="1" s="1"/>
  <c r="C9" i="1"/>
  <c r="G7" i="1"/>
  <c r="G9" i="1" s="1"/>
  <c r="H28" i="3"/>
  <c r="P28" i="3" s="1"/>
  <c r="P30" i="3" s="1"/>
  <c r="H28" i="4" l="1"/>
  <c r="P28" i="4" s="1"/>
  <c r="P30" i="4" s="1"/>
  <c r="B10" i="1"/>
  <c r="B11" i="1" s="1"/>
  <c r="G11" i="1" l="1"/>
  <c r="H29" i="2"/>
  <c r="I29" i="2" s="1"/>
  <c r="G10" i="1"/>
  <c r="H28" i="2"/>
  <c r="I28" i="2" s="1"/>
  <c r="I30" i="2" l="1"/>
  <c r="G12" i="1"/>
</calcChain>
</file>

<file path=xl/sharedStrings.xml><?xml version="1.0" encoding="utf-8"?>
<sst xmlns="http://schemas.openxmlformats.org/spreadsheetml/2006/main" count="546" uniqueCount="274">
  <si>
    <t>Rekapitulácia rozpočtu</t>
  </si>
  <si>
    <t>Stavba VRANOV N. T.-CHODNÍK UL. TEHELNÁ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</si>
  <si>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</si>
  <si>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</si>
  <si>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</si>
  <si>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</si>
  <si>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</si>
  <si>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</si>
  <si>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</si>
  <si>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</si>
  <si>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</si>
  <si>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</si>
  <si>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01-CHODNÍK</t>
  </si>
  <si>
    <t>SO 02-DAŽĎOVÁ KANALIZÁCIA</t>
  </si>
  <si>
    <t>Krycí list rozpočtu</t>
  </si>
  <si>
    <t>Objekt SO 01-CHODNÍK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</si>
  <si>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</si>
  <si>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</si>
  <si>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</si>
  <si>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</si>
  <si>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</si>
  <si>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10. 3. 2022</t>
  </si>
  <si>
    <t>Odberateľ: Mesto Vranov nad Topľou</t>
  </si>
  <si>
    <t>Projektant: STAVOPROJEKT s. r. 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</si>
  <si>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</si>
  <si>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</si>
  <si>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</si>
  <si>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</si>
  <si>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</si>
  <si>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</si>
  <si>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</si>
  <si>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</si>
  <si>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</si>
  <si>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</si>
  <si>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</si>
  <si>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</si>
  <si>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</si>
  <si>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</si>
  <si>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</si>
  <si>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</si>
  <si>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</si>
  <si>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</si>
  <si>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</si>
  <si>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</si>
  <si>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</si>
  <si>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</si>
  <si>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</si>
  <si>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</si>
  <si>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</si>
  <si>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</si>
  <si>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</si>
  <si>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</si>
  <si>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</si>
  <si>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</si>
  <si>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</si>
  <si>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</si>
  <si>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10. 3.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</si>
  <si>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</si>
  <si>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</si>
  <si>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</si>
  <si>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</si>
  <si>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</si>
  <si>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</si>
  <si>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</si>
  <si>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</si>
  <si>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</si>
  <si>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</si>
  <si>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</si>
  <si>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</si>
  <si>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</si>
  <si>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</si>
  <si>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</si>
  <si>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</si>
  <si>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</si>
  <si>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</si>
  <si>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</si>
  <si>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</si>
  <si>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</si>
  <si>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</si>
  <si>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VRANOV N. T.-CHODNÍK UL. TEHELNÁ</t>
  </si>
  <si>
    <t>ZEMNÉ PRÁCE</t>
  </si>
  <si>
    <t>120001101</t>
  </si>
  <si>
    <t>Príplatok za sťaženú vykopávku v blízkosti podzem. vedenia</t>
  </si>
  <si>
    <t>m3</t>
  </si>
  <si>
    <t>132201101</t>
  </si>
  <si>
    <t>Hĺbenie rýh šírka do 60 cm v horn. tr. 3 do 100 m3</t>
  </si>
  <si>
    <t>132201109</t>
  </si>
  <si>
    <t>Príplatok za lepivosť horniny tr. 3 v rýhach š. do 60 cm</t>
  </si>
  <si>
    <t>162701105</t>
  </si>
  <si>
    <t>Vodorovné premiestnenie výkopu do 10000 m horn. tr. 1-4</t>
  </si>
  <si>
    <t>171101103</t>
  </si>
  <si>
    <t>Násypy z hornín súdržných zhutnených do 100% PS</t>
  </si>
  <si>
    <t>171201201</t>
  </si>
  <si>
    <t>Uloženie sypaniny na skládku</t>
  </si>
  <si>
    <t>181101101</t>
  </si>
  <si>
    <t>Úprava pláne v zárezoch v horn. tr. 1-4 bez zhutnenia</t>
  </si>
  <si>
    <t>m2</t>
  </si>
  <si>
    <t>181101102</t>
  </si>
  <si>
    <t>Úprava pláne v zárezoch v horn. tr. 1-4 so zhutnením</t>
  </si>
  <si>
    <t>122202202</t>
  </si>
  <si>
    <t>Odkopávky pre cesty v horn. tr. 3 nad 100 do 1 000 m3</t>
  </si>
  <si>
    <t>122202209</t>
  </si>
  <si>
    <t>Príplatok za lepivosť  horn. tr. 3 pre cesty</t>
  </si>
  <si>
    <t>113106121</t>
  </si>
  <si>
    <t>Rozobratie dlažby pre chodcov z betón. dlaždíc alebo tvárnic</t>
  </si>
  <si>
    <t>113107121</t>
  </si>
  <si>
    <t>Odstránenie podkladov alebo krytov z kameniva drv. hr. do 10 cm, do 200 m2</t>
  </si>
  <si>
    <t>113107131</t>
  </si>
  <si>
    <t>Odstránenie podkladov alebo krytov z betónu prost. hr. do 15 cm, do 200 m2</t>
  </si>
  <si>
    <t>113107141</t>
  </si>
  <si>
    <t>Odstránenie podkladov alebo krytov živičných hr. do 5 cm, do 200 m2</t>
  </si>
  <si>
    <t>113204111</t>
  </si>
  <si>
    <t>Vytrhanie obrubníkov záhonových</t>
  </si>
  <si>
    <t>m</t>
  </si>
  <si>
    <t>SPEVNENÉ PLOCHY</t>
  </si>
  <si>
    <t>564251111</t>
  </si>
  <si>
    <t>Podklad zo štrkopiesku hr. 150 mm</t>
  </si>
  <si>
    <t>564831111</t>
  </si>
  <si>
    <t>Podklad zo štrkodrte hr. 100 mm</t>
  </si>
  <si>
    <t>577141212</t>
  </si>
  <si>
    <t>Betón asfalt. tr. 2 stred. AC 11 (ABS), hrub. AC16 (ABH), AC8(ABJ) š. do 3m hr.</t>
  </si>
  <si>
    <t>596811111</t>
  </si>
  <si>
    <t>Kladenie betónovej dlažby do lôžka z kameniva ťaženého</t>
  </si>
  <si>
    <t>592450009</t>
  </si>
  <si>
    <t>592450010</t>
  </si>
  <si>
    <t>POTRUBNÉ ROZVODY</t>
  </si>
  <si>
    <t>899431111</t>
  </si>
  <si>
    <t>Výšková úprava vstupu alebo vpuste do 20 cm zvýšením hrnca</t>
  </si>
  <si>
    <t>kus</t>
  </si>
  <si>
    <t>OSTATNÉ PRÁCE</t>
  </si>
  <si>
    <t>916561111</t>
  </si>
  <si>
    <t>Osadenie záhonového obrubníka betónového do lôžka z betónu s bočnou oporou</t>
  </si>
  <si>
    <t>917862111</t>
  </si>
  <si>
    <t>Osadenie chodník. obrubníka betónového stojatého s oporou do lôžka z betónu</t>
  </si>
  <si>
    <t>919735111</t>
  </si>
  <si>
    <t>Rezanie stávajúceho živičného krytu alebo podkladu hr. do 5 cm</t>
  </si>
  <si>
    <t>966008111</t>
  </si>
  <si>
    <t>Búranie rúrového priepustu z rúr DN do 30 cm</t>
  </si>
  <si>
    <t>966008112</t>
  </si>
  <si>
    <t>Búranie rúrového priepustu z rúr DN do 50 cm</t>
  </si>
  <si>
    <t>979082213</t>
  </si>
  <si>
    <t>Vodor. doprava sute po suchu do 1 km</t>
  </si>
  <si>
    <t>t</t>
  </si>
  <si>
    <t>979082219</t>
  </si>
  <si>
    <t>Príplatok za každý ďalší 1 km sute</t>
  </si>
  <si>
    <t>979084216</t>
  </si>
  <si>
    <t>Vodor. doprava vybúraných hmôt po suchu do 5 km</t>
  </si>
  <si>
    <t>979084219</t>
  </si>
  <si>
    <t>Príplatok za každých ďalších 5 km vybúr. hmôt nad 5km</t>
  </si>
  <si>
    <t>9100001</t>
  </si>
  <si>
    <t>Uloženie kábelového žľabu</t>
  </si>
  <si>
    <t>915499440</t>
  </si>
  <si>
    <t>Preloženie dopravnej značky</t>
  </si>
  <si>
    <t>979088110</t>
  </si>
  <si>
    <t>Poplatok za uloženie sute a vyb. hmôt na skladku</t>
  </si>
  <si>
    <t>5008030</t>
  </si>
  <si>
    <t>Dodávka kábelového žľabu</t>
  </si>
  <si>
    <t>5008031</t>
  </si>
  <si>
    <t>Dodávka červenej fólie š=0,33 m</t>
  </si>
  <si>
    <t>592172000</t>
  </si>
  <si>
    <t>Betónový obrubník parkový 500/200/50</t>
  </si>
  <si>
    <t>ks</t>
  </si>
  <si>
    <t>592174020</t>
  </si>
  <si>
    <t>592174510</t>
  </si>
  <si>
    <t>90000333</t>
  </si>
  <si>
    <t>Dunajský štrk</t>
  </si>
  <si>
    <t>PRESUNY HMÔT</t>
  </si>
  <si>
    <t>998223011</t>
  </si>
  <si>
    <t>Presun hmôt pre pozemné komunikácie, kryt dláždený</t>
  </si>
  <si>
    <t>Objekt SO 02-DAŽĎOVÁ KANALIZÁCIA</t>
  </si>
  <si>
    <t xml:space="preserve">   VODOROVNÉ KONŠTRUKCIE</t>
  </si>
  <si>
    <t>Práce PSV</t>
  </si>
  <si>
    <t xml:space="preserve">   KOVOVÉ DOPLNKOVÉ KONŠTRUKCIE</t>
  </si>
  <si>
    <t>132201202</t>
  </si>
  <si>
    <t>Hĺbenie rýh šírka do 2 m v horn. tr. 3 nad 100 do 1 000 m3</t>
  </si>
  <si>
    <t>132201209</t>
  </si>
  <si>
    <t>Príplatok za lepivosť horniny tr.3 v rýhach š. do 200 cm</t>
  </si>
  <si>
    <t>167101102</t>
  </si>
  <si>
    <t>Nakladanie výkopku nad 100 m3 v horn. tr. 1-4</t>
  </si>
  <si>
    <t>VODOROVNÉ KONŠTRUKCIE</t>
  </si>
  <si>
    <t>451572111</t>
  </si>
  <si>
    <t>Lôžko pod potrubie, stoky v otvorenom výkope z kameniva drobného ťaženého</t>
  </si>
  <si>
    <t>894302152</t>
  </si>
  <si>
    <t>Strop šachiet zo železobetónu vodostavebného V 4 tr. C 16/20</t>
  </si>
  <si>
    <t>894607112</t>
  </si>
  <si>
    <t>Výstuž šachiet z betonárskej ocele 10425</t>
  </si>
  <si>
    <t>899103111</t>
  </si>
  <si>
    <t>Osadenie poklopov liatinových, oceľových s rámom nad 100 do 150 kg</t>
  </si>
  <si>
    <t>871313121</t>
  </si>
  <si>
    <t>Montáž potrubia z kanalizačných rúr z PVC v otvorenom výkope do 20% DN 150, tesnenie gum. krúžkami</t>
  </si>
  <si>
    <t>871353121</t>
  </si>
  <si>
    <t>Montáž potrubia z kanalizačných rúr z PVC v otvorenom výkope do 20% DN 200, tesnenie gum. krúžkami</t>
  </si>
  <si>
    <t>871383121</t>
  </si>
  <si>
    <t>Montáž potrubia z kan. rúr korugovaných PVC-U v otvor. výkope do 20 % DN 300, tesnenie gum. krúžkami</t>
  </si>
  <si>
    <t>871383122</t>
  </si>
  <si>
    <t>Montáž potrubia z kan. rúr korugovaných PVC-U v otvor. výkope do 20 % DN 400, tesnenie gum. krúžkami</t>
  </si>
  <si>
    <t>877313123</t>
  </si>
  <si>
    <t>Montáž tvaroviek jednoosových na potrubie z kanalizačných rúr z PVC v otvorenom výkope DN 150</t>
  </si>
  <si>
    <t>877353123</t>
  </si>
  <si>
    <t>Montáž tvaroviek jednoosových na potrubie z kanalizačných rúr z PVC v otvorenom výkope DN 200</t>
  </si>
  <si>
    <t>877393121</t>
  </si>
  <si>
    <t>Montáž tvaroviek odbočných na potrubie z kanalizačných rúr z PVC v otvorenom výkope DN 400</t>
  </si>
  <si>
    <t>877393122</t>
  </si>
  <si>
    <t>Montáž presuviek na potrubie z kanalizačných rúr z PVC v otvorenom výkope DN 400</t>
  </si>
  <si>
    <t>5921211243</t>
  </si>
  <si>
    <t>5921211251</t>
  </si>
  <si>
    <t>895941211</t>
  </si>
  <si>
    <t>Zriadenie vpustu kanalizačného uličného</t>
  </si>
  <si>
    <t>894212231</t>
  </si>
  <si>
    <t>Šachty kanalizačné štvorcové s obložením dna kameninou, kanalizačnými tehlami na potrubí DN 350 alebo 400</t>
  </si>
  <si>
    <t>286111380</t>
  </si>
  <si>
    <t>286139820</t>
  </si>
  <si>
    <t>286506510</t>
  </si>
  <si>
    <t>286506530</t>
  </si>
  <si>
    <t>286506660</t>
  </si>
  <si>
    <t>286507830</t>
  </si>
  <si>
    <t>286507840</t>
  </si>
  <si>
    <t>286508460</t>
  </si>
  <si>
    <t>286509110</t>
  </si>
  <si>
    <t>286509120</t>
  </si>
  <si>
    <t>2865A0102</t>
  </si>
  <si>
    <t>2865A0117</t>
  </si>
  <si>
    <t>552433310</t>
  </si>
  <si>
    <t>585500700</t>
  </si>
  <si>
    <t>585500701</t>
  </si>
  <si>
    <t>5855007010</t>
  </si>
  <si>
    <t>Príplatok za žľaby so spodným odtokom</t>
  </si>
  <si>
    <t>592241350</t>
  </si>
  <si>
    <t>Prstenec vyrovnávací TBS 6/9 62,5x6x9</t>
  </si>
  <si>
    <t>919411111</t>
  </si>
  <si>
    <t>Čelo priepustu z betónu prostého tr. C 8/10 pre priepust z rúr DN 300-500 mm</t>
  </si>
  <si>
    <t>998276101</t>
  </si>
  <si>
    <t>Presun hmôt pre potrubie z rúr plastových alebo sklolaminátových v otvorenom výkope</t>
  </si>
  <si>
    <t>KOVOVÉ DOPLNKOVÉ KONŠTRUKCIE</t>
  </si>
  <si>
    <t>767662120</t>
  </si>
  <si>
    <t>Montáž mreží pevných zváraním</t>
  </si>
  <si>
    <t>998767101</t>
  </si>
  <si>
    <t>Presun hmôt pre kovové stav. doplnk. konštr. v objektoch výšky do 6 m</t>
  </si>
  <si>
    <t>553000020</t>
  </si>
  <si>
    <t>Oceľové konštrukcie - predbežná cena</t>
  </si>
  <si>
    <t>kg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</si>
  <si>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</si>
  <si>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</si>
  <si>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</si>
  <si>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</si>
  <si>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</si>
  <si>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</si>
  <si>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</si>
  <si>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</si>
  <si>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</si>
  <si>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</si>
  <si>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</si>
  <si>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</si>
  <si>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Betónová dlažba 20*10 hr. 6 cm - sivá </t>
    </r>
    <r>
      <rPr>
        <sz val="8"/>
        <color rgb="FFFF0000"/>
        <rFont val="Arial CE"/>
        <charset val="238"/>
      </rPr>
      <t>obchodný názov a typ uvedie uchádzač</t>
    </r>
  </si>
  <si>
    <r>
      <t>Betónová  dlažba 20*10 hr. 8 cm - sivá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</si>
  <si>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Betón. obrubník nábehový 1000/200/150(100)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</si>
  <si>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chodníkový ABO 2-15 100x15x25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</si>
  <si>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PVC-U rúra  kanalizačná korugovaná rovná DN 400X6000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</si>
  <si>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PVC-U kanalizačná korugovaná  hrdlová DN 300X5000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</si>
  <si>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kanalizačné PVC d110/45°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</si>
  <si>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kanalizačné PVC d 110/87°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</si>
  <si>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kanalizačné PVC d 200/45°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</si>
  <si>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kanalizačná PVC d400/160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</si>
  <si>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kanalizačná PVC d400/200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</si>
  <si>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Presuvka kanalizačná PVC - šachtová d 400mm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</si>
  <si>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Radukcia PVC nesúosová kanalizačná d110/140 </t>
    </r>
    <r>
      <rPr>
        <sz val="8"/>
        <color rgb="FFFF0000"/>
        <rFont val="Arial CE"/>
        <charset val="238"/>
      </rPr>
      <t>obchodný názov a typ uvedie uchádzač</t>
    </r>
  </si>
  <si>
    <r>
      <t>Radukcia PVC nesúosová kanalizačná d140/160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</si>
  <si>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Rúra kanalizačná hladká PVC d 110x3,0x2000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</si>
  <si>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kanalizačná hladká PVC d 200x4,5x2000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</si>
  <si>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Poklop kruhový 600 150KN ,,C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</si>
  <si>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Kakový kôš NW200 skllaminátový biely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</si>
  <si>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BG štandartný žľab NW200 s otvorom </t>
    </r>
    <r>
      <rPr>
        <sz val="8"/>
        <color rgb="FFFF0000"/>
        <rFont val="Arial CE"/>
        <charset val="238"/>
      </rPr>
      <t>obchodný názov a typ uvedie uchádzač</t>
    </r>
  </si>
  <si>
    <r>
      <t>Vpust BGZ-S, vrchný diel s rámom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</si>
  <si>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Liatinový rošt BGZ-S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</si>
</sst>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/>
    <xf numFmtId="0" fontId="14" fillId="0" borderId="109" xfId="0" applyFont="1" applyBorder="1"/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166" fontId="17" fillId="0" borderId="0" xfId="0" applyNumberFormat="1" applyFont="1" applyFill="1" applyAlignment="1">
      <alignment wrapText="1"/>
    </xf>
    <xf numFmtId="0" fontId="17" fillId="0" borderId="44" xfId="0" applyFont="1" applyFill="1" applyBorder="1" applyAlignment="1">
      <alignment wrapText="1"/>
    </xf>
    <xf numFmtId="49" fontId="17" fillId="0" borderId="0" xfId="0" applyNumberFormat="1" applyFont="1" applyFill="1" applyAlignment="1">
      <alignment horizontal="left" wrapText="1"/>
    </xf>
    <xf numFmtId="0" fontId="17" fillId="0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907F-465E-4409-A21A-303ACD8FA8D5}">
  <dimension ref="A1:Z12"/>
  <sheetViews>
    <sheetView tabSelected="1" workbookViewId="0">
      <selection activeCell="A14" sqref="A14:G20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2" t="s">
        <v>0</v>
      </c>
      <c r="B2" s="273"/>
      <c r="C2" s="273"/>
      <c r="D2" s="273"/>
      <c r="E2" s="273"/>
      <c r="F2" s="5" t="s">
        <v>2</v>
      </c>
      <c r="G2" s="5"/>
    </row>
    <row r="3" spans="1:26" x14ac:dyDescent="0.3">
      <c r="A3" s="274" t="s">
        <v>1</v>
      </c>
      <c r="B3" s="274"/>
      <c r="C3" s="274"/>
      <c r="D3" s="274"/>
      <c r="E3" s="274"/>
      <c r="F3" s="6" t="s">
        <v>3</v>
      </c>
      <c r="G3" s="6" t="s">
        <v>4</v>
      </c>
    </row>
    <row r="4" spans="1:26" x14ac:dyDescent="0.3">
      <c r="A4" s="274"/>
      <c r="B4" s="274"/>
      <c r="C4" s="274"/>
      <c r="D4" s="274"/>
      <c r="E4" s="274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34.200000000000003" customHeight="1" x14ac:dyDescent="0.3">
      <c r="A6" s="271" t="s">
        <v>5</v>
      </c>
      <c r="B6" s="271" t="s">
        <v>6</v>
      </c>
      <c r="C6" s="271" t="s">
        <v>7</v>
      </c>
      <c r="D6" s="271" t="s">
        <v>8</v>
      </c>
      <c r="E6" s="271" t="s">
        <v>9</v>
      </c>
      <c r="F6" s="271" t="s">
        <v>10</v>
      </c>
      <c r="G6" s="271" t="s">
        <v>11</v>
      </c>
    </row>
    <row r="7" spans="1:26" x14ac:dyDescent="0.3">
      <c r="A7" s="2" t="s">
        <v>12</v>
      </c>
      <c r="B7" s="215">
        <f>'SO 15617'!I136-Rekapitulácia!D7</f>
        <v>0</v>
      </c>
      <c r="C7" s="215">
        <f>'SO 15617'!P25</f>
        <v>0</v>
      </c>
      <c r="D7" s="215">
        <f>'SO 15617'!P17</f>
        <v>0</v>
      </c>
      <c r="E7" s="215">
        <f>'SO 15617'!P16</f>
        <v>0</v>
      </c>
      <c r="F7" s="215">
        <v>0</v>
      </c>
      <c r="G7" s="215">
        <f>B7+C7+D7+E7+F7</f>
        <v>0</v>
      </c>
      <c r="K7">
        <f>'SO 15617'!K136</f>
        <v>0</v>
      </c>
      <c r="Q7">
        <v>30.126000000000001</v>
      </c>
    </row>
    <row r="8" spans="1:26" x14ac:dyDescent="0.3">
      <c r="A8" s="2" t="s">
        <v>13</v>
      </c>
      <c r="B8" s="217">
        <f>'SO 15618'!I149-Rekapitulácia!D8</f>
        <v>0</v>
      </c>
      <c r="C8" s="217">
        <f>'SO 15618'!P25</f>
        <v>0</v>
      </c>
      <c r="D8" s="217">
        <f>'SO 15618'!P17</f>
        <v>0</v>
      </c>
      <c r="E8" s="217">
        <f>'SO 15618'!P16</f>
        <v>0</v>
      </c>
      <c r="F8" s="217">
        <v>0</v>
      </c>
      <c r="G8" s="217">
        <f>B8+C8+D8+E8+F8</f>
        <v>0</v>
      </c>
      <c r="K8">
        <f>'SO 15618'!K149</f>
        <v>0</v>
      </c>
      <c r="Q8">
        <v>30.126000000000001</v>
      </c>
    </row>
    <row r="9" spans="1:26" x14ac:dyDescent="0.3">
      <c r="A9" s="220" t="s">
        <v>241</v>
      </c>
      <c r="B9" s="221">
        <f>SUM(B7:B8)</f>
        <v>0</v>
      </c>
      <c r="C9" s="221">
        <f>SUM(C7:C8)</f>
        <v>0</v>
      </c>
      <c r="D9" s="221">
        <f>SUM(D7:D8)</f>
        <v>0</v>
      </c>
      <c r="E9" s="221">
        <f>SUM(E7:E8)</f>
        <v>0</v>
      </c>
      <c r="F9" s="221">
        <f>SUM(F7:F8)</f>
        <v>0</v>
      </c>
      <c r="G9" s="221">
        <f>SUM(G7:G8)-SUM(Z7:Z8)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218" t="s">
        <v>242</v>
      </c>
      <c r="B10" s="219">
        <f>G9-SUM(Rekapitulácia!K7:'Rekapitulácia'!K8)*1</f>
        <v>0</v>
      </c>
      <c r="C10" s="219"/>
      <c r="D10" s="219"/>
      <c r="E10" s="219"/>
      <c r="F10" s="219"/>
      <c r="G10" s="219">
        <f>ROUND(((ROUND(B10,2)*20)/100),2)*1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4" t="s">
        <v>243</v>
      </c>
      <c r="B11" s="216">
        <f>(G9-B10)</f>
        <v>0</v>
      </c>
      <c r="C11" s="216"/>
      <c r="D11" s="216"/>
      <c r="E11" s="216"/>
      <c r="F11" s="216"/>
      <c r="G11" s="216">
        <f>ROUND(((ROUND(B11,2)*0)/100),2)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22" t="s">
        <v>244</v>
      </c>
      <c r="B12" s="223"/>
      <c r="C12" s="223"/>
      <c r="D12" s="223"/>
      <c r="E12" s="223"/>
      <c r="F12" s="223"/>
      <c r="G12" s="223">
        <f>SUM(G9:G11)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215C-ECEC-4452-B2F0-9C975C4CA319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88671875" bestFit="1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96" t="s">
        <v>245</v>
      </c>
      <c r="C2" s="297"/>
      <c r="D2" s="297"/>
      <c r="E2" s="297"/>
      <c r="F2" s="297"/>
      <c r="G2" s="297"/>
      <c r="H2" s="297"/>
      <c r="I2" s="297"/>
      <c r="J2" s="298"/>
      <c r="K2" s="263"/>
      <c r="L2" s="263"/>
      <c r="M2" s="263"/>
      <c r="N2" s="263"/>
      <c r="O2" s="263"/>
      <c r="P2" s="151"/>
    </row>
    <row r="3" spans="1:23" ht="18" customHeight="1" x14ac:dyDescent="0.3">
      <c r="A3" s="1"/>
      <c r="B3" s="299" t="s">
        <v>1</v>
      </c>
      <c r="C3" s="300"/>
      <c r="D3" s="300"/>
      <c r="E3" s="300"/>
      <c r="F3" s="300"/>
      <c r="G3" s="301"/>
      <c r="H3" s="301"/>
      <c r="I3" s="301"/>
      <c r="J3" s="302"/>
      <c r="K3" s="263"/>
      <c r="L3" s="263"/>
      <c r="M3" s="263"/>
      <c r="N3" s="263"/>
      <c r="O3" s="263"/>
      <c r="P3" s="151"/>
    </row>
    <row r="4" spans="1:23" ht="18" customHeight="1" x14ac:dyDescent="0.3">
      <c r="A4" s="1"/>
      <c r="B4" s="233"/>
      <c r="C4" s="224"/>
      <c r="D4" s="224"/>
      <c r="E4" s="224"/>
      <c r="F4" s="234" t="s">
        <v>16</v>
      </c>
      <c r="G4" s="224"/>
      <c r="H4" s="224"/>
      <c r="I4" s="224"/>
      <c r="J4" s="266"/>
      <c r="K4" s="263"/>
      <c r="L4" s="263"/>
      <c r="M4" s="263"/>
      <c r="N4" s="263"/>
      <c r="O4" s="263"/>
      <c r="P4" s="151"/>
    </row>
    <row r="5" spans="1:23" ht="18" customHeight="1" x14ac:dyDescent="0.3">
      <c r="A5" s="1"/>
      <c r="B5" s="232"/>
      <c r="C5" s="224"/>
      <c r="D5" s="224"/>
      <c r="E5" s="224"/>
      <c r="F5" s="234" t="s">
        <v>17</v>
      </c>
      <c r="G5" s="224"/>
      <c r="H5" s="224"/>
      <c r="I5" s="224"/>
      <c r="J5" s="266"/>
      <c r="K5" s="263"/>
      <c r="L5" s="263"/>
      <c r="M5" s="263"/>
      <c r="N5" s="263"/>
      <c r="O5" s="263"/>
      <c r="P5" s="151"/>
    </row>
    <row r="6" spans="1:23" ht="18" customHeight="1" x14ac:dyDescent="0.3">
      <c r="A6" s="1"/>
      <c r="B6" s="235" t="s">
        <v>18</v>
      </c>
      <c r="C6" s="224"/>
      <c r="D6" s="234" t="s">
        <v>19</v>
      </c>
      <c r="E6" s="224"/>
      <c r="F6" s="234" t="s">
        <v>20</v>
      </c>
      <c r="G6" s="234" t="s">
        <v>21</v>
      </c>
      <c r="H6" s="224"/>
      <c r="I6" s="224"/>
      <c r="J6" s="266"/>
      <c r="K6" s="263"/>
      <c r="L6" s="263"/>
      <c r="M6" s="263"/>
      <c r="N6" s="263"/>
      <c r="O6" s="263"/>
      <c r="P6" s="151"/>
    </row>
    <row r="7" spans="1:23" ht="19.95" customHeight="1" x14ac:dyDescent="0.3">
      <c r="A7" s="1"/>
      <c r="B7" s="303" t="s">
        <v>22</v>
      </c>
      <c r="C7" s="304"/>
      <c r="D7" s="304"/>
      <c r="E7" s="304"/>
      <c r="F7" s="304"/>
      <c r="G7" s="304"/>
      <c r="H7" s="304"/>
      <c r="I7" s="236"/>
      <c r="J7" s="267"/>
      <c r="K7" s="263"/>
      <c r="L7" s="263"/>
      <c r="M7" s="263"/>
      <c r="N7" s="263"/>
      <c r="O7" s="263"/>
      <c r="P7" s="151"/>
    </row>
    <row r="8" spans="1:23" ht="18" customHeight="1" x14ac:dyDescent="0.3">
      <c r="A8" s="1"/>
      <c r="B8" s="235" t="s">
        <v>25</v>
      </c>
      <c r="C8" s="224"/>
      <c r="D8" s="224"/>
      <c r="E8" s="224"/>
      <c r="F8" s="234" t="s">
        <v>26</v>
      </c>
      <c r="G8" s="224"/>
      <c r="H8" s="224"/>
      <c r="I8" s="224"/>
      <c r="J8" s="266"/>
      <c r="K8" s="263"/>
      <c r="L8" s="263"/>
      <c r="M8" s="263"/>
      <c r="N8" s="263"/>
      <c r="O8" s="263"/>
      <c r="P8" s="151"/>
    </row>
    <row r="9" spans="1:23" ht="19.95" customHeight="1" x14ac:dyDescent="0.3">
      <c r="A9" s="1"/>
      <c r="B9" s="303" t="s">
        <v>23</v>
      </c>
      <c r="C9" s="304"/>
      <c r="D9" s="304"/>
      <c r="E9" s="304"/>
      <c r="F9" s="304"/>
      <c r="G9" s="304"/>
      <c r="H9" s="304"/>
      <c r="I9" s="236"/>
      <c r="J9" s="267"/>
      <c r="K9" s="263"/>
      <c r="L9" s="263"/>
      <c r="M9" s="263"/>
      <c r="N9" s="263"/>
      <c r="O9" s="263"/>
      <c r="P9" s="151"/>
    </row>
    <row r="10" spans="1:23" ht="18" customHeight="1" x14ac:dyDescent="0.3">
      <c r="A10" s="1"/>
      <c r="B10" s="235" t="s">
        <v>25</v>
      </c>
      <c r="C10" s="224"/>
      <c r="D10" s="224"/>
      <c r="E10" s="224"/>
      <c r="F10" s="234" t="s">
        <v>26</v>
      </c>
      <c r="G10" s="224"/>
      <c r="H10" s="224"/>
      <c r="I10" s="224"/>
      <c r="J10" s="266"/>
      <c r="K10" s="263"/>
      <c r="L10" s="263"/>
      <c r="M10" s="263"/>
      <c r="N10" s="263"/>
      <c r="O10" s="263"/>
      <c r="P10" s="151"/>
    </row>
    <row r="11" spans="1:23" ht="19.95" customHeight="1" x14ac:dyDescent="0.3">
      <c r="A11" s="1"/>
      <c r="B11" s="303" t="s">
        <v>24</v>
      </c>
      <c r="C11" s="304"/>
      <c r="D11" s="304"/>
      <c r="E11" s="304"/>
      <c r="F11" s="304"/>
      <c r="G11" s="304"/>
      <c r="H11" s="304"/>
      <c r="I11" s="236"/>
      <c r="J11" s="267"/>
      <c r="K11" s="263"/>
      <c r="L11" s="263"/>
      <c r="M11" s="263"/>
      <c r="N11" s="263"/>
      <c r="O11" s="263"/>
      <c r="P11" s="151"/>
    </row>
    <row r="12" spans="1:23" ht="18" customHeight="1" x14ac:dyDescent="0.3">
      <c r="A12" s="1"/>
      <c r="B12" s="235" t="s">
        <v>25</v>
      </c>
      <c r="C12" s="224"/>
      <c r="D12" s="224"/>
      <c r="E12" s="224"/>
      <c r="F12" s="234" t="s">
        <v>26</v>
      </c>
      <c r="G12" s="224"/>
      <c r="H12" s="224"/>
      <c r="I12" s="224"/>
      <c r="J12" s="266"/>
      <c r="K12" s="263"/>
      <c r="L12" s="263"/>
      <c r="M12" s="263"/>
      <c r="N12" s="263"/>
      <c r="O12" s="263"/>
      <c r="P12" s="151"/>
    </row>
    <row r="13" spans="1:23" ht="18" customHeight="1" x14ac:dyDescent="0.3">
      <c r="A13" s="1"/>
      <c r="B13" s="231"/>
      <c r="C13" s="125"/>
      <c r="D13" s="125"/>
      <c r="E13" s="125"/>
      <c r="F13" s="125"/>
      <c r="G13" s="125"/>
      <c r="H13" s="125"/>
      <c r="I13" s="125"/>
      <c r="J13" s="268"/>
      <c r="K13" s="263"/>
      <c r="L13" s="263"/>
      <c r="M13" s="263"/>
      <c r="N13" s="263"/>
      <c r="O13" s="263"/>
      <c r="P13" s="151"/>
    </row>
    <row r="14" spans="1:23" ht="18" customHeight="1" x14ac:dyDescent="0.3">
      <c r="A14" s="1"/>
      <c r="B14" s="238" t="s">
        <v>6</v>
      </c>
      <c r="C14" s="247" t="s">
        <v>47</v>
      </c>
      <c r="D14" s="243" t="s">
        <v>48</v>
      </c>
      <c r="E14" s="239" t="s">
        <v>49</v>
      </c>
      <c r="F14" s="305" t="s">
        <v>10</v>
      </c>
      <c r="G14" s="290"/>
      <c r="H14" s="229"/>
      <c r="I14" s="238">
        <f>'SO 15617'!P14+'SO 15618'!P14</f>
        <v>0</v>
      </c>
      <c r="J14" s="269"/>
      <c r="K14" s="263"/>
      <c r="L14" s="263"/>
      <c r="M14" s="263"/>
      <c r="N14" s="263"/>
      <c r="O14" s="263"/>
      <c r="P14" s="151"/>
    </row>
    <row r="15" spans="1:23" ht="18" customHeight="1" x14ac:dyDescent="0.3">
      <c r="A15" s="1"/>
      <c r="B15" s="208" t="s">
        <v>27</v>
      </c>
      <c r="C15" s="248">
        <f>'SO 15617'!C15+'SO 15618'!C15</f>
        <v>0</v>
      </c>
      <c r="D15" s="244">
        <f>'SO 15617'!D15+'SO 15618'!D15</f>
        <v>0</v>
      </c>
      <c r="E15" s="237">
        <f>'SO 15617'!E15+'SO 15618'!E15</f>
        <v>0</v>
      </c>
      <c r="F15" s="288"/>
      <c r="G15" s="281"/>
      <c r="H15" s="227"/>
      <c r="I15" s="251"/>
      <c r="J15" s="196"/>
      <c r="K15" s="263"/>
      <c r="L15" s="263"/>
      <c r="M15" s="263"/>
      <c r="N15" s="263"/>
      <c r="O15" s="263"/>
      <c r="P15" s="151"/>
    </row>
    <row r="16" spans="1:23" ht="18" customHeight="1" x14ac:dyDescent="0.3">
      <c r="A16" s="1"/>
      <c r="B16" s="238" t="s">
        <v>28</v>
      </c>
      <c r="C16" s="256">
        <f>'SO 15617'!C16+'SO 15618'!C16</f>
        <v>0</v>
      </c>
      <c r="D16" s="257">
        <f>'SO 15617'!D16+'SO 15618'!D16</f>
        <v>0</v>
      </c>
      <c r="E16" s="241">
        <f>'SO 15617'!E16+'SO 15618'!E16</f>
        <v>0</v>
      </c>
      <c r="F16" s="289" t="s">
        <v>34</v>
      </c>
      <c r="G16" s="290"/>
      <c r="H16" s="230"/>
      <c r="I16" s="258">
        <f>Rekapitulácia!E9</f>
        <v>0</v>
      </c>
      <c r="J16" s="269"/>
      <c r="K16" s="263"/>
      <c r="L16" s="263"/>
      <c r="M16" s="263"/>
      <c r="N16" s="263"/>
      <c r="O16" s="263"/>
      <c r="P16" s="151"/>
    </row>
    <row r="17" spans="1:23" ht="18" customHeight="1" x14ac:dyDescent="0.3">
      <c r="A17" s="1"/>
      <c r="B17" s="208" t="s">
        <v>29</v>
      </c>
      <c r="C17" s="248">
        <f>'SO 15617'!C17+'SO 15618'!C17</f>
        <v>0</v>
      </c>
      <c r="D17" s="244">
        <f>'SO 15617'!D17+'SO 15618'!D17</f>
        <v>0</v>
      </c>
      <c r="E17" s="237">
        <f>'SO 15617'!E17+'SO 15618'!E17</f>
        <v>0</v>
      </c>
      <c r="F17" s="291" t="s">
        <v>35</v>
      </c>
      <c r="G17" s="292"/>
      <c r="H17" s="228"/>
      <c r="I17" s="251">
        <f>Rekapitulácia!D9</f>
        <v>0</v>
      </c>
      <c r="J17" s="196"/>
      <c r="K17" s="263"/>
      <c r="L17" s="263"/>
      <c r="M17" s="263"/>
      <c r="N17" s="263"/>
      <c r="O17" s="263"/>
      <c r="P17" s="151"/>
    </row>
    <row r="18" spans="1:23" ht="18" customHeight="1" x14ac:dyDescent="0.3">
      <c r="A18" s="1"/>
      <c r="B18" s="235" t="s">
        <v>30</v>
      </c>
      <c r="C18" s="249">
        <f>'SO 15617'!C18+'SO 15618'!C18</f>
        <v>0</v>
      </c>
      <c r="D18" s="245">
        <f>'SO 15617'!D18+'SO 15618'!D18</f>
        <v>0</v>
      </c>
      <c r="E18" s="225">
        <f>'SO 15617'!E18+'SO 15618'!E18</f>
        <v>0</v>
      </c>
      <c r="F18" s="293"/>
      <c r="G18" s="283"/>
      <c r="H18" s="226"/>
      <c r="I18" s="252"/>
      <c r="J18" s="266"/>
      <c r="K18" s="263"/>
      <c r="L18" s="263"/>
      <c r="M18" s="263"/>
      <c r="N18" s="263"/>
      <c r="O18" s="263"/>
      <c r="P18" s="151"/>
    </row>
    <row r="19" spans="1:23" ht="18" customHeight="1" x14ac:dyDescent="0.3">
      <c r="A19" s="1"/>
      <c r="B19" s="235" t="s">
        <v>31</v>
      </c>
      <c r="C19" s="250">
        <f>'SO 15617'!C19+'SO 15618'!C19</f>
        <v>0</v>
      </c>
      <c r="D19" s="246">
        <f>'SO 15617'!D19+'SO 15618'!D19</f>
        <v>0</v>
      </c>
      <c r="E19" s="225">
        <f>'SO 15617'!E19+'SO 15618'!E19</f>
        <v>0</v>
      </c>
      <c r="F19" s="294"/>
      <c r="G19" s="295"/>
      <c r="H19" s="226"/>
      <c r="I19" s="252"/>
      <c r="J19" s="266"/>
      <c r="K19" s="263"/>
      <c r="L19" s="263"/>
      <c r="M19" s="263"/>
      <c r="N19" s="263"/>
      <c r="O19" s="263"/>
      <c r="P19" s="151"/>
    </row>
    <row r="20" spans="1:23" ht="18" customHeight="1" x14ac:dyDescent="0.3">
      <c r="A20" s="1"/>
      <c r="B20" s="238" t="s">
        <v>32</v>
      </c>
      <c r="C20" s="242"/>
      <c r="D20" s="242"/>
      <c r="E20" s="259">
        <f>SUM(E15:E19)</f>
        <v>0</v>
      </c>
      <c r="F20" s="286" t="s">
        <v>32</v>
      </c>
      <c r="G20" s="290"/>
      <c r="H20" s="230"/>
      <c r="I20" s="253">
        <f>SUM(I14:I18)</f>
        <v>0</v>
      </c>
      <c r="J20" s="269"/>
      <c r="K20" s="263"/>
      <c r="L20" s="263"/>
      <c r="M20" s="263"/>
      <c r="N20" s="263"/>
      <c r="O20" s="263"/>
      <c r="P20" s="151"/>
    </row>
    <row r="21" spans="1:23" ht="18" customHeight="1" x14ac:dyDescent="0.3">
      <c r="A21" s="1"/>
      <c r="B21" s="208" t="s">
        <v>246</v>
      </c>
      <c r="C21" s="228"/>
      <c r="D21" s="228"/>
      <c r="E21" s="228"/>
      <c r="F21" s="282" t="s">
        <v>246</v>
      </c>
      <c r="G21" s="283"/>
      <c r="H21" s="228"/>
      <c r="I21" s="254"/>
      <c r="J21" s="196"/>
      <c r="K21" s="263"/>
      <c r="L21" s="263"/>
      <c r="M21" s="263"/>
      <c r="N21" s="263"/>
      <c r="O21" s="263"/>
      <c r="P21" s="151"/>
    </row>
    <row r="22" spans="1:23" ht="18" customHeight="1" x14ac:dyDescent="0.3">
      <c r="A22" s="1"/>
      <c r="B22" s="235" t="s">
        <v>247</v>
      </c>
      <c r="C22" s="226"/>
      <c r="D22" s="226"/>
      <c r="E22" s="225">
        <f>'SO 15617'!E21+'SO 15618'!E21</f>
        <v>0</v>
      </c>
      <c r="F22" s="282" t="s">
        <v>250</v>
      </c>
      <c r="G22" s="283"/>
      <c r="H22" s="226"/>
      <c r="I22" s="252">
        <f>'SO 15617'!P21+'SO 15618'!P21</f>
        <v>0</v>
      </c>
      <c r="J22" s="266"/>
      <c r="K22" s="263"/>
      <c r="L22" s="263"/>
      <c r="M22" s="263"/>
      <c r="N22" s="263"/>
      <c r="O22" s="263"/>
      <c r="P22" s="151"/>
      <c r="V22" s="52"/>
      <c r="W22" s="52"/>
    </row>
    <row r="23" spans="1:23" ht="18" customHeight="1" x14ac:dyDescent="0.3">
      <c r="A23" s="1"/>
      <c r="B23" s="235" t="s">
        <v>248</v>
      </c>
      <c r="C23" s="226"/>
      <c r="D23" s="226"/>
      <c r="E23" s="225">
        <f>'SO 15617'!E22+'SO 15618'!E22</f>
        <v>0</v>
      </c>
      <c r="F23" s="282" t="s">
        <v>251</v>
      </c>
      <c r="G23" s="283"/>
      <c r="H23" s="226"/>
      <c r="I23" s="252">
        <f>'SO 15617'!P22+'SO 15618'!P22</f>
        <v>0</v>
      </c>
      <c r="J23" s="266"/>
      <c r="K23" s="263"/>
      <c r="L23" s="263"/>
      <c r="M23" s="263"/>
      <c r="N23" s="263"/>
      <c r="O23" s="263"/>
      <c r="P23" s="151"/>
      <c r="V23" s="52"/>
      <c r="W23" s="52"/>
    </row>
    <row r="24" spans="1:23" ht="18" customHeight="1" x14ac:dyDescent="0.3">
      <c r="A24" s="1"/>
      <c r="B24" s="235" t="s">
        <v>249</v>
      </c>
      <c r="C24" s="226"/>
      <c r="D24" s="226"/>
      <c r="E24" s="225">
        <f>'SO 15617'!E23+'SO 15618'!E23</f>
        <v>0</v>
      </c>
      <c r="F24" s="282" t="s">
        <v>252</v>
      </c>
      <c r="G24" s="283"/>
      <c r="H24" s="226"/>
      <c r="I24" s="235">
        <f>'SO 15617'!P23+'SO 15618'!P23</f>
        <v>0</v>
      </c>
      <c r="J24" s="266"/>
      <c r="K24" s="263"/>
      <c r="L24" s="263"/>
      <c r="M24" s="263"/>
      <c r="N24" s="263"/>
      <c r="O24" s="263"/>
      <c r="P24" s="151"/>
      <c r="V24" s="52"/>
      <c r="W24" s="52"/>
    </row>
    <row r="25" spans="1:23" ht="18" customHeight="1" x14ac:dyDescent="0.3">
      <c r="A25" s="1"/>
      <c r="B25" s="235"/>
      <c r="C25" s="226"/>
      <c r="D25" s="226"/>
      <c r="E25" s="226"/>
      <c r="F25" s="284" t="s">
        <v>32</v>
      </c>
      <c r="G25" s="285"/>
      <c r="H25" s="226"/>
      <c r="I25" s="255">
        <f>SUM(E21:E24)+SUM(I21:I24)</f>
        <v>0</v>
      </c>
      <c r="J25" s="266"/>
      <c r="K25" s="263"/>
      <c r="L25" s="263"/>
      <c r="M25" s="263"/>
      <c r="N25" s="263"/>
      <c r="O25" s="263"/>
      <c r="P25" s="151"/>
    </row>
    <row r="26" spans="1:23" ht="18" customHeight="1" x14ac:dyDescent="0.3">
      <c r="A26" s="1"/>
      <c r="B26" s="207" t="s">
        <v>52</v>
      </c>
      <c r="C26" s="130"/>
      <c r="D26" s="130"/>
      <c r="E26" s="260"/>
      <c r="F26" s="286" t="s">
        <v>36</v>
      </c>
      <c r="G26" s="287"/>
      <c r="H26" s="130"/>
      <c r="I26" s="231"/>
      <c r="J26" s="268"/>
      <c r="K26" s="263"/>
      <c r="L26" s="263"/>
      <c r="M26" s="263"/>
      <c r="N26" s="263"/>
      <c r="O26" s="263"/>
      <c r="P26" s="151"/>
    </row>
    <row r="27" spans="1:23" ht="18" customHeight="1" x14ac:dyDescent="0.3">
      <c r="A27" s="1"/>
      <c r="B27" s="204"/>
      <c r="C27" s="1"/>
      <c r="D27" s="1"/>
      <c r="E27" s="261"/>
      <c r="F27" s="275" t="s">
        <v>37</v>
      </c>
      <c r="G27" s="276"/>
      <c r="H27" s="131"/>
      <c r="I27" s="251">
        <f>E20+I20+I25</f>
        <v>0</v>
      </c>
      <c r="J27" s="196"/>
      <c r="K27" s="263"/>
      <c r="L27" s="263"/>
      <c r="M27" s="263"/>
      <c r="N27" s="263"/>
      <c r="O27" s="263"/>
      <c r="P27" s="151"/>
    </row>
    <row r="28" spans="1:23" ht="18" customHeight="1" x14ac:dyDescent="0.3">
      <c r="A28" s="1"/>
      <c r="B28" s="204"/>
      <c r="C28" s="1"/>
      <c r="D28" s="1"/>
      <c r="E28" s="261"/>
      <c r="F28" s="277" t="s">
        <v>38</v>
      </c>
      <c r="G28" s="278"/>
      <c r="H28" s="241">
        <f>Rekapitulácia!B10</f>
        <v>0</v>
      </c>
      <c r="I28" s="238">
        <f>ROUND(((ROUND(H28,2)*20)/100),2)*1</f>
        <v>0</v>
      </c>
      <c r="J28" s="269"/>
      <c r="K28" s="263"/>
      <c r="L28" s="263"/>
      <c r="M28" s="263"/>
      <c r="N28" s="263"/>
      <c r="O28" s="263"/>
      <c r="P28" s="150"/>
    </row>
    <row r="29" spans="1:23" ht="18" customHeight="1" x14ac:dyDescent="0.3">
      <c r="A29" s="1"/>
      <c r="B29" s="204"/>
      <c r="C29" s="1"/>
      <c r="D29" s="1"/>
      <c r="E29" s="261"/>
      <c r="F29" s="279" t="s">
        <v>39</v>
      </c>
      <c r="G29" s="280"/>
      <c r="H29" s="237">
        <f>Rekapitulácia!B11</f>
        <v>0</v>
      </c>
      <c r="I29" s="208">
        <f>ROUND(((ROUND(H29,2)*0)/100),2)</f>
        <v>0</v>
      </c>
      <c r="J29" s="196"/>
      <c r="K29" s="263"/>
      <c r="L29" s="263"/>
      <c r="M29" s="263"/>
      <c r="N29" s="263"/>
      <c r="O29" s="263"/>
      <c r="P29" s="150"/>
    </row>
    <row r="30" spans="1:23" ht="18" customHeight="1" x14ac:dyDescent="0.3">
      <c r="A30" s="1"/>
      <c r="B30" s="204"/>
      <c r="C30" s="1"/>
      <c r="D30" s="1"/>
      <c r="E30" s="261"/>
      <c r="F30" s="277" t="s">
        <v>40</v>
      </c>
      <c r="G30" s="278"/>
      <c r="H30" s="230"/>
      <c r="I30" s="253">
        <f>SUM(I27:I29)</f>
        <v>0</v>
      </c>
      <c r="J30" s="269"/>
      <c r="K30" s="263"/>
      <c r="L30" s="263"/>
      <c r="M30" s="263"/>
      <c r="N30" s="263"/>
      <c r="O30" s="263"/>
      <c r="P30" s="151"/>
    </row>
    <row r="31" spans="1:23" ht="18" customHeight="1" x14ac:dyDescent="0.3">
      <c r="A31" s="1"/>
      <c r="B31" s="204"/>
      <c r="C31" s="1"/>
      <c r="D31" s="1"/>
      <c r="E31" s="262"/>
      <c r="F31" s="276"/>
      <c r="G31" s="281"/>
      <c r="H31" s="228"/>
      <c r="I31" s="204"/>
      <c r="J31" s="196"/>
      <c r="K31" s="263"/>
      <c r="L31" s="263"/>
      <c r="M31" s="263"/>
      <c r="N31" s="263"/>
      <c r="O31" s="263"/>
      <c r="P31" s="151"/>
    </row>
    <row r="32" spans="1:23" ht="18" customHeight="1" x14ac:dyDescent="0.3">
      <c r="A32" s="1"/>
      <c r="B32" s="207" t="s">
        <v>50</v>
      </c>
      <c r="C32" s="125"/>
      <c r="D32" s="125"/>
      <c r="E32" s="240" t="s">
        <v>51</v>
      </c>
      <c r="F32" s="227"/>
      <c r="G32" s="125"/>
      <c r="H32" s="130"/>
      <c r="I32" s="125"/>
      <c r="J32" s="268"/>
      <c r="K32" s="263"/>
      <c r="L32" s="263"/>
      <c r="M32" s="263"/>
      <c r="N32" s="263"/>
      <c r="O32" s="263"/>
      <c r="P32" s="151"/>
    </row>
    <row r="33" spans="1:23" ht="18" customHeight="1" x14ac:dyDescent="0.3">
      <c r="A33" s="1"/>
      <c r="B33" s="204"/>
      <c r="C33" s="1"/>
      <c r="D33" s="1"/>
      <c r="E33" s="1"/>
      <c r="F33" s="1"/>
      <c r="G33" s="1"/>
      <c r="H33" s="1"/>
      <c r="I33" s="1"/>
      <c r="J33" s="196"/>
      <c r="K33" s="263"/>
      <c r="L33" s="263"/>
      <c r="M33" s="263"/>
      <c r="N33" s="263"/>
      <c r="O33" s="263"/>
      <c r="P33" s="151"/>
    </row>
    <row r="34" spans="1:23" ht="18" customHeight="1" x14ac:dyDescent="0.3">
      <c r="A34" s="1"/>
      <c r="B34" s="204"/>
      <c r="C34" s="1"/>
      <c r="D34" s="1"/>
      <c r="E34" s="1"/>
      <c r="F34" s="1"/>
      <c r="G34" s="1"/>
      <c r="H34" s="1"/>
      <c r="I34" s="1"/>
      <c r="J34" s="196"/>
      <c r="K34" s="263"/>
      <c r="L34" s="263"/>
      <c r="M34" s="263"/>
      <c r="N34" s="263"/>
      <c r="O34" s="263"/>
      <c r="P34" s="151"/>
    </row>
    <row r="35" spans="1:23" ht="18" customHeight="1" x14ac:dyDescent="0.3">
      <c r="A35" s="1"/>
      <c r="B35" s="204"/>
      <c r="C35" s="1"/>
      <c r="D35" s="1"/>
      <c r="E35" s="1"/>
      <c r="F35" s="1"/>
      <c r="G35" s="1"/>
      <c r="H35" s="1"/>
      <c r="I35" s="1"/>
      <c r="J35" s="196"/>
      <c r="K35" s="263"/>
      <c r="L35" s="263"/>
      <c r="M35" s="263"/>
      <c r="N35" s="263"/>
      <c r="O35" s="263"/>
      <c r="P35" s="151"/>
    </row>
    <row r="36" spans="1:23" ht="18" customHeight="1" x14ac:dyDescent="0.3">
      <c r="A36" s="1"/>
      <c r="B36" s="204"/>
      <c r="C36" s="1"/>
      <c r="D36" s="1"/>
      <c r="E36" s="1"/>
      <c r="F36" s="1"/>
      <c r="G36" s="1"/>
      <c r="H36" s="1"/>
      <c r="I36" s="1"/>
      <c r="J36" s="196"/>
      <c r="K36" s="263"/>
      <c r="L36" s="263"/>
      <c r="M36" s="263"/>
      <c r="N36" s="263"/>
      <c r="O36" s="263"/>
      <c r="P36" s="151"/>
    </row>
    <row r="37" spans="1:23" ht="18" customHeight="1" x14ac:dyDescent="0.3">
      <c r="A37" s="1"/>
      <c r="B37" s="204"/>
      <c r="C37" s="1"/>
      <c r="D37" s="1"/>
      <c r="E37" s="1"/>
      <c r="F37" s="1"/>
      <c r="G37" s="1"/>
      <c r="H37" s="1"/>
      <c r="I37" s="1"/>
      <c r="J37" s="196"/>
      <c r="K37" s="263"/>
      <c r="L37" s="263"/>
      <c r="M37" s="263"/>
      <c r="N37" s="263"/>
      <c r="O37" s="263"/>
      <c r="P37" s="151"/>
    </row>
    <row r="38" spans="1:23" ht="18" customHeight="1" x14ac:dyDescent="0.3">
      <c r="A38" s="1"/>
      <c r="B38" s="264"/>
      <c r="C38" s="265"/>
      <c r="D38" s="265"/>
      <c r="E38" s="265"/>
      <c r="F38" s="265"/>
      <c r="G38" s="265"/>
      <c r="H38" s="265"/>
      <c r="I38" s="265"/>
      <c r="J38" s="270"/>
      <c r="K38" s="263"/>
      <c r="L38" s="263"/>
      <c r="M38" s="263"/>
      <c r="N38" s="263"/>
      <c r="O38" s="263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B242-BBF9-47B9-8857-861171033BC1}">
  <dimension ref="A1:AA136"/>
  <sheetViews>
    <sheetView workbookViewId="0">
      <pane ySplit="1" topLeftCell="A117" activePane="bottomLeft" state="frozen"/>
      <selection pane="bottomLeft" activeCell="D131" sqref="D131:E13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3" t="s">
        <v>14</v>
      </c>
      <c r="C1" s="324"/>
      <c r="D1" s="11"/>
      <c r="E1" s="374" t="s">
        <v>0</v>
      </c>
      <c r="F1" s="375"/>
      <c r="G1" s="12"/>
      <c r="H1" s="323" t="s">
        <v>65</v>
      </c>
      <c r="I1" s="32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6" t="s">
        <v>14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8"/>
      <c r="R2" s="378"/>
      <c r="S2" s="378"/>
      <c r="T2" s="378"/>
      <c r="U2" s="378"/>
      <c r="V2" s="379"/>
      <c r="W2" s="52"/>
    </row>
    <row r="3" spans="1:23" ht="18" customHeight="1" x14ac:dyDescent="0.3">
      <c r="A3" s="14"/>
      <c r="B3" s="380" t="s">
        <v>1</v>
      </c>
      <c r="C3" s="381"/>
      <c r="D3" s="381"/>
      <c r="E3" s="381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3"/>
      <c r="W3" s="52"/>
    </row>
    <row r="4" spans="1:23" ht="18" customHeight="1" x14ac:dyDescent="0.3">
      <c r="A4" s="14"/>
      <c r="B4" s="42" t="s">
        <v>15</v>
      </c>
      <c r="C4" s="31"/>
      <c r="D4" s="24"/>
      <c r="E4" s="24"/>
      <c r="F4" s="43" t="s">
        <v>16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17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18</v>
      </c>
      <c r="C6" s="31"/>
      <c r="D6" s="43" t="s">
        <v>19</v>
      </c>
      <c r="E6" s="24"/>
      <c r="F6" s="43" t="s">
        <v>20</v>
      </c>
      <c r="G6" s="43" t="s">
        <v>21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4" t="s">
        <v>22</v>
      </c>
      <c r="C7" s="385"/>
      <c r="D7" s="385"/>
      <c r="E7" s="385"/>
      <c r="F7" s="385"/>
      <c r="G7" s="385"/>
      <c r="H7" s="38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25</v>
      </c>
      <c r="C8" s="45"/>
      <c r="D8" s="27"/>
      <c r="E8" s="27"/>
      <c r="F8" s="49" t="s">
        <v>26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4" t="s">
        <v>23</v>
      </c>
      <c r="C9" s="365"/>
      <c r="D9" s="365"/>
      <c r="E9" s="365"/>
      <c r="F9" s="365"/>
      <c r="G9" s="365"/>
      <c r="H9" s="366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25</v>
      </c>
      <c r="C10" s="31"/>
      <c r="D10" s="24"/>
      <c r="E10" s="24"/>
      <c r="F10" s="43" t="s">
        <v>26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4" t="s">
        <v>24</v>
      </c>
      <c r="C11" s="365"/>
      <c r="D11" s="365"/>
      <c r="E11" s="365"/>
      <c r="F11" s="365"/>
      <c r="G11" s="365"/>
      <c r="H11" s="366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25</v>
      </c>
      <c r="C12" s="31"/>
      <c r="D12" s="24"/>
      <c r="E12" s="24"/>
      <c r="F12" s="43" t="s">
        <v>26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47</v>
      </c>
      <c r="D14" s="60" t="s">
        <v>48</v>
      </c>
      <c r="E14" s="65" t="s">
        <v>49</v>
      </c>
      <c r="F14" s="367" t="s">
        <v>33</v>
      </c>
      <c r="G14" s="368"/>
      <c r="H14" s="359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27</v>
      </c>
      <c r="C15" s="62">
        <f>'SO 15617'!E61</f>
        <v>0</v>
      </c>
      <c r="D15" s="57">
        <f>'SO 15617'!F61</f>
        <v>0</v>
      </c>
      <c r="E15" s="66">
        <f>'SO 15617'!G61</f>
        <v>0</v>
      </c>
      <c r="F15" s="369"/>
      <c r="G15" s="361"/>
      <c r="H15" s="344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28</v>
      </c>
      <c r="C16" s="90"/>
      <c r="D16" s="91"/>
      <c r="E16" s="92"/>
      <c r="F16" s="370" t="s">
        <v>34</v>
      </c>
      <c r="G16" s="361"/>
      <c r="H16" s="344"/>
      <c r="I16" s="24"/>
      <c r="J16" s="24"/>
      <c r="K16" s="25"/>
      <c r="L16" s="25"/>
      <c r="M16" s="25"/>
      <c r="N16" s="25"/>
      <c r="O16" s="72"/>
      <c r="P16" s="82">
        <f>(SUM(Z78:Z135))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29</v>
      </c>
      <c r="C17" s="62"/>
      <c r="D17" s="57"/>
      <c r="E17" s="66"/>
      <c r="F17" s="371" t="s">
        <v>35</v>
      </c>
      <c r="G17" s="361"/>
      <c r="H17" s="344"/>
      <c r="I17" s="24"/>
      <c r="J17" s="24"/>
      <c r="K17" s="25"/>
      <c r="L17" s="25"/>
      <c r="M17" s="25"/>
      <c r="N17" s="25"/>
      <c r="O17" s="72"/>
      <c r="P17" s="82">
        <f>(SUM(Y78:Y135))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30</v>
      </c>
      <c r="C18" s="63"/>
      <c r="D18" s="58"/>
      <c r="E18" s="67"/>
      <c r="F18" s="372"/>
      <c r="G18" s="363"/>
      <c r="H18" s="344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31</v>
      </c>
      <c r="C19" s="64"/>
      <c r="D19" s="59"/>
      <c r="E19" s="67"/>
      <c r="F19" s="356"/>
      <c r="G19" s="343"/>
      <c r="H19" s="357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32</v>
      </c>
      <c r="C20" s="56"/>
      <c r="D20" s="93"/>
      <c r="E20" s="94">
        <f>SUM(E15:E19)</f>
        <v>0</v>
      </c>
      <c r="F20" s="345" t="s">
        <v>32</v>
      </c>
      <c r="G20" s="358"/>
      <c r="H20" s="359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41</v>
      </c>
      <c r="C21" s="50"/>
      <c r="D21" s="89"/>
      <c r="E21" s="68">
        <f>((E15*U22*0)+(E16*V22*0)+(E17*W22*0))/100</f>
        <v>0</v>
      </c>
      <c r="F21" s="360" t="s">
        <v>44</v>
      </c>
      <c r="G21" s="361"/>
      <c r="H21" s="344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42</v>
      </c>
      <c r="C22" s="33"/>
      <c r="D22" s="70"/>
      <c r="E22" s="69">
        <f>((E15*U23*0)+(E16*V23*0)+(E17*W23*0))/100</f>
        <v>0</v>
      </c>
      <c r="F22" s="360" t="s">
        <v>45</v>
      </c>
      <c r="G22" s="361"/>
      <c r="H22" s="344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43</v>
      </c>
      <c r="C23" s="33"/>
      <c r="D23" s="70"/>
      <c r="E23" s="69">
        <f>((E15*U24*0)+(E16*V24*0)+(E17*W24*0))/100</f>
        <v>0</v>
      </c>
      <c r="F23" s="360" t="s">
        <v>46</v>
      </c>
      <c r="G23" s="361"/>
      <c r="H23" s="344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2"/>
      <c r="G24" s="363"/>
      <c r="H24" s="344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2" t="s">
        <v>32</v>
      </c>
      <c r="G25" s="343"/>
      <c r="H25" s="344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52</v>
      </c>
      <c r="C26" s="96"/>
      <c r="D26" s="98"/>
      <c r="E26" s="104"/>
      <c r="F26" s="345" t="s">
        <v>36</v>
      </c>
      <c r="G26" s="346"/>
      <c r="H26" s="347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8" t="s">
        <v>37</v>
      </c>
      <c r="G27" s="331"/>
      <c r="H27" s="349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0" t="s">
        <v>38</v>
      </c>
      <c r="G28" s="351"/>
      <c r="H28" s="214">
        <f>P27-SUM('SO 15617'!K78:'SO 15617'!K135)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2" t="s">
        <v>39</v>
      </c>
      <c r="G29" s="353"/>
      <c r="H29" s="32">
        <f>SUM('SO 15617'!K78:'SO 15617'!K135)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4" t="s">
        <v>40</v>
      </c>
      <c r="G30" s="355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1"/>
      <c r="G31" s="332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50</v>
      </c>
      <c r="C32" s="100"/>
      <c r="D32" s="18"/>
      <c r="E32" s="109" t="s">
        <v>51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5" t="s">
        <v>0</v>
      </c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7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1" t="s">
        <v>22</v>
      </c>
      <c r="C46" s="312"/>
      <c r="D46" s="312"/>
      <c r="E46" s="313"/>
      <c r="F46" s="338" t="s">
        <v>19</v>
      </c>
      <c r="G46" s="312"/>
      <c r="H46" s="31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1" t="s">
        <v>23</v>
      </c>
      <c r="C47" s="312"/>
      <c r="D47" s="312"/>
      <c r="E47" s="313"/>
      <c r="F47" s="338" t="s">
        <v>17</v>
      </c>
      <c r="G47" s="312"/>
      <c r="H47" s="31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1" t="s">
        <v>24</v>
      </c>
      <c r="C48" s="312"/>
      <c r="D48" s="312"/>
      <c r="E48" s="313"/>
      <c r="F48" s="338" t="s">
        <v>56</v>
      </c>
      <c r="G48" s="312"/>
      <c r="H48" s="31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39" t="s">
        <v>1</v>
      </c>
      <c r="C49" s="340"/>
      <c r="D49" s="340"/>
      <c r="E49" s="340"/>
      <c r="F49" s="340"/>
      <c r="G49" s="340"/>
      <c r="H49" s="340"/>
      <c r="I49" s="341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3" t="s">
        <v>53</v>
      </c>
      <c r="C54" s="334"/>
      <c r="D54" s="127"/>
      <c r="E54" s="127" t="s">
        <v>47</v>
      </c>
      <c r="F54" s="127" t="s">
        <v>48</v>
      </c>
      <c r="G54" s="127" t="s">
        <v>32</v>
      </c>
      <c r="H54" s="127" t="s">
        <v>54</v>
      </c>
      <c r="I54" s="127" t="s">
        <v>55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28" t="s">
        <v>58</v>
      </c>
      <c r="C55" s="317"/>
      <c r="D55" s="31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29" t="s">
        <v>59</v>
      </c>
      <c r="C56" s="330"/>
      <c r="D56" s="330"/>
      <c r="E56" s="138">
        <f>'SO 15617'!L95</f>
        <v>0</v>
      </c>
      <c r="F56" s="138">
        <f>'SO 15617'!M95</f>
        <v>0</v>
      </c>
      <c r="G56" s="138">
        <f>'SO 15617'!I95</f>
        <v>0</v>
      </c>
      <c r="H56" s="139">
        <f>'SO 15617'!S95</f>
        <v>0</v>
      </c>
      <c r="I56" s="139">
        <f>'SO 15617'!V95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9" t="s">
        <v>60</v>
      </c>
      <c r="C57" s="330"/>
      <c r="D57" s="330"/>
      <c r="E57" s="138">
        <f>'SO 15617'!L104</f>
        <v>0</v>
      </c>
      <c r="F57" s="138">
        <f>'SO 15617'!M104</f>
        <v>0</v>
      </c>
      <c r="G57" s="138">
        <f>'SO 15617'!I104</f>
        <v>0</v>
      </c>
      <c r="H57" s="139">
        <f>'SO 15617'!S104</f>
        <v>648.96</v>
      </c>
      <c r="I57" s="139">
        <f>'SO 15617'!V104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29" t="s">
        <v>61</v>
      </c>
      <c r="C58" s="330"/>
      <c r="D58" s="330"/>
      <c r="E58" s="138">
        <f>'SO 15617'!L108</f>
        <v>0</v>
      </c>
      <c r="F58" s="138">
        <f>'SO 15617'!M108</f>
        <v>0</v>
      </c>
      <c r="G58" s="138">
        <f>'SO 15617'!I108</f>
        <v>0</v>
      </c>
      <c r="H58" s="139">
        <f>'SO 15617'!S108</f>
        <v>2.2000000000000002</v>
      </c>
      <c r="I58" s="139">
        <f>'SO 15617'!V108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9" t="s">
        <v>62</v>
      </c>
      <c r="C59" s="330"/>
      <c r="D59" s="330"/>
      <c r="E59" s="138">
        <f>'SO 15617'!L129</f>
        <v>0</v>
      </c>
      <c r="F59" s="138">
        <f>'SO 15617'!M129</f>
        <v>0</v>
      </c>
      <c r="G59" s="138">
        <f>'SO 15617'!I129</f>
        <v>0</v>
      </c>
      <c r="H59" s="139">
        <f>'SO 15617'!S129</f>
        <v>640.98</v>
      </c>
      <c r="I59" s="139">
        <f>'SO 15617'!V129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9" t="s">
        <v>63</v>
      </c>
      <c r="C60" s="330"/>
      <c r="D60" s="330"/>
      <c r="E60" s="138">
        <f>'SO 15617'!L133</f>
        <v>0</v>
      </c>
      <c r="F60" s="138">
        <f>'SO 15617'!M133</f>
        <v>0</v>
      </c>
      <c r="G60" s="138">
        <f>'SO 15617'!I133</f>
        <v>0</v>
      </c>
      <c r="H60" s="139">
        <f>'SO 15617'!S133</f>
        <v>0</v>
      </c>
      <c r="I60" s="139">
        <f>'SO 15617'!V133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18" t="s">
        <v>58</v>
      </c>
      <c r="C61" s="306"/>
      <c r="D61" s="306"/>
      <c r="E61" s="140">
        <f>'SO 15617'!L135</f>
        <v>0</v>
      </c>
      <c r="F61" s="140">
        <f>'SO 15617'!M135</f>
        <v>0</v>
      </c>
      <c r="G61" s="140">
        <f>'SO 15617'!I135</f>
        <v>0</v>
      </c>
      <c r="H61" s="141">
        <f>'SO 15617'!S135</f>
        <v>1292.1400000000001</v>
      </c>
      <c r="I61" s="141">
        <f>'SO 15617'!V135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19" t="s">
        <v>64</v>
      </c>
      <c r="C63" s="320"/>
      <c r="D63" s="320"/>
      <c r="E63" s="144">
        <f>'SO 15617'!L136</f>
        <v>0</v>
      </c>
      <c r="F63" s="144">
        <f>'SO 15617'!M136</f>
        <v>0</v>
      </c>
      <c r="G63" s="144">
        <f>'SO 15617'!I136</f>
        <v>0</v>
      </c>
      <c r="H63" s="145">
        <f>'SO 15617'!S136</f>
        <v>1292.1400000000001</v>
      </c>
      <c r="I63" s="145">
        <f>'SO 15617'!V136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21" t="s">
        <v>65</v>
      </c>
      <c r="C67" s="322"/>
      <c r="D67" s="322"/>
      <c r="E67" s="322"/>
      <c r="F67" s="322"/>
      <c r="G67" s="322"/>
      <c r="H67" s="322"/>
      <c r="I67" s="322"/>
      <c r="J67" s="322"/>
      <c r="K67" s="322"/>
      <c r="L67" s="322"/>
      <c r="M67" s="322"/>
      <c r="N67" s="322"/>
      <c r="O67" s="322"/>
      <c r="P67" s="322"/>
      <c r="Q67" s="322"/>
      <c r="R67" s="322"/>
      <c r="S67" s="322"/>
      <c r="T67" s="322"/>
      <c r="U67" s="322"/>
      <c r="V67" s="322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25" t="s">
        <v>22</v>
      </c>
      <c r="C69" s="326"/>
      <c r="D69" s="326"/>
      <c r="E69" s="327"/>
      <c r="F69" s="166"/>
      <c r="G69" s="166"/>
      <c r="H69" s="167" t="s">
        <v>76</v>
      </c>
      <c r="I69" s="314" t="s">
        <v>77</v>
      </c>
      <c r="J69" s="315"/>
      <c r="K69" s="315"/>
      <c r="L69" s="315"/>
      <c r="M69" s="315"/>
      <c r="N69" s="315"/>
      <c r="O69" s="315"/>
      <c r="P69" s="316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11" t="s">
        <v>23</v>
      </c>
      <c r="C70" s="312"/>
      <c r="D70" s="312"/>
      <c r="E70" s="313"/>
      <c r="F70" s="162"/>
      <c r="G70" s="162"/>
      <c r="H70" s="163" t="s">
        <v>17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11" t="s">
        <v>24</v>
      </c>
      <c r="C71" s="312"/>
      <c r="D71" s="312"/>
      <c r="E71" s="313"/>
      <c r="F71" s="162"/>
      <c r="G71" s="162"/>
      <c r="H71" s="163" t="s">
        <v>78</v>
      </c>
      <c r="I71" s="163" t="s">
        <v>21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79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15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57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66</v>
      </c>
      <c r="C77" s="127" t="s">
        <v>67</v>
      </c>
      <c r="D77" s="127" t="s">
        <v>68</v>
      </c>
      <c r="E77" s="155"/>
      <c r="F77" s="155" t="s">
        <v>69</v>
      </c>
      <c r="G77" s="155" t="s">
        <v>70</v>
      </c>
      <c r="H77" s="156" t="s">
        <v>71</v>
      </c>
      <c r="I77" s="156" t="s">
        <v>72</v>
      </c>
      <c r="J77" s="156"/>
      <c r="K77" s="156"/>
      <c r="L77" s="156"/>
      <c r="M77" s="156"/>
      <c r="N77" s="156"/>
      <c r="O77" s="156"/>
      <c r="P77" s="156" t="s">
        <v>73</v>
      </c>
      <c r="Q77" s="157"/>
      <c r="R77" s="157"/>
      <c r="S77" s="127" t="s">
        <v>74</v>
      </c>
      <c r="T77" s="158"/>
      <c r="U77" s="158"/>
      <c r="V77" s="127" t="s">
        <v>75</v>
      </c>
      <c r="W77" s="52"/>
    </row>
    <row r="78" spans="1:26" x14ac:dyDescent="0.3">
      <c r="A78" s="9"/>
      <c r="B78" s="207"/>
      <c r="C78" s="169"/>
      <c r="D78" s="317" t="s">
        <v>58</v>
      </c>
      <c r="E78" s="317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09" t="s">
        <v>80</v>
      </c>
      <c r="E79" s="309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25.05" customHeight="1" x14ac:dyDescent="0.3">
      <c r="A80" s="179"/>
      <c r="B80" s="209">
        <v>1</v>
      </c>
      <c r="C80" s="180" t="s">
        <v>81</v>
      </c>
      <c r="D80" s="310" t="s">
        <v>82</v>
      </c>
      <c r="E80" s="310"/>
      <c r="F80" s="174" t="s">
        <v>83</v>
      </c>
      <c r="G80" s="175">
        <v>8.84</v>
      </c>
      <c r="H80" s="174"/>
      <c r="I80" s="174">
        <f t="shared" ref="I80:I94" si="0">ROUND(G80*(H80),2)</f>
        <v>0</v>
      </c>
      <c r="J80" s="176">
        <f t="shared" ref="J80:J94" si="1">ROUND(G80*(N80),2)</f>
        <v>139.76</v>
      </c>
      <c r="K80" s="177">
        <f t="shared" ref="K80:K94" si="2">ROUND(G80*(O80),2)</f>
        <v>0</v>
      </c>
      <c r="L80" s="177">
        <f t="shared" ref="L80:L94" si="3">ROUND(G80*(H80),2)</f>
        <v>0</v>
      </c>
      <c r="M80" s="177"/>
      <c r="N80" s="177">
        <v>15.81</v>
      </c>
      <c r="O80" s="177"/>
      <c r="P80" s="181"/>
      <c r="Q80" s="181"/>
      <c r="R80" s="181"/>
      <c r="S80" s="178">
        <f t="shared" ref="S80:S94" si="4"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2</v>
      </c>
      <c r="C81" s="180" t="s">
        <v>84</v>
      </c>
      <c r="D81" s="310" t="s">
        <v>85</v>
      </c>
      <c r="E81" s="310"/>
      <c r="F81" s="174" t="s">
        <v>83</v>
      </c>
      <c r="G81" s="175">
        <v>8.84</v>
      </c>
      <c r="H81" s="174"/>
      <c r="I81" s="174">
        <f t="shared" si="0"/>
        <v>0</v>
      </c>
      <c r="J81" s="176">
        <f t="shared" si="1"/>
        <v>242.48</v>
      </c>
      <c r="K81" s="177">
        <f t="shared" si="2"/>
        <v>0</v>
      </c>
      <c r="L81" s="177">
        <f t="shared" si="3"/>
        <v>0</v>
      </c>
      <c r="M81" s="177"/>
      <c r="N81" s="177">
        <v>27.43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3</v>
      </c>
      <c r="C82" s="180" t="s">
        <v>86</v>
      </c>
      <c r="D82" s="310" t="s">
        <v>87</v>
      </c>
      <c r="E82" s="310"/>
      <c r="F82" s="174" t="s">
        <v>83</v>
      </c>
      <c r="G82" s="175">
        <v>8.84</v>
      </c>
      <c r="H82" s="174"/>
      <c r="I82" s="174">
        <f t="shared" si="0"/>
        <v>0</v>
      </c>
      <c r="J82" s="176">
        <f t="shared" si="1"/>
        <v>69.39</v>
      </c>
      <c r="K82" s="177">
        <f t="shared" si="2"/>
        <v>0</v>
      </c>
      <c r="L82" s="177">
        <f t="shared" si="3"/>
        <v>0</v>
      </c>
      <c r="M82" s="177"/>
      <c r="N82" s="177">
        <v>7.85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4</v>
      </c>
      <c r="C83" s="180" t="s">
        <v>88</v>
      </c>
      <c r="D83" s="310" t="s">
        <v>89</v>
      </c>
      <c r="E83" s="310"/>
      <c r="F83" s="174" t="s">
        <v>83</v>
      </c>
      <c r="G83" s="175">
        <v>305.66500000000002</v>
      </c>
      <c r="H83" s="174"/>
      <c r="I83" s="174">
        <f t="shared" si="0"/>
        <v>0</v>
      </c>
      <c r="J83" s="176">
        <f t="shared" si="1"/>
        <v>2671.51</v>
      </c>
      <c r="K83" s="177">
        <f t="shared" si="2"/>
        <v>0</v>
      </c>
      <c r="L83" s="177">
        <f t="shared" si="3"/>
        <v>0</v>
      </c>
      <c r="M83" s="177"/>
      <c r="N83" s="177">
        <v>8.74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5</v>
      </c>
      <c r="C84" s="180" t="s">
        <v>90</v>
      </c>
      <c r="D84" s="310" t="s">
        <v>91</v>
      </c>
      <c r="E84" s="310"/>
      <c r="F84" s="174" t="s">
        <v>83</v>
      </c>
      <c r="G84" s="175">
        <v>70</v>
      </c>
      <c r="H84" s="174"/>
      <c r="I84" s="174">
        <f t="shared" si="0"/>
        <v>0</v>
      </c>
      <c r="J84" s="176">
        <f t="shared" si="1"/>
        <v>159.6</v>
      </c>
      <c r="K84" s="177">
        <f t="shared" si="2"/>
        <v>0</v>
      </c>
      <c r="L84" s="177">
        <f t="shared" si="3"/>
        <v>0</v>
      </c>
      <c r="M84" s="177"/>
      <c r="N84" s="177">
        <v>2.2800000000000002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6</v>
      </c>
      <c r="C85" s="180" t="s">
        <v>92</v>
      </c>
      <c r="D85" s="310" t="s">
        <v>93</v>
      </c>
      <c r="E85" s="310"/>
      <c r="F85" s="174" t="s">
        <v>83</v>
      </c>
      <c r="G85" s="175">
        <v>305.66500000000002</v>
      </c>
      <c r="H85" s="174"/>
      <c r="I85" s="174">
        <f t="shared" si="0"/>
        <v>0</v>
      </c>
      <c r="J85" s="176">
        <f t="shared" si="1"/>
        <v>268.99</v>
      </c>
      <c r="K85" s="177">
        <f t="shared" si="2"/>
        <v>0</v>
      </c>
      <c r="L85" s="177">
        <f t="shared" si="3"/>
        <v>0</v>
      </c>
      <c r="M85" s="177"/>
      <c r="N85" s="177">
        <v>0.88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7</v>
      </c>
      <c r="C86" s="180" t="s">
        <v>94</v>
      </c>
      <c r="D86" s="310" t="s">
        <v>95</v>
      </c>
      <c r="E86" s="310"/>
      <c r="F86" s="174" t="s">
        <v>96</v>
      </c>
      <c r="G86" s="175">
        <v>492.5</v>
      </c>
      <c r="H86" s="174"/>
      <c r="I86" s="174">
        <f t="shared" si="0"/>
        <v>0</v>
      </c>
      <c r="J86" s="176">
        <f t="shared" si="1"/>
        <v>128.05000000000001</v>
      </c>
      <c r="K86" s="177">
        <f t="shared" si="2"/>
        <v>0</v>
      </c>
      <c r="L86" s="177">
        <f t="shared" si="3"/>
        <v>0</v>
      </c>
      <c r="M86" s="177"/>
      <c r="N86" s="177">
        <v>0.26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8</v>
      </c>
      <c r="C87" s="180" t="s">
        <v>97</v>
      </c>
      <c r="D87" s="310" t="s">
        <v>98</v>
      </c>
      <c r="E87" s="310"/>
      <c r="F87" s="174" t="s">
        <v>96</v>
      </c>
      <c r="G87" s="175">
        <v>1210.5</v>
      </c>
      <c r="H87" s="174"/>
      <c r="I87" s="174">
        <f t="shared" si="0"/>
        <v>0</v>
      </c>
      <c r="J87" s="176">
        <f t="shared" si="1"/>
        <v>568.94000000000005</v>
      </c>
      <c r="K87" s="177">
        <f t="shared" si="2"/>
        <v>0</v>
      </c>
      <c r="L87" s="177">
        <f t="shared" si="3"/>
        <v>0</v>
      </c>
      <c r="M87" s="177"/>
      <c r="N87" s="177">
        <v>0.47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9</v>
      </c>
      <c r="C88" s="180" t="s">
        <v>99</v>
      </c>
      <c r="D88" s="310" t="s">
        <v>100</v>
      </c>
      <c r="E88" s="310"/>
      <c r="F88" s="174" t="s">
        <v>83</v>
      </c>
      <c r="G88" s="175">
        <v>366.82499999999999</v>
      </c>
      <c r="H88" s="174"/>
      <c r="I88" s="174">
        <f t="shared" si="0"/>
        <v>0</v>
      </c>
      <c r="J88" s="176">
        <f t="shared" si="1"/>
        <v>1155.5</v>
      </c>
      <c r="K88" s="177">
        <f t="shared" si="2"/>
        <v>0</v>
      </c>
      <c r="L88" s="177">
        <f t="shared" si="3"/>
        <v>0</v>
      </c>
      <c r="M88" s="177"/>
      <c r="N88" s="177">
        <v>3.15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10</v>
      </c>
      <c r="C89" s="180" t="s">
        <v>101</v>
      </c>
      <c r="D89" s="310" t="s">
        <v>102</v>
      </c>
      <c r="E89" s="310"/>
      <c r="F89" s="174" t="s">
        <v>83</v>
      </c>
      <c r="G89" s="175">
        <v>366.82499999999999</v>
      </c>
      <c r="H89" s="174"/>
      <c r="I89" s="174">
        <f t="shared" si="0"/>
        <v>0</v>
      </c>
      <c r="J89" s="176">
        <f t="shared" si="1"/>
        <v>359.49</v>
      </c>
      <c r="K89" s="177">
        <f t="shared" si="2"/>
        <v>0</v>
      </c>
      <c r="L89" s="177">
        <f t="shared" si="3"/>
        <v>0</v>
      </c>
      <c r="M89" s="177"/>
      <c r="N89" s="177">
        <v>0.98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11</v>
      </c>
      <c r="C90" s="180" t="s">
        <v>103</v>
      </c>
      <c r="D90" s="310" t="s">
        <v>104</v>
      </c>
      <c r="E90" s="310"/>
      <c r="F90" s="174" t="s">
        <v>96</v>
      </c>
      <c r="G90" s="175">
        <v>621</v>
      </c>
      <c r="H90" s="174"/>
      <c r="I90" s="174">
        <f t="shared" si="0"/>
        <v>0</v>
      </c>
      <c r="J90" s="176">
        <f t="shared" si="1"/>
        <v>1012.23</v>
      </c>
      <c r="K90" s="177">
        <f t="shared" si="2"/>
        <v>0</v>
      </c>
      <c r="L90" s="177">
        <f t="shared" si="3"/>
        <v>0</v>
      </c>
      <c r="M90" s="177"/>
      <c r="N90" s="177">
        <v>1.63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12</v>
      </c>
      <c r="C91" s="180" t="s">
        <v>105</v>
      </c>
      <c r="D91" s="310" t="s">
        <v>106</v>
      </c>
      <c r="E91" s="310"/>
      <c r="F91" s="174" t="s">
        <v>96</v>
      </c>
      <c r="G91" s="175">
        <v>56</v>
      </c>
      <c r="H91" s="174"/>
      <c r="I91" s="174">
        <f t="shared" si="0"/>
        <v>0</v>
      </c>
      <c r="J91" s="176">
        <f t="shared" si="1"/>
        <v>371.84</v>
      </c>
      <c r="K91" s="177">
        <f t="shared" si="2"/>
        <v>0</v>
      </c>
      <c r="L91" s="177">
        <f t="shared" si="3"/>
        <v>0</v>
      </c>
      <c r="M91" s="177"/>
      <c r="N91" s="177">
        <v>6.64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13</v>
      </c>
      <c r="C92" s="180" t="s">
        <v>107</v>
      </c>
      <c r="D92" s="310" t="s">
        <v>108</v>
      </c>
      <c r="E92" s="310"/>
      <c r="F92" s="174" t="s">
        <v>96</v>
      </c>
      <c r="G92" s="175">
        <v>144</v>
      </c>
      <c r="H92" s="174"/>
      <c r="I92" s="174">
        <f t="shared" si="0"/>
        <v>0</v>
      </c>
      <c r="J92" s="176">
        <f t="shared" si="1"/>
        <v>3024</v>
      </c>
      <c r="K92" s="177">
        <f t="shared" si="2"/>
        <v>0</v>
      </c>
      <c r="L92" s="177">
        <f t="shared" si="3"/>
        <v>0</v>
      </c>
      <c r="M92" s="177"/>
      <c r="N92" s="177">
        <v>21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14</v>
      </c>
      <c r="C93" s="180" t="s">
        <v>109</v>
      </c>
      <c r="D93" s="310" t="s">
        <v>110</v>
      </c>
      <c r="E93" s="310"/>
      <c r="F93" s="174" t="s">
        <v>96</v>
      </c>
      <c r="G93" s="175">
        <v>155</v>
      </c>
      <c r="H93" s="174"/>
      <c r="I93" s="174">
        <f t="shared" si="0"/>
        <v>0</v>
      </c>
      <c r="J93" s="176">
        <f t="shared" si="1"/>
        <v>486.7</v>
      </c>
      <c r="K93" s="177">
        <f t="shared" si="2"/>
        <v>0</v>
      </c>
      <c r="L93" s="177">
        <f t="shared" si="3"/>
        <v>0</v>
      </c>
      <c r="M93" s="177"/>
      <c r="N93" s="177">
        <v>3.14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15</v>
      </c>
      <c r="C94" s="180" t="s">
        <v>111</v>
      </c>
      <c r="D94" s="310" t="s">
        <v>112</v>
      </c>
      <c r="E94" s="310"/>
      <c r="F94" s="174" t="s">
        <v>113</v>
      </c>
      <c r="G94" s="175">
        <v>45</v>
      </c>
      <c r="H94" s="174"/>
      <c r="I94" s="174">
        <f t="shared" si="0"/>
        <v>0</v>
      </c>
      <c r="J94" s="176">
        <f t="shared" si="1"/>
        <v>60.75</v>
      </c>
      <c r="K94" s="177">
        <f t="shared" si="2"/>
        <v>0</v>
      </c>
      <c r="L94" s="177">
        <f t="shared" si="3"/>
        <v>0</v>
      </c>
      <c r="M94" s="177"/>
      <c r="N94" s="177">
        <v>1.35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x14ac:dyDescent="0.3">
      <c r="A95" s="9"/>
      <c r="B95" s="208"/>
      <c r="C95" s="172">
        <v>1</v>
      </c>
      <c r="D95" s="309" t="s">
        <v>80</v>
      </c>
      <c r="E95" s="309"/>
      <c r="F95" s="138"/>
      <c r="G95" s="171"/>
      <c r="H95" s="138"/>
      <c r="I95" s="140">
        <f>ROUND((SUM(I79:I94))/1,2)</f>
        <v>0</v>
      </c>
      <c r="J95" s="139"/>
      <c r="K95" s="139"/>
      <c r="L95" s="139">
        <f>ROUND((SUM(L79:L94))/1,2)</f>
        <v>0</v>
      </c>
      <c r="M95" s="139">
        <f>ROUND((SUM(M79:M94))/1,2)</f>
        <v>0</v>
      </c>
      <c r="N95" s="139"/>
      <c r="O95" s="139"/>
      <c r="P95" s="139"/>
      <c r="Q95" s="9"/>
      <c r="R95" s="9"/>
      <c r="S95" s="9">
        <f>ROUND((SUM(S79:S94))/1,2)</f>
        <v>0</v>
      </c>
      <c r="T95" s="9"/>
      <c r="U95" s="9"/>
      <c r="V95" s="195">
        <f>ROUND((SUM(V79:V94))/1,2)</f>
        <v>0</v>
      </c>
      <c r="W95" s="213"/>
      <c r="X95" s="137"/>
      <c r="Y95" s="137"/>
      <c r="Z95" s="137"/>
    </row>
    <row r="96" spans="1:26" x14ac:dyDescent="0.3">
      <c r="A96" s="1"/>
      <c r="B96" s="204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6"/>
      <c r="W96" s="52"/>
    </row>
    <row r="97" spans="1:26" x14ac:dyDescent="0.3">
      <c r="A97" s="9"/>
      <c r="B97" s="208"/>
      <c r="C97" s="172">
        <v>5</v>
      </c>
      <c r="D97" s="309" t="s">
        <v>114</v>
      </c>
      <c r="E97" s="309"/>
      <c r="F97" s="9"/>
      <c r="G97" s="171"/>
      <c r="H97" s="138"/>
      <c r="I97" s="138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93"/>
      <c r="W97" s="213"/>
      <c r="X97" s="137"/>
      <c r="Y97" s="137"/>
      <c r="Z97" s="137"/>
    </row>
    <row r="98" spans="1:26" ht="25.05" customHeight="1" x14ac:dyDescent="0.3">
      <c r="A98" s="179"/>
      <c r="B98" s="209">
        <v>16</v>
      </c>
      <c r="C98" s="180" t="s">
        <v>115</v>
      </c>
      <c r="D98" s="310" t="s">
        <v>116</v>
      </c>
      <c r="E98" s="310"/>
      <c r="F98" s="173" t="s">
        <v>96</v>
      </c>
      <c r="G98" s="175">
        <v>1210.5</v>
      </c>
      <c r="H98" s="174"/>
      <c r="I98" s="174">
        <f t="shared" ref="I98:I103" si="5">ROUND(G98*(H98),2)</f>
        <v>0</v>
      </c>
      <c r="J98" s="173">
        <f t="shared" ref="J98:J103" si="6">ROUND(G98*(N98),2)</f>
        <v>4164.12</v>
      </c>
      <c r="K98" s="178">
        <f t="shared" ref="K98:K103" si="7">ROUND(G98*(O98),2)</f>
        <v>0</v>
      </c>
      <c r="L98" s="178">
        <f>ROUND(G98*(H98),2)</f>
        <v>0</v>
      </c>
      <c r="M98" s="178"/>
      <c r="N98" s="178">
        <v>3.44</v>
      </c>
      <c r="O98" s="178"/>
      <c r="P98" s="181">
        <v>0.30360999999999999</v>
      </c>
      <c r="Q98" s="181"/>
      <c r="R98" s="181">
        <v>0.30360999999999999</v>
      </c>
      <c r="S98" s="178">
        <f t="shared" ref="S98:S103" si="8">ROUND(G98*(P98),3)</f>
        <v>367.52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17</v>
      </c>
      <c r="C99" s="180" t="s">
        <v>117</v>
      </c>
      <c r="D99" s="310" t="s">
        <v>118</v>
      </c>
      <c r="E99" s="310"/>
      <c r="F99" s="173" t="s">
        <v>96</v>
      </c>
      <c r="G99" s="175">
        <v>535</v>
      </c>
      <c r="H99" s="174"/>
      <c r="I99" s="174">
        <f t="shared" si="5"/>
        <v>0</v>
      </c>
      <c r="J99" s="173">
        <f t="shared" si="6"/>
        <v>1744.1</v>
      </c>
      <c r="K99" s="178">
        <f t="shared" si="7"/>
        <v>0</v>
      </c>
      <c r="L99" s="178">
        <f>ROUND(G99*(H99),2)</f>
        <v>0</v>
      </c>
      <c r="M99" s="178"/>
      <c r="N99" s="178">
        <v>3.26</v>
      </c>
      <c r="O99" s="178"/>
      <c r="P99" s="181">
        <v>0.18906999999999999</v>
      </c>
      <c r="Q99" s="181"/>
      <c r="R99" s="181">
        <v>0.18906999999999999</v>
      </c>
      <c r="S99" s="178">
        <f t="shared" si="8"/>
        <v>101.152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09">
        <v>18</v>
      </c>
      <c r="C100" s="180" t="s">
        <v>119</v>
      </c>
      <c r="D100" s="310" t="s">
        <v>120</v>
      </c>
      <c r="E100" s="310"/>
      <c r="F100" s="173" t="s">
        <v>96</v>
      </c>
      <c r="G100" s="175">
        <v>155</v>
      </c>
      <c r="H100" s="174"/>
      <c r="I100" s="174">
        <f t="shared" si="5"/>
        <v>0</v>
      </c>
      <c r="J100" s="173">
        <f t="shared" si="6"/>
        <v>1537.6</v>
      </c>
      <c r="K100" s="178">
        <f t="shared" si="7"/>
        <v>0</v>
      </c>
      <c r="L100" s="178">
        <f>ROUND(G100*(H100),2)</f>
        <v>0</v>
      </c>
      <c r="M100" s="178"/>
      <c r="N100" s="178">
        <v>9.92</v>
      </c>
      <c r="O100" s="178"/>
      <c r="P100" s="181">
        <v>0.13280999999999998</v>
      </c>
      <c r="Q100" s="181"/>
      <c r="R100" s="181">
        <v>0.13280999999999998</v>
      </c>
      <c r="S100" s="178">
        <f t="shared" si="8"/>
        <v>20.585999999999999</v>
      </c>
      <c r="T100" s="178"/>
      <c r="U100" s="178"/>
      <c r="V100" s="194"/>
      <c r="W100" s="52"/>
      <c r="Z100">
        <v>0</v>
      </c>
    </row>
    <row r="101" spans="1:26" ht="25.05" customHeight="1" x14ac:dyDescent="0.3">
      <c r="A101" s="179"/>
      <c r="B101" s="209">
        <v>19</v>
      </c>
      <c r="C101" s="180" t="s">
        <v>121</v>
      </c>
      <c r="D101" s="310" t="s">
        <v>122</v>
      </c>
      <c r="E101" s="310"/>
      <c r="F101" s="173" t="s">
        <v>96</v>
      </c>
      <c r="G101" s="175">
        <v>1210.5</v>
      </c>
      <c r="H101" s="174"/>
      <c r="I101" s="174">
        <f t="shared" si="5"/>
        <v>0</v>
      </c>
      <c r="J101" s="173">
        <f t="shared" si="6"/>
        <v>5168.84</v>
      </c>
      <c r="K101" s="178">
        <f t="shared" si="7"/>
        <v>0</v>
      </c>
      <c r="L101" s="178">
        <f>ROUND(G101*(H101),2)</f>
        <v>0</v>
      </c>
      <c r="M101" s="178"/>
      <c r="N101" s="178">
        <v>4.2699999999999996</v>
      </c>
      <c r="O101" s="178"/>
      <c r="P101" s="181">
        <v>0.13192999999999999</v>
      </c>
      <c r="Q101" s="181"/>
      <c r="R101" s="181">
        <v>0.13192999999999999</v>
      </c>
      <c r="S101" s="178">
        <f t="shared" si="8"/>
        <v>159.70099999999999</v>
      </c>
      <c r="T101" s="178"/>
      <c r="U101" s="178"/>
      <c r="V101" s="194"/>
      <c r="W101" s="52"/>
      <c r="Z101">
        <v>0</v>
      </c>
    </row>
    <row r="102" spans="1:26" ht="25.05" customHeight="1" x14ac:dyDescent="0.3">
      <c r="A102" s="179"/>
      <c r="B102" s="210">
        <v>20</v>
      </c>
      <c r="C102" s="186" t="s">
        <v>123</v>
      </c>
      <c r="D102" s="308" t="s">
        <v>253</v>
      </c>
      <c r="E102" s="308"/>
      <c r="F102" s="182" t="s">
        <v>96</v>
      </c>
      <c r="G102" s="183">
        <v>682.255</v>
      </c>
      <c r="H102" s="184"/>
      <c r="I102" s="184">
        <f t="shared" si="5"/>
        <v>0</v>
      </c>
      <c r="J102" s="182">
        <f t="shared" si="6"/>
        <v>9005.77</v>
      </c>
      <c r="K102" s="185">
        <f t="shared" si="7"/>
        <v>0</v>
      </c>
      <c r="L102" s="185"/>
      <c r="M102" s="185">
        <f>ROUND(G102*(H102),2)</f>
        <v>0</v>
      </c>
      <c r="N102" s="185">
        <v>13.2</v>
      </c>
      <c r="O102" s="185"/>
      <c r="P102" s="187"/>
      <c r="Q102" s="187"/>
      <c r="R102" s="187"/>
      <c r="S102" s="185">
        <f t="shared" si="8"/>
        <v>0</v>
      </c>
      <c r="T102" s="185"/>
      <c r="U102" s="185"/>
      <c r="V102" s="197"/>
      <c r="W102" s="52"/>
      <c r="Z102">
        <v>0</v>
      </c>
    </row>
    <row r="103" spans="1:26" ht="25.05" customHeight="1" x14ac:dyDescent="0.3">
      <c r="A103" s="179"/>
      <c r="B103" s="210">
        <v>21</v>
      </c>
      <c r="C103" s="186" t="s">
        <v>124</v>
      </c>
      <c r="D103" s="308" t="s">
        <v>254</v>
      </c>
      <c r="E103" s="308"/>
      <c r="F103" s="182" t="s">
        <v>96</v>
      </c>
      <c r="G103" s="183">
        <v>540.35</v>
      </c>
      <c r="H103" s="184"/>
      <c r="I103" s="184">
        <f t="shared" si="5"/>
        <v>0</v>
      </c>
      <c r="J103" s="182">
        <f t="shared" si="6"/>
        <v>7835.08</v>
      </c>
      <c r="K103" s="185">
        <f t="shared" si="7"/>
        <v>0</v>
      </c>
      <c r="L103" s="185"/>
      <c r="M103" s="185">
        <f>ROUND(G103*(H103),2)</f>
        <v>0</v>
      </c>
      <c r="N103" s="185">
        <v>14.5</v>
      </c>
      <c r="O103" s="185"/>
      <c r="P103" s="187"/>
      <c r="Q103" s="187"/>
      <c r="R103" s="187"/>
      <c r="S103" s="185">
        <f t="shared" si="8"/>
        <v>0</v>
      </c>
      <c r="T103" s="185"/>
      <c r="U103" s="185"/>
      <c r="V103" s="197"/>
      <c r="W103" s="52"/>
      <c r="Z103">
        <v>0</v>
      </c>
    </row>
    <row r="104" spans="1:26" x14ac:dyDescent="0.3">
      <c r="A104" s="9"/>
      <c r="B104" s="208"/>
      <c r="C104" s="172">
        <v>5</v>
      </c>
      <c r="D104" s="309" t="s">
        <v>114</v>
      </c>
      <c r="E104" s="309"/>
      <c r="F104" s="9"/>
      <c r="G104" s="171"/>
      <c r="H104" s="138"/>
      <c r="I104" s="140">
        <f>ROUND((SUM(I97:I103))/1,2)</f>
        <v>0</v>
      </c>
      <c r="J104" s="9"/>
      <c r="K104" s="9"/>
      <c r="L104" s="9">
        <f>ROUND((SUM(L97:L103))/1,2)</f>
        <v>0</v>
      </c>
      <c r="M104" s="9">
        <f>ROUND((SUM(M97:M103))/1,2)</f>
        <v>0</v>
      </c>
      <c r="N104" s="9"/>
      <c r="O104" s="9"/>
      <c r="P104" s="9"/>
      <c r="Q104" s="9"/>
      <c r="R104" s="9"/>
      <c r="S104" s="9">
        <f>ROUND((SUM(S97:S103))/1,2)</f>
        <v>648.96</v>
      </c>
      <c r="T104" s="9"/>
      <c r="U104" s="9"/>
      <c r="V104" s="195">
        <f>ROUND((SUM(V97:V103))/1,2)</f>
        <v>0</v>
      </c>
      <c r="W104" s="213"/>
      <c r="X104" s="137"/>
      <c r="Y104" s="137"/>
      <c r="Z104" s="137"/>
    </row>
    <row r="105" spans="1:26" x14ac:dyDescent="0.3">
      <c r="A105" s="1"/>
      <c r="B105" s="204"/>
      <c r="C105" s="1"/>
      <c r="D105" s="1"/>
      <c r="E105" s="1"/>
      <c r="F105" s="1"/>
      <c r="G105" s="165"/>
      <c r="H105" s="131"/>
      <c r="I105" s="13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96"/>
      <c r="W105" s="52"/>
    </row>
    <row r="106" spans="1:26" x14ac:dyDescent="0.3">
      <c r="A106" s="9"/>
      <c r="B106" s="208"/>
      <c r="C106" s="172">
        <v>8</v>
      </c>
      <c r="D106" s="309" t="s">
        <v>125</v>
      </c>
      <c r="E106" s="309"/>
      <c r="F106" s="9"/>
      <c r="G106" s="171"/>
      <c r="H106" s="138"/>
      <c r="I106" s="138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93"/>
      <c r="W106" s="213"/>
      <c r="X106" s="137"/>
      <c r="Y106" s="137"/>
      <c r="Z106" s="137"/>
    </row>
    <row r="107" spans="1:26" ht="25.05" customHeight="1" x14ac:dyDescent="0.3">
      <c r="A107" s="179"/>
      <c r="B107" s="209">
        <v>22</v>
      </c>
      <c r="C107" s="180" t="s">
        <v>126</v>
      </c>
      <c r="D107" s="310" t="s">
        <v>127</v>
      </c>
      <c r="E107" s="310"/>
      <c r="F107" s="173" t="s">
        <v>128</v>
      </c>
      <c r="G107" s="175">
        <v>7</v>
      </c>
      <c r="H107" s="174"/>
      <c r="I107" s="174">
        <f>ROUND(G107*(H107),2)</f>
        <v>0</v>
      </c>
      <c r="J107" s="173">
        <f>ROUND(G107*(N107),2)</f>
        <v>291.62</v>
      </c>
      <c r="K107" s="178">
        <f>ROUND(G107*(O107),2)</f>
        <v>0</v>
      </c>
      <c r="L107" s="178">
        <f>ROUND(G107*(H107),2)</f>
        <v>0</v>
      </c>
      <c r="M107" s="178"/>
      <c r="N107" s="178">
        <v>41.66</v>
      </c>
      <c r="O107" s="178"/>
      <c r="P107" s="181">
        <v>0.31352999999999998</v>
      </c>
      <c r="Q107" s="181"/>
      <c r="R107" s="181">
        <v>0.31352999999999998</v>
      </c>
      <c r="S107" s="178">
        <f>ROUND(G107*(P107),3)</f>
        <v>2.1949999999999998</v>
      </c>
      <c r="T107" s="178"/>
      <c r="U107" s="178"/>
      <c r="V107" s="194"/>
      <c r="W107" s="52"/>
      <c r="Z107">
        <v>0</v>
      </c>
    </row>
    <row r="108" spans="1:26" x14ac:dyDescent="0.3">
      <c r="A108" s="9"/>
      <c r="B108" s="208"/>
      <c r="C108" s="172">
        <v>8</v>
      </c>
      <c r="D108" s="309" t="s">
        <v>125</v>
      </c>
      <c r="E108" s="309"/>
      <c r="F108" s="9"/>
      <c r="G108" s="171"/>
      <c r="H108" s="138"/>
      <c r="I108" s="140">
        <f>ROUND((SUM(I106:I107))/1,2)</f>
        <v>0</v>
      </c>
      <c r="J108" s="9"/>
      <c r="K108" s="9"/>
      <c r="L108" s="9">
        <f>ROUND((SUM(L106:L107))/1,2)</f>
        <v>0</v>
      </c>
      <c r="M108" s="9">
        <f>ROUND((SUM(M106:M107))/1,2)</f>
        <v>0</v>
      </c>
      <c r="N108" s="9"/>
      <c r="O108" s="9"/>
      <c r="P108" s="9"/>
      <c r="Q108" s="9"/>
      <c r="R108" s="9"/>
      <c r="S108" s="9">
        <f>ROUND((SUM(S106:S107))/1,2)</f>
        <v>2.2000000000000002</v>
      </c>
      <c r="T108" s="9"/>
      <c r="U108" s="9"/>
      <c r="V108" s="195">
        <f>ROUND((SUM(V106:V107))/1,2)</f>
        <v>0</v>
      </c>
      <c r="W108" s="213"/>
      <c r="X108" s="137"/>
      <c r="Y108" s="137"/>
      <c r="Z108" s="137"/>
    </row>
    <row r="109" spans="1:26" x14ac:dyDescent="0.3">
      <c r="A109" s="1"/>
      <c r="B109" s="204"/>
      <c r="C109" s="1"/>
      <c r="D109" s="1"/>
      <c r="E109" s="1"/>
      <c r="F109" s="1"/>
      <c r="G109" s="165"/>
      <c r="H109" s="131"/>
      <c r="I109" s="13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96"/>
      <c r="W109" s="52"/>
    </row>
    <row r="110" spans="1:26" x14ac:dyDescent="0.3">
      <c r="A110" s="9"/>
      <c r="B110" s="208"/>
      <c r="C110" s="172">
        <v>9</v>
      </c>
      <c r="D110" s="309" t="s">
        <v>129</v>
      </c>
      <c r="E110" s="309"/>
      <c r="F110" s="9"/>
      <c r="G110" s="171"/>
      <c r="H110" s="138"/>
      <c r="I110" s="138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193"/>
      <c r="W110" s="213"/>
      <c r="X110" s="137"/>
      <c r="Y110" s="137"/>
      <c r="Z110" s="137"/>
    </row>
    <row r="111" spans="1:26" ht="25.05" customHeight="1" x14ac:dyDescent="0.3">
      <c r="A111" s="179"/>
      <c r="B111" s="209">
        <v>23</v>
      </c>
      <c r="C111" s="180" t="s">
        <v>130</v>
      </c>
      <c r="D111" s="310" t="s">
        <v>131</v>
      </c>
      <c r="E111" s="310"/>
      <c r="F111" s="173" t="s">
        <v>113</v>
      </c>
      <c r="G111" s="175">
        <v>719</v>
      </c>
      <c r="H111" s="174"/>
      <c r="I111" s="174">
        <f t="shared" ref="I111:I128" si="9">ROUND(G111*(H111),2)</f>
        <v>0</v>
      </c>
      <c r="J111" s="173">
        <f t="shared" ref="J111:J128" si="10">ROUND(G111*(N111),2)</f>
        <v>3810.7</v>
      </c>
      <c r="K111" s="178">
        <f t="shared" ref="K111:K128" si="11">ROUND(G111*(O111),2)</f>
        <v>0</v>
      </c>
      <c r="L111" s="178">
        <f t="shared" ref="L111:L122" si="12">ROUND(G111*(H111),2)</f>
        <v>0</v>
      </c>
      <c r="M111" s="178"/>
      <c r="N111" s="178">
        <v>5.3</v>
      </c>
      <c r="O111" s="178"/>
      <c r="P111" s="181">
        <v>9.7960000000000005E-2</v>
      </c>
      <c r="Q111" s="181"/>
      <c r="R111" s="181">
        <v>9.7960000000000005E-2</v>
      </c>
      <c r="S111" s="178">
        <f t="shared" ref="S111:S128" si="13">ROUND(G111*(P111),3)</f>
        <v>70.433000000000007</v>
      </c>
      <c r="T111" s="178"/>
      <c r="U111" s="178"/>
      <c r="V111" s="194"/>
      <c r="W111" s="52"/>
      <c r="Z111">
        <v>0</v>
      </c>
    </row>
    <row r="112" spans="1:26" ht="25.05" customHeight="1" x14ac:dyDescent="0.3">
      <c r="A112" s="179"/>
      <c r="B112" s="209">
        <v>24</v>
      </c>
      <c r="C112" s="180" t="s">
        <v>132</v>
      </c>
      <c r="D112" s="310" t="s">
        <v>133</v>
      </c>
      <c r="E112" s="310"/>
      <c r="F112" s="173" t="s">
        <v>113</v>
      </c>
      <c r="G112" s="175">
        <v>620</v>
      </c>
      <c r="H112" s="174"/>
      <c r="I112" s="174">
        <f t="shared" si="9"/>
        <v>0</v>
      </c>
      <c r="J112" s="173">
        <f t="shared" si="10"/>
        <v>4550.8</v>
      </c>
      <c r="K112" s="178">
        <f t="shared" si="11"/>
        <v>0</v>
      </c>
      <c r="L112" s="178">
        <f t="shared" si="12"/>
        <v>0</v>
      </c>
      <c r="M112" s="178"/>
      <c r="N112" s="178">
        <v>7.34</v>
      </c>
      <c r="O112" s="178"/>
      <c r="P112" s="181">
        <v>0.12586</v>
      </c>
      <c r="Q112" s="181"/>
      <c r="R112" s="181">
        <v>0.12586</v>
      </c>
      <c r="S112" s="178">
        <f t="shared" si="13"/>
        <v>78.033000000000001</v>
      </c>
      <c r="T112" s="178"/>
      <c r="U112" s="178"/>
      <c r="V112" s="194"/>
      <c r="W112" s="52"/>
      <c r="Z112">
        <v>0</v>
      </c>
    </row>
    <row r="113" spans="1:26" ht="25.05" customHeight="1" x14ac:dyDescent="0.3">
      <c r="A113" s="179"/>
      <c r="B113" s="209">
        <v>25</v>
      </c>
      <c r="C113" s="180" t="s">
        <v>134</v>
      </c>
      <c r="D113" s="310" t="s">
        <v>135</v>
      </c>
      <c r="E113" s="310"/>
      <c r="F113" s="173" t="s">
        <v>113</v>
      </c>
      <c r="G113" s="175">
        <v>620</v>
      </c>
      <c r="H113" s="174"/>
      <c r="I113" s="174">
        <f t="shared" si="9"/>
        <v>0</v>
      </c>
      <c r="J113" s="173">
        <f t="shared" si="10"/>
        <v>3230.2</v>
      </c>
      <c r="K113" s="178">
        <f t="shared" si="11"/>
        <v>0</v>
      </c>
      <c r="L113" s="178">
        <f t="shared" si="12"/>
        <v>0</v>
      </c>
      <c r="M113" s="178"/>
      <c r="N113" s="178">
        <v>5.21</v>
      </c>
      <c r="O113" s="178"/>
      <c r="P113" s="181">
        <v>2.0000000000000002E-5</v>
      </c>
      <c r="Q113" s="181"/>
      <c r="R113" s="181">
        <v>2.0000000000000002E-5</v>
      </c>
      <c r="S113" s="178">
        <f t="shared" si="13"/>
        <v>1.2E-2</v>
      </c>
      <c r="T113" s="178"/>
      <c r="U113" s="178"/>
      <c r="V113" s="194"/>
      <c r="W113" s="52"/>
      <c r="Z113">
        <v>0</v>
      </c>
    </row>
    <row r="114" spans="1:26" ht="25.05" customHeight="1" x14ac:dyDescent="0.3">
      <c r="A114" s="179"/>
      <c r="B114" s="209">
        <v>26</v>
      </c>
      <c r="C114" s="180" t="s">
        <v>136</v>
      </c>
      <c r="D114" s="310" t="s">
        <v>137</v>
      </c>
      <c r="E114" s="310"/>
      <c r="F114" s="173" t="s">
        <v>113</v>
      </c>
      <c r="G114" s="175">
        <v>48</v>
      </c>
      <c r="H114" s="174"/>
      <c r="I114" s="174">
        <f t="shared" si="9"/>
        <v>0</v>
      </c>
      <c r="J114" s="173">
        <f t="shared" si="10"/>
        <v>1881.6</v>
      </c>
      <c r="K114" s="178">
        <f t="shared" si="11"/>
        <v>0</v>
      </c>
      <c r="L114" s="178">
        <f t="shared" si="12"/>
        <v>0</v>
      </c>
      <c r="M114" s="178"/>
      <c r="N114" s="178">
        <v>39.200000000000003</v>
      </c>
      <c r="O114" s="178"/>
      <c r="P114" s="181"/>
      <c r="Q114" s="181"/>
      <c r="R114" s="181"/>
      <c r="S114" s="178">
        <f t="shared" si="13"/>
        <v>0</v>
      </c>
      <c r="T114" s="178"/>
      <c r="U114" s="178"/>
      <c r="V114" s="194"/>
      <c r="W114" s="52"/>
      <c r="Z114">
        <v>0</v>
      </c>
    </row>
    <row r="115" spans="1:26" ht="25.05" customHeight="1" x14ac:dyDescent="0.3">
      <c r="A115" s="179"/>
      <c r="B115" s="209">
        <v>27</v>
      </c>
      <c r="C115" s="180" t="s">
        <v>138</v>
      </c>
      <c r="D115" s="310" t="s">
        <v>139</v>
      </c>
      <c r="E115" s="310"/>
      <c r="F115" s="173" t="s">
        <v>113</v>
      </c>
      <c r="G115" s="175">
        <v>190</v>
      </c>
      <c r="H115" s="174"/>
      <c r="I115" s="174">
        <f t="shared" si="9"/>
        <v>0</v>
      </c>
      <c r="J115" s="173">
        <f t="shared" si="10"/>
        <v>10495.6</v>
      </c>
      <c r="K115" s="178">
        <f t="shared" si="11"/>
        <v>0</v>
      </c>
      <c r="L115" s="178">
        <f t="shared" si="12"/>
        <v>0</v>
      </c>
      <c r="M115" s="178"/>
      <c r="N115" s="178">
        <v>55.24</v>
      </c>
      <c r="O115" s="178"/>
      <c r="P115" s="181"/>
      <c r="Q115" s="181"/>
      <c r="R115" s="181"/>
      <c r="S115" s="178">
        <f t="shared" si="13"/>
        <v>0</v>
      </c>
      <c r="T115" s="178"/>
      <c r="U115" s="178"/>
      <c r="V115" s="194"/>
      <c r="W115" s="52"/>
      <c r="Z115">
        <v>0</v>
      </c>
    </row>
    <row r="116" spans="1:26" ht="25.05" customHeight="1" x14ac:dyDescent="0.3">
      <c r="A116" s="179"/>
      <c r="B116" s="209">
        <v>28</v>
      </c>
      <c r="C116" s="180" t="s">
        <v>140</v>
      </c>
      <c r="D116" s="310" t="s">
        <v>141</v>
      </c>
      <c r="E116" s="310"/>
      <c r="F116" s="173" t="s">
        <v>142</v>
      </c>
      <c r="G116" s="175">
        <v>54.87</v>
      </c>
      <c r="H116" s="174"/>
      <c r="I116" s="174">
        <f t="shared" si="9"/>
        <v>0</v>
      </c>
      <c r="J116" s="173">
        <f t="shared" si="10"/>
        <v>100.41</v>
      </c>
      <c r="K116" s="178">
        <f t="shared" si="11"/>
        <v>0</v>
      </c>
      <c r="L116" s="178">
        <f t="shared" si="12"/>
        <v>0</v>
      </c>
      <c r="M116" s="178"/>
      <c r="N116" s="178">
        <v>1.83</v>
      </c>
      <c r="O116" s="178"/>
      <c r="P116" s="181"/>
      <c r="Q116" s="181"/>
      <c r="R116" s="181"/>
      <c r="S116" s="178">
        <f t="shared" si="13"/>
        <v>0</v>
      </c>
      <c r="T116" s="178"/>
      <c r="U116" s="178"/>
      <c r="V116" s="194"/>
      <c r="W116" s="52"/>
      <c r="Z116">
        <v>0</v>
      </c>
    </row>
    <row r="117" spans="1:26" ht="25.05" customHeight="1" x14ac:dyDescent="0.3">
      <c r="A117" s="179"/>
      <c r="B117" s="209">
        <v>29</v>
      </c>
      <c r="C117" s="180" t="s">
        <v>143</v>
      </c>
      <c r="D117" s="310" t="s">
        <v>144</v>
      </c>
      <c r="E117" s="310"/>
      <c r="F117" s="173" t="s">
        <v>142</v>
      </c>
      <c r="G117" s="175">
        <v>493.83</v>
      </c>
      <c r="H117" s="174"/>
      <c r="I117" s="174">
        <f t="shared" si="9"/>
        <v>0</v>
      </c>
      <c r="J117" s="173">
        <f t="shared" si="10"/>
        <v>192.59</v>
      </c>
      <c r="K117" s="178">
        <f t="shared" si="11"/>
        <v>0</v>
      </c>
      <c r="L117" s="178">
        <f t="shared" si="12"/>
        <v>0</v>
      </c>
      <c r="M117" s="178"/>
      <c r="N117" s="178">
        <v>0.39</v>
      </c>
      <c r="O117" s="178"/>
      <c r="P117" s="181"/>
      <c r="Q117" s="181"/>
      <c r="R117" s="181"/>
      <c r="S117" s="178">
        <f t="shared" si="13"/>
        <v>0</v>
      </c>
      <c r="T117" s="178"/>
      <c r="U117" s="178"/>
      <c r="V117" s="194"/>
      <c r="W117" s="52"/>
      <c r="Z117">
        <v>0</v>
      </c>
    </row>
    <row r="118" spans="1:26" ht="25.05" customHeight="1" x14ac:dyDescent="0.3">
      <c r="A118" s="179"/>
      <c r="B118" s="209">
        <v>30</v>
      </c>
      <c r="C118" s="180" t="s">
        <v>145</v>
      </c>
      <c r="D118" s="310" t="s">
        <v>146</v>
      </c>
      <c r="E118" s="310"/>
      <c r="F118" s="173" t="s">
        <v>142</v>
      </c>
      <c r="G118" s="175">
        <v>309.84199999999998</v>
      </c>
      <c r="H118" s="174"/>
      <c r="I118" s="174">
        <f t="shared" si="9"/>
        <v>0</v>
      </c>
      <c r="J118" s="173">
        <f t="shared" si="10"/>
        <v>7256.5</v>
      </c>
      <c r="K118" s="178">
        <f t="shared" si="11"/>
        <v>0</v>
      </c>
      <c r="L118" s="178">
        <f t="shared" si="12"/>
        <v>0</v>
      </c>
      <c r="M118" s="178"/>
      <c r="N118" s="178">
        <v>23.42</v>
      </c>
      <c r="O118" s="178"/>
      <c r="P118" s="181"/>
      <c r="Q118" s="181"/>
      <c r="R118" s="181"/>
      <c r="S118" s="178">
        <f t="shared" si="13"/>
        <v>0</v>
      </c>
      <c r="T118" s="178"/>
      <c r="U118" s="178"/>
      <c r="V118" s="194"/>
      <c r="W118" s="52"/>
      <c r="Z118">
        <v>0</v>
      </c>
    </row>
    <row r="119" spans="1:26" ht="25.05" customHeight="1" x14ac:dyDescent="0.3">
      <c r="A119" s="179"/>
      <c r="B119" s="209">
        <v>31</v>
      </c>
      <c r="C119" s="180" t="s">
        <v>147</v>
      </c>
      <c r="D119" s="310" t="s">
        <v>148</v>
      </c>
      <c r="E119" s="310"/>
      <c r="F119" s="173" t="s">
        <v>142</v>
      </c>
      <c r="G119" s="175">
        <v>309.84199999999998</v>
      </c>
      <c r="H119" s="174"/>
      <c r="I119" s="174">
        <f t="shared" si="9"/>
        <v>0</v>
      </c>
      <c r="J119" s="173">
        <f t="shared" si="10"/>
        <v>343.92</v>
      </c>
      <c r="K119" s="178">
        <f t="shared" si="11"/>
        <v>0</v>
      </c>
      <c r="L119" s="178">
        <f t="shared" si="12"/>
        <v>0</v>
      </c>
      <c r="M119" s="178"/>
      <c r="N119" s="178">
        <v>1.1100000000000001</v>
      </c>
      <c r="O119" s="178"/>
      <c r="P119" s="181"/>
      <c r="Q119" s="181"/>
      <c r="R119" s="181"/>
      <c r="S119" s="178">
        <f t="shared" si="13"/>
        <v>0</v>
      </c>
      <c r="T119" s="178"/>
      <c r="U119" s="178"/>
      <c r="V119" s="194"/>
      <c r="W119" s="52"/>
      <c r="Z119">
        <v>0</v>
      </c>
    </row>
    <row r="120" spans="1:26" ht="25.05" customHeight="1" x14ac:dyDescent="0.3">
      <c r="A120" s="179"/>
      <c r="B120" s="209">
        <v>32</v>
      </c>
      <c r="C120" s="180" t="s">
        <v>149</v>
      </c>
      <c r="D120" s="310" t="s">
        <v>150</v>
      </c>
      <c r="E120" s="310"/>
      <c r="F120" s="173" t="s">
        <v>113</v>
      </c>
      <c r="G120" s="175">
        <v>17</v>
      </c>
      <c r="H120" s="174"/>
      <c r="I120" s="174">
        <f t="shared" si="9"/>
        <v>0</v>
      </c>
      <c r="J120" s="173">
        <f t="shared" si="10"/>
        <v>255</v>
      </c>
      <c r="K120" s="178">
        <f t="shared" si="11"/>
        <v>0</v>
      </c>
      <c r="L120" s="178">
        <f t="shared" si="12"/>
        <v>0</v>
      </c>
      <c r="M120" s="178"/>
      <c r="N120" s="178">
        <v>15</v>
      </c>
      <c r="O120" s="178"/>
      <c r="P120" s="181"/>
      <c r="Q120" s="181"/>
      <c r="R120" s="181"/>
      <c r="S120" s="178">
        <f t="shared" si="13"/>
        <v>0</v>
      </c>
      <c r="T120" s="178"/>
      <c r="U120" s="178"/>
      <c r="V120" s="194"/>
      <c r="W120" s="52"/>
      <c r="Z120">
        <v>0</v>
      </c>
    </row>
    <row r="121" spans="1:26" ht="25.05" customHeight="1" x14ac:dyDescent="0.3">
      <c r="A121" s="179"/>
      <c r="B121" s="209">
        <v>33</v>
      </c>
      <c r="C121" s="180" t="s">
        <v>151</v>
      </c>
      <c r="D121" s="310" t="s">
        <v>152</v>
      </c>
      <c r="E121" s="310"/>
      <c r="F121" s="173" t="s">
        <v>128</v>
      </c>
      <c r="G121" s="175">
        <v>1</v>
      </c>
      <c r="H121" s="174"/>
      <c r="I121" s="174">
        <f t="shared" si="9"/>
        <v>0</v>
      </c>
      <c r="J121" s="173">
        <f t="shared" si="10"/>
        <v>65</v>
      </c>
      <c r="K121" s="178">
        <f t="shared" si="11"/>
        <v>0</v>
      </c>
      <c r="L121" s="178">
        <f t="shared" si="12"/>
        <v>0</v>
      </c>
      <c r="M121" s="178"/>
      <c r="N121" s="178">
        <v>65</v>
      </c>
      <c r="O121" s="178"/>
      <c r="P121" s="181"/>
      <c r="Q121" s="181"/>
      <c r="R121" s="181"/>
      <c r="S121" s="178">
        <f t="shared" si="13"/>
        <v>0</v>
      </c>
      <c r="T121" s="178"/>
      <c r="U121" s="178"/>
      <c r="V121" s="194"/>
      <c r="W121" s="52"/>
      <c r="Z121">
        <v>0</v>
      </c>
    </row>
    <row r="122" spans="1:26" ht="25.05" customHeight="1" x14ac:dyDescent="0.3">
      <c r="A122" s="179"/>
      <c r="B122" s="209">
        <v>34</v>
      </c>
      <c r="C122" s="180" t="s">
        <v>153</v>
      </c>
      <c r="D122" s="310" t="s">
        <v>154</v>
      </c>
      <c r="E122" s="310"/>
      <c r="F122" s="173" t="s">
        <v>142</v>
      </c>
      <c r="G122" s="175">
        <v>364.71199999999999</v>
      </c>
      <c r="H122" s="174"/>
      <c r="I122" s="174">
        <f t="shared" si="9"/>
        <v>0</v>
      </c>
      <c r="J122" s="173">
        <f t="shared" si="10"/>
        <v>10941.36</v>
      </c>
      <c r="K122" s="178">
        <f t="shared" si="11"/>
        <v>0</v>
      </c>
      <c r="L122" s="178">
        <f t="shared" si="12"/>
        <v>0</v>
      </c>
      <c r="M122" s="178"/>
      <c r="N122" s="178">
        <v>30</v>
      </c>
      <c r="O122" s="178"/>
      <c r="P122" s="181"/>
      <c r="Q122" s="181"/>
      <c r="R122" s="181"/>
      <c r="S122" s="178">
        <f t="shared" si="13"/>
        <v>0</v>
      </c>
      <c r="T122" s="178"/>
      <c r="U122" s="178"/>
      <c r="V122" s="194"/>
      <c r="W122" s="52"/>
      <c r="Z122">
        <v>0</v>
      </c>
    </row>
    <row r="123" spans="1:26" ht="25.05" customHeight="1" x14ac:dyDescent="0.3">
      <c r="A123" s="179"/>
      <c r="B123" s="210">
        <v>35</v>
      </c>
      <c r="C123" s="186" t="s">
        <v>155</v>
      </c>
      <c r="D123" s="308" t="s">
        <v>156</v>
      </c>
      <c r="E123" s="308"/>
      <c r="F123" s="182" t="s">
        <v>113</v>
      </c>
      <c r="G123" s="183">
        <v>17</v>
      </c>
      <c r="H123" s="184"/>
      <c r="I123" s="184">
        <f t="shared" si="9"/>
        <v>0</v>
      </c>
      <c r="J123" s="182">
        <f t="shared" si="10"/>
        <v>272</v>
      </c>
      <c r="K123" s="185">
        <f t="shared" si="11"/>
        <v>0</v>
      </c>
      <c r="L123" s="185"/>
      <c r="M123" s="185">
        <f t="shared" ref="M123:M128" si="14">ROUND(G123*(H123),2)</f>
        <v>0</v>
      </c>
      <c r="N123" s="185">
        <v>16</v>
      </c>
      <c r="O123" s="185"/>
      <c r="P123" s="187"/>
      <c r="Q123" s="187"/>
      <c r="R123" s="187"/>
      <c r="S123" s="185">
        <f t="shared" si="13"/>
        <v>0</v>
      </c>
      <c r="T123" s="185"/>
      <c r="U123" s="185"/>
      <c r="V123" s="197"/>
      <c r="W123" s="52"/>
      <c r="Z123">
        <v>0</v>
      </c>
    </row>
    <row r="124" spans="1:26" ht="25.05" customHeight="1" x14ac:dyDescent="0.3">
      <c r="A124" s="179"/>
      <c r="B124" s="210">
        <v>36</v>
      </c>
      <c r="C124" s="186" t="s">
        <v>157</v>
      </c>
      <c r="D124" s="308" t="s">
        <v>158</v>
      </c>
      <c r="E124" s="308"/>
      <c r="F124" s="182" t="s">
        <v>113</v>
      </c>
      <c r="G124" s="183">
        <v>17</v>
      </c>
      <c r="H124" s="184"/>
      <c r="I124" s="184">
        <f t="shared" si="9"/>
        <v>0</v>
      </c>
      <c r="J124" s="182">
        <f t="shared" si="10"/>
        <v>25.5</v>
      </c>
      <c r="K124" s="185">
        <f t="shared" si="11"/>
        <v>0</v>
      </c>
      <c r="L124" s="185"/>
      <c r="M124" s="185">
        <f t="shared" si="14"/>
        <v>0</v>
      </c>
      <c r="N124" s="185">
        <v>1.5</v>
      </c>
      <c r="O124" s="185"/>
      <c r="P124" s="187"/>
      <c r="Q124" s="187"/>
      <c r="R124" s="187"/>
      <c r="S124" s="185">
        <f t="shared" si="13"/>
        <v>0</v>
      </c>
      <c r="T124" s="185"/>
      <c r="U124" s="185"/>
      <c r="V124" s="197"/>
      <c r="W124" s="52"/>
      <c r="Z124">
        <v>0</v>
      </c>
    </row>
    <row r="125" spans="1:26" ht="25.05" customHeight="1" x14ac:dyDescent="0.3">
      <c r="A125" s="179"/>
      <c r="B125" s="210">
        <v>37</v>
      </c>
      <c r="C125" s="186" t="s">
        <v>159</v>
      </c>
      <c r="D125" s="308" t="s">
        <v>160</v>
      </c>
      <c r="E125" s="308"/>
      <c r="F125" s="182" t="s">
        <v>161</v>
      </c>
      <c r="G125" s="183">
        <v>1452.38</v>
      </c>
      <c r="H125" s="184"/>
      <c r="I125" s="184">
        <f t="shared" si="9"/>
        <v>0</v>
      </c>
      <c r="J125" s="182">
        <f t="shared" si="10"/>
        <v>4124.76</v>
      </c>
      <c r="K125" s="185">
        <f t="shared" si="11"/>
        <v>0</v>
      </c>
      <c r="L125" s="185"/>
      <c r="M125" s="185">
        <f t="shared" si="14"/>
        <v>0</v>
      </c>
      <c r="N125" s="185">
        <v>2.84</v>
      </c>
      <c r="O125" s="185"/>
      <c r="P125" s="187"/>
      <c r="Q125" s="187"/>
      <c r="R125" s="187"/>
      <c r="S125" s="185">
        <f t="shared" si="13"/>
        <v>0</v>
      </c>
      <c r="T125" s="185"/>
      <c r="U125" s="185"/>
      <c r="V125" s="197"/>
      <c r="W125" s="52"/>
      <c r="Z125">
        <v>0</v>
      </c>
    </row>
    <row r="126" spans="1:26" ht="25.05" customHeight="1" x14ac:dyDescent="0.3">
      <c r="A126" s="179"/>
      <c r="B126" s="210">
        <v>38</v>
      </c>
      <c r="C126" s="186" t="s">
        <v>162</v>
      </c>
      <c r="D126" s="308" t="s">
        <v>255</v>
      </c>
      <c r="E126" s="308"/>
      <c r="F126" s="182" t="s">
        <v>161</v>
      </c>
      <c r="G126" s="183">
        <v>183.82</v>
      </c>
      <c r="H126" s="184"/>
      <c r="I126" s="184">
        <f t="shared" si="9"/>
        <v>0</v>
      </c>
      <c r="J126" s="182">
        <f t="shared" si="10"/>
        <v>1378.65</v>
      </c>
      <c r="K126" s="185">
        <f t="shared" si="11"/>
        <v>0</v>
      </c>
      <c r="L126" s="185"/>
      <c r="M126" s="185">
        <f t="shared" si="14"/>
        <v>0</v>
      </c>
      <c r="N126" s="185">
        <v>7.5</v>
      </c>
      <c r="O126" s="185"/>
      <c r="P126" s="187"/>
      <c r="Q126" s="187"/>
      <c r="R126" s="187"/>
      <c r="S126" s="185">
        <f t="shared" si="13"/>
        <v>0</v>
      </c>
      <c r="T126" s="185"/>
      <c r="U126" s="185"/>
      <c r="V126" s="197"/>
      <c r="W126" s="52"/>
      <c r="Z126">
        <v>0</v>
      </c>
    </row>
    <row r="127" spans="1:26" ht="25.05" customHeight="1" x14ac:dyDescent="0.3">
      <c r="A127" s="179"/>
      <c r="B127" s="210">
        <v>39</v>
      </c>
      <c r="C127" s="186" t="s">
        <v>163</v>
      </c>
      <c r="D127" s="308" t="s">
        <v>256</v>
      </c>
      <c r="E127" s="308"/>
      <c r="F127" s="182" t="s">
        <v>128</v>
      </c>
      <c r="G127" s="183">
        <v>442.38</v>
      </c>
      <c r="H127" s="184"/>
      <c r="I127" s="184">
        <f t="shared" si="9"/>
        <v>0</v>
      </c>
      <c r="J127" s="182">
        <f t="shared" si="10"/>
        <v>3866.4</v>
      </c>
      <c r="K127" s="185">
        <f t="shared" si="11"/>
        <v>0</v>
      </c>
      <c r="L127" s="185"/>
      <c r="M127" s="185">
        <f t="shared" si="14"/>
        <v>0</v>
      </c>
      <c r="N127" s="185">
        <v>8.74</v>
      </c>
      <c r="O127" s="185"/>
      <c r="P127" s="187"/>
      <c r="Q127" s="187"/>
      <c r="R127" s="187"/>
      <c r="S127" s="185">
        <f t="shared" si="13"/>
        <v>0</v>
      </c>
      <c r="T127" s="185"/>
      <c r="U127" s="185"/>
      <c r="V127" s="197"/>
      <c r="W127" s="52"/>
      <c r="Z127">
        <v>0</v>
      </c>
    </row>
    <row r="128" spans="1:26" ht="25.05" customHeight="1" x14ac:dyDescent="0.3">
      <c r="A128" s="179"/>
      <c r="B128" s="210">
        <v>40</v>
      </c>
      <c r="C128" s="186" t="s">
        <v>164</v>
      </c>
      <c r="D128" s="308" t="s">
        <v>165</v>
      </c>
      <c r="E128" s="308"/>
      <c r="F128" s="182" t="s">
        <v>96</v>
      </c>
      <c r="G128" s="183">
        <v>492.5</v>
      </c>
      <c r="H128" s="184"/>
      <c r="I128" s="184">
        <f t="shared" si="9"/>
        <v>0</v>
      </c>
      <c r="J128" s="182">
        <f t="shared" si="10"/>
        <v>7486</v>
      </c>
      <c r="K128" s="185">
        <f t="shared" si="11"/>
        <v>0</v>
      </c>
      <c r="L128" s="185"/>
      <c r="M128" s="185">
        <f t="shared" si="14"/>
        <v>0</v>
      </c>
      <c r="N128" s="185">
        <v>15.2</v>
      </c>
      <c r="O128" s="185"/>
      <c r="P128" s="187">
        <v>1</v>
      </c>
      <c r="Q128" s="187"/>
      <c r="R128" s="187">
        <v>1</v>
      </c>
      <c r="S128" s="185">
        <f t="shared" si="13"/>
        <v>492.5</v>
      </c>
      <c r="T128" s="185"/>
      <c r="U128" s="185"/>
      <c r="V128" s="197"/>
      <c r="W128" s="52"/>
      <c r="Z128">
        <v>0</v>
      </c>
    </row>
    <row r="129" spans="1:26" x14ac:dyDescent="0.3">
      <c r="A129" s="9"/>
      <c r="B129" s="208"/>
      <c r="C129" s="172">
        <v>9</v>
      </c>
      <c r="D129" s="309" t="s">
        <v>129</v>
      </c>
      <c r="E129" s="309"/>
      <c r="F129" s="9"/>
      <c r="G129" s="171"/>
      <c r="H129" s="138"/>
      <c r="I129" s="140">
        <f>ROUND((SUM(I110:I128))/1,2)</f>
        <v>0</v>
      </c>
      <c r="J129" s="9"/>
      <c r="K129" s="9"/>
      <c r="L129" s="9">
        <f>ROUND((SUM(L110:L128))/1,2)</f>
        <v>0</v>
      </c>
      <c r="M129" s="9">
        <f>ROUND((SUM(M110:M128))/1,2)</f>
        <v>0</v>
      </c>
      <c r="N129" s="9"/>
      <c r="O129" s="9"/>
      <c r="P129" s="9"/>
      <c r="Q129" s="9"/>
      <c r="R129" s="9"/>
      <c r="S129" s="9">
        <f>ROUND((SUM(S110:S128))/1,2)</f>
        <v>640.98</v>
      </c>
      <c r="T129" s="9"/>
      <c r="U129" s="9"/>
      <c r="V129" s="195">
        <f>ROUND((SUM(V110:V128))/1,2)</f>
        <v>0</v>
      </c>
      <c r="W129" s="213"/>
      <c r="X129" s="137"/>
      <c r="Y129" s="137"/>
      <c r="Z129" s="137"/>
    </row>
    <row r="130" spans="1:26" x14ac:dyDescent="0.3">
      <c r="A130" s="1"/>
      <c r="B130" s="204"/>
      <c r="C130" s="1"/>
      <c r="D130" s="1"/>
      <c r="E130" s="1"/>
      <c r="F130" s="1"/>
      <c r="G130" s="165"/>
      <c r="H130" s="131"/>
      <c r="I130" s="1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96"/>
      <c r="W130" s="52"/>
    </row>
    <row r="131" spans="1:26" x14ac:dyDescent="0.3">
      <c r="A131" s="9"/>
      <c r="B131" s="208"/>
      <c r="C131" s="172">
        <v>99</v>
      </c>
      <c r="D131" s="309" t="s">
        <v>166</v>
      </c>
      <c r="E131" s="309"/>
      <c r="F131" s="9"/>
      <c r="G131" s="171"/>
      <c r="H131" s="138"/>
      <c r="I131" s="138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93"/>
      <c r="W131" s="213"/>
      <c r="X131" s="137"/>
      <c r="Y131" s="137"/>
      <c r="Z131" s="137"/>
    </row>
    <row r="132" spans="1:26" ht="25.05" customHeight="1" x14ac:dyDescent="0.3">
      <c r="A132" s="179"/>
      <c r="B132" s="209">
        <v>41</v>
      </c>
      <c r="C132" s="180" t="s">
        <v>167</v>
      </c>
      <c r="D132" s="310" t="s">
        <v>168</v>
      </c>
      <c r="E132" s="310"/>
      <c r="F132" s="173" t="s">
        <v>142</v>
      </c>
      <c r="G132" s="175">
        <v>1104.462</v>
      </c>
      <c r="H132" s="174"/>
      <c r="I132" s="174">
        <f>ROUND(G132*(H132),2)</f>
        <v>0</v>
      </c>
      <c r="J132" s="173">
        <f>ROUND(G132*(N132),2)</f>
        <v>8658.98</v>
      </c>
      <c r="K132" s="178">
        <f>ROUND(G132*(O132),2)</f>
        <v>0</v>
      </c>
      <c r="L132" s="178">
        <f>ROUND(G132*(H132),2)</f>
        <v>0</v>
      </c>
      <c r="M132" s="178"/>
      <c r="N132" s="178">
        <v>7.84</v>
      </c>
      <c r="O132" s="178"/>
      <c r="P132" s="181"/>
      <c r="Q132" s="181"/>
      <c r="R132" s="181"/>
      <c r="S132" s="178">
        <f>ROUND(G132*(P132),3)</f>
        <v>0</v>
      </c>
      <c r="T132" s="178"/>
      <c r="U132" s="178"/>
      <c r="V132" s="194"/>
      <c r="W132" s="52"/>
      <c r="Z132">
        <v>0</v>
      </c>
    </row>
    <row r="133" spans="1:26" x14ac:dyDescent="0.3">
      <c r="A133" s="9"/>
      <c r="B133" s="208"/>
      <c r="C133" s="172">
        <v>99</v>
      </c>
      <c r="D133" s="309" t="s">
        <v>166</v>
      </c>
      <c r="E133" s="309"/>
      <c r="F133" s="9"/>
      <c r="G133" s="171"/>
      <c r="H133" s="138"/>
      <c r="I133" s="140">
        <f>ROUND((SUM(I131:I132))/1,2)</f>
        <v>0</v>
      </c>
      <c r="J133" s="9"/>
      <c r="K133" s="9"/>
      <c r="L133" s="9">
        <f>ROUND((SUM(L131:L132))/1,2)</f>
        <v>0</v>
      </c>
      <c r="M133" s="9">
        <f>ROUND((SUM(M131:M132))/1,2)</f>
        <v>0</v>
      </c>
      <c r="N133" s="9"/>
      <c r="O133" s="9"/>
      <c r="P133" s="188"/>
      <c r="Q133" s="1"/>
      <c r="R133" s="1"/>
      <c r="S133" s="188">
        <f>ROUND((SUM(S131:S132))/1,2)</f>
        <v>0</v>
      </c>
      <c r="T133" s="2"/>
      <c r="U133" s="2"/>
      <c r="V133" s="195">
        <f>ROUND((SUM(V131:V132))/1,2)</f>
        <v>0</v>
      </c>
      <c r="W133" s="52"/>
    </row>
    <row r="134" spans="1:26" x14ac:dyDescent="0.3">
      <c r="A134" s="1"/>
      <c r="B134" s="204"/>
      <c r="C134" s="1"/>
      <c r="D134" s="1"/>
      <c r="E134" s="1"/>
      <c r="F134" s="1"/>
      <c r="G134" s="165"/>
      <c r="H134" s="131"/>
      <c r="I134" s="1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96"/>
      <c r="W134" s="52"/>
    </row>
    <row r="135" spans="1:26" x14ac:dyDescent="0.3">
      <c r="A135" s="9"/>
      <c r="B135" s="208"/>
      <c r="C135" s="9"/>
      <c r="D135" s="306" t="s">
        <v>58</v>
      </c>
      <c r="E135" s="306"/>
      <c r="F135" s="9"/>
      <c r="G135" s="171"/>
      <c r="H135" s="138"/>
      <c r="I135" s="140">
        <f>ROUND((SUM(I78:I134))/2,2)</f>
        <v>0</v>
      </c>
      <c r="J135" s="9"/>
      <c r="K135" s="9"/>
      <c r="L135" s="9">
        <f>ROUND((SUM(L78:L134))/2,2)</f>
        <v>0</v>
      </c>
      <c r="M135" s="9">
        <f>ROUND((SUM(M78:M134))/2,2)</f>
        <v>0</v>
      </c>
      <c r="N135" s="9"/>
      <c r="O135" s="9"/>
      <c r="P135" s="188"/>
      <c r="Q135" s="1"/>
      <c r="R135" s="1"/>
      <c r="S135" s="188">
        <f>ROUND((SUM(S78:S134))/2,2)</f>
        <v>1292.1400000000001</v>
      </c>
      <c r="T135" s="1"/>
      <c r="U135" s="1"/>
      <c r="V135" s="195">
        <f>ROUND((SUM(V78:V134))/2,2)</f>
        <v>0</v>
      </c>
      <c r="W135" s="52"/>
    </row>
    <row r="136" spans="1:26" x14ac:dyDescent="0.3">
      <c r="A136" s="1"/>
      <c r="B136" s="211"/>
      <c r="C136" s="189"/>
      <c r="D136" s="307" t="s">
        <v>64</v>
      </c>
      <c r="E136" s="307"/>
      <c r="F136" s="189"/>
      <c r="G136" s="190"/>
      <c r="H136" s="191"/>
      <c r="I136" s="191">
        <f>ROUND((SUM(I78:I135))/3,2)</f>
        <v>0</v>
      </c>
      <c r="J136" s="189"/>
      <c r="K136" s="189">
        <f>ROUND((SUM(K78:K135))/3,2)</f>
        <v>0</v>
      </c>
      <c r="L136" s="189">
        <f>ROUND((SUM(L78:L135))/3,2)</f>
        <v>0</v>
      </c>
      <c r="M136" s="189">
        <f>ROUND((SUM(M78:M135))/3,2)</f>
        <v>0</v>
      </c>
      <c r="N136" s="189"/>
      <c r="O136" s="189"/>
      <c r="P136" s="190"/>
      <c r="Q136" s="189"/>
      <c r="R136" s="189"/>
      <c r="S136" s="190">
        <f>ROUND((SUM(S78:S135))/3,2)</f>
        <v>1292.1400000000001</v>
      </c>
      <c r="T136" s="189"/>
      <c r="U136" s="189"/>
      <c r="V136" s="198">
        <f>ROUND((SUM(V78:V135))/3,2)</f>
        <v>0</v>
      </c>
      <c r="W136" s="52"/>
      <c r="Y136">
        <f>(SUM(Y78:Y135))</f>
        <v>0</v>
      </c>
      <c r="Z136">
        <f>(SUM(Z78:Z135))</f>
        <v>0</v>
      </c>
    </row>
  </sheetData>
  <mergeCells count="102">
    <mergeCell ref="B1:C1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1:E101"/>
    <mergeCell ref="D102:E102"/>
    <mergeCell ref="D103:E103"/>
    <mergeCell ref="D104:E104"/>
    <mergeCell ref="D106:E106"/>
    <mergeCell ref="D107:E107"/>
    <mergeCell ref="D94:E94"/>
    <mergeCell ref="D95:E95"/>
    <mergeCell ref="D97:E97"/>
    <mergeCell ref="D98:E98"/>
    <mergeCell ref="D99:E99"/>
    <mergeCell ref="D100:E100"/>
    <mergeCell ref="D115:E115"/>
    <mergeCell ref="D116:E116"/>
    <mergeCell ref="D117:E117"/>
    <mergeCell ref="D118:E118"/>
    <mergeCell ref="D119:E119"/>
    <mergeCell ref="D120:E120"/>
    <mergeCell ref="D108:E108"/>
    <mergeCell ref="D110:E110"/>
    <mergeCell ref="D111:E111"/>
    <mergeCell ref="D112:E112"/>
    <mergeCell ref="D113:E113"/>
    <mergeCell ref="D114:E114"/>
    <mergeCell ref="D135:E135"/>
    <mergeCell ref="D136:E136"/>
    <mergeCell ref="D127:E127"/>
    <mergeCell ref="D128:E128"/>
    <mergeCell ref="D129:E129"/>
    <mergeCell ref="D131:E131"/>
    <mergeCell ref="D132:E132"/>
    <mergeCell ref="D133:E133"/>
    <mergeCell ref="D121:E121"/>
    <mergeCell ref="D122:E122"/>
    <mergeCell ref="D123:E123"/>
    <mergeCell ref="D124:E124"/>
    <mergeCell ref="D125:E125"/>
    <mergeCell ref="D126:E126"/>
  </mergeCells>
  <hyperlinks>
    <hyperlink ref="B1:C1" location="A2:A2" tooltip="Klikni na prechod ku Kryciemu listu..." display="Krycí list rozpočtu" xr:uid="{650DA5E7-344E-4C5B-A1EA-E46527A4C404}"/>
    <hyperlink ref="E1:F1" location="A54:A54" tooltip="Klikni na prechod ku rekapitulácii..." display="Rekapitulácia rozpočtu" xr:uid="{DEC203B6-E12D-4CF5-9A9D-618080D90DDA}"/>
    <hyperlink ref="H1:I1" location="B77:B77" tooltip="Klikni na prechod ku Rozpočet..." display="Rozpočet" xr:uid="{4F72F42A-FC29-4B8D-BAC7-03672E2186D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VRANOV N. T.-CHODNÍK UL. TEHELNÁ / SO 01-CHODNÍK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F525-DDD2-417F-8F4B-79040AF6BA30}">
  <dimension ref="A1:AA149"/>
  <sheetViews>
    <sheetView workbookViewId="0">
      <pane ySplit="1" topLeftCell="A127" activePane="bottomLeft" state="frozen"/>
      <selection pane="bottomLeft" activeCell="G136" sqref="G13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3" t="s">
        <v>14</v>
      </c>
      <c r="C1" s="324"/>
      <c r="D1" s="11"/>
      <c r="E1" s="374" t="s">
        <v>0</v>
      </c>
      <c r="F1" s="375"/>
      <c r="G1" s="12"/>
      <c r="H1" s="323" t="s">
        <v>65</v>
      </c>
      <c r="I1" s="32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6" t="s">
        <v>14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8"/>
      <c r="R2" s="378"/>
      <c r="S2" s="378"/>
      <c r="T2" s="378"/>
      <c r="U2" s="378"/>
      <c r="V2" s="379"/>
      <c r="W2" s="52"/>
    </row>
    <row r="3" spans="1:23" ht="18" customHeight="1" x14ac:dyDescent="0.3">
      <c r="A3" s="14"/>
      <c r="B3" s="380" t="s">
        <v>1</v>
      </c>
      <c r="C3" s="381"/>
      <c r="D3" s="381"/>
      <c r="E3" s="381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3"/>
      <c r="W3" s="52"/>
    </row>
    <row r="4" spans="1:23" ht="18" customHeight="1" x14ac:dyDescent="0.3">
      <c r="A4" s="14"/>
      <c r="B4" s="42" t="s">
        <v>169</v>
      </c>
      <c r="C4" s="31"/>
      <c r="D4" s="24"/>
      <c r="E4" s="24"/>
      <c r="F4" s="43" t="s">
        <v>16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17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18</v>
      </c>
      <c r="C6" s="31"/>
      <c r="D6" s="43" t="s">
        <v>19</v>
      </c>
      <c r="E6" s="24"/>
      <c r="F6" s="43" t="s">
        <v>20</v>
      </c>
      <c r="G6" s="43" t="s">
        <v>21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4" t="s">
        <v>22</v>
      </c>
      <c r="C7" s="385"/>
      <c r="D7" s="385"/>
      <c r="E7" s="385"/>
      <c r="F7" s="385"/>
      <c r="G7" s="385"/>
      <c r="H7" s="38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25</v>
      </c>
      <c r="C8" s="45"/>
      <c r="D8" s="27"/>
      <c r="E8" s="27"/>
      <c r="F8" s="49" t="s">
        <v>26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4" t="s">
        <v>23</v>
      </c>
      <c r="C9" s="365"/>
      <c r="D9" s="365"/>
      <c r="E9" s="365"/>
      <c r="F9" s="365"/>
      <c r="G9" s="365"/>
      <c r="H9" s="366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25</v>
      </c>
      <c r="C10" s="31"/>
      <c r="D10" s="24"/>
      <c r="E10" s="24"/>
      <c r="F10" s="43" t="s">
        <v>26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4" t="s">
        <v>24</v>
      </c>
      <c r="C11" s="365"/>
      <c r="D11" s="365"/>
      <c r="E11" s="365"/>
      <c r="F11" s="365"/>
      <c r="G11" s="365"/>
      <c r="H11" s="366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25</v>
      </c>
      <c r="C12" s="31"/>
      <c r="D12" s="24"/>
      <c r="E12" s="24"/>
      <c r="F12" s="43" t="s">
        <v>26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47</v>
      </c>
      <c r="D14" s="60" t="s">
        <v>48</v>
      </c>
      <c r="E14" s="65" t="s">
        <v>49</v>
      </c>
      <c r="F14" s="367" t="s">
        <v>33</v>
      </c>
      <c r="G14" s="368"/>
      <c r="H14" s="359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27</v>
      </c>
      <c r="C15" s="62">
        <f>'SO 15618'!E61</f>
        <v>0</v>
      </c>
      <c r="D15" s="57">
        <f>'SO 15618'!F61</f>
        <v>0</v>
      </c>
      <c r="E15" s="66">
        <f>'SO 15618'!G61</f>
        <v>0</v>
      </c>
      <c r="F15" s="369"/>
      <c r="G15" s="361"/>
      <c r="H15" s="344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28</v>
      </c>
      <c r="C16" s="90">
        <f>'SO 15618'!E65</f>
        <v>0</v>
      </c>
      <c r="D16" s="91">
        <f>'SO 15618'!F65</f>
        <v>0</v>
      </c>
      <c r="E16" s="92">
        <f>'SO 15618'!G65</f>
        <v>0</v>
      </c>
      <c r="F16" s="370" t="s">
        <v>34</v>
      </c>
      <c r="G16" s="361"/>
      <c r="H16" s="344"/>
      <c r="I16" s="24"/>
      <c r="J16" s="24"/>
      <c r="K16" s="25"/>
      <c r="L16" s="25"/>
      <c r="M16" s="25"/>
      <c r="N16" s="25"/>
      <c r="O16" s="72"/>
      <c r="P16" s="82">
        <f>(SUM(Z82:Z148))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29</v>
      </c>
      <c r="C17" s="62"/>
      <c r="D17" s="57"/>
      <c r="E17" s="66"/>
      <c r="F17" s="371" t="s">
        <v>35</v>
      </c>
      <c r="G17" s="361"/>
      <c r="H17" s="344"/>
      <c r="I17" s="24"/>
      <c r="J17" s="24"/>
      <c r="K17" s="25"/>
      <c r="L17" s="25"/>
      <c r="M17" s="25"/>
      <c r="N17" s="25"/>
      <c r="O17" s="72"/>
      <c r="P17" s="82">
        <f>(SUM(Y82:Y148))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30</v>
      </c>
      <c r="C18" s="63"/>
      <c r="D18" s="58"/>
      <c r="E18" s="67"/>
      <c r="F18" s="372"/>
      <c r="G18" s="363"/>
      <c r="H18" s="344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31</v>
      </c>
      <c r="C19" s="64"/>
      <c r="D19" s="59"/>
      <c r="E19" s="67"/>
      <c r="F19" s="356"/>
      <c r="G19" s="343"/>
      <c r="H19" s="357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32</v>
      </c>
      <c r="C20" s="56"/>
      <c r="D20" s="93"/>
      <c r="E20" s="94">
        <f>SUM(E15:E19)</f>
        <v>0</v>
      </c>
      <c r="F20" s="345" t="s">
        <v>32</v>
      </c>
      <c r="G20" s="358"/>
      <c r="H20" s="359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41</v>
      </c>
      <c r="C21" s="50"/>
      <c r="D21" s="89"/>
      <c r="E21" s="68">
        <f>((E15*U22*0)+(E16*V22*0)+(E17*W22*0))/100</f>
        <v>0</v>
      </c>
      <c r="F21" s="360" t="s">
        <v>44</v>
      </c>
      <c r="G21" s="361"/>
      <c r="H21" s="344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42</v>
      </c>
      <c r="C22" s="33"/>
      <c r="D22" s="70"/>
      <c r="E22" s="69">
        <f>((E15*U23*0)+(E16*V23*0)+(E17*W23*0))/100</f>
        <v>0</v>
      </c>
      <c r="F22" s="360" t="s">
        <v>45</v>
      </c>
      <c r="G22" s="361"/>
      <c r="H22" s="344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43</v>
      </c>
      <c r="C23" s="33"/>
      <c r="D23" s="70"/>
      <c r="E23" s="69">
        <f>((E15*U24*0)+(E16*V24*0)+(E17*W24*0))/100</f>
        <v>0</v>
      </c>
      <c r="F23" s="360" t="s">
        <v>46</v>
      </c>
      <c r="G23" s="361"/>
      <c r="H23" s="344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2"/>
      <c r="G24" s="363"/>
      <c r="H24" s="344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2" t="s">
        <v>32</v>
      </c>
      <c r="G25" s="343"/>
      <c r="H25" s="344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52</v>
      </c>
      <c r="C26" s="96"/>
      <c r="D26" s="98"/>
      <c r="E26" s="104"/>
      <c r="F26" s="345" t="s">
        <v>36</v>
      </c>
      <c r="G26" s="346"/>
      <c r="H26" s="347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8" t="s">
        <v>37</v>
      </c>
      <c r="G27" s="331"/>
      <c r="H27" s="349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0" t="s">
        <v>38</v>
      </c>
      <c r="G28" s="351"/>
      <c r="H28" s="214">
        <f>P27-SUM('SO 15618'!K82:'SO 15618'!K148)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2" t="s">
        <v>39</v>
      </c>
      <c r="G29" s="353"/>
      <c r="H29" s="32">
        <f>SUM('SO 15618'!K82:'SO 15618'!K148)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4" t="s">
        <v>40</v>
      </c>
      <c r="G30" s="355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1"/>
      <c r="G31" s="332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50</v>
      </c>
      <c r="C32" s="100"/>
      <c r="D32" s="18"/>
      <c r="E32" s="109" t="s">
        <v>51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5" t="s">
        <v>0</v>
      </c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7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1" t="s">
        <v>22</v>
      </c>
      <c r="C46" s="312"/>
      <c r="D46" s="312"/>
      <c r="E46" s="313"/>
      <c r="F46" s="338" t="s">
        <v>19</v>
      </c>
      <c r="G46" s="312"/>
      <c r="H46" s="31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1" t="s">
        <v>23</v>
      </c>
      <c r="C47" s="312"/>
      <c r="D47" s="312"/>
      <c r="E47" s="313"/>
      <c r="F47" s="338" t="s">
        <v>17</v>
      </c>
      <c r="G47" s="312"/>
      <c r="H47" s="31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1" t="s">
        <v>24</v>
      </c>
      <c r="C48" s="312"/>
      <c r="D48" s="312"/>
      <c r="E48" s="313"/>
      <c r="F48" s="338" t="s">
        <v>56</v>
      </c>
      <c r="G48" s="312"/>
      <c r="H48" s="31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39" t="s">
        <v>1</v>
      </c>
      <c r="C49" s="340"/>
      <c r="D49" s="340"/>
      <c r="E49" s="340"/>
      <c r="F49" s="340"/>
      <c r="G49" s="340"/>
      <c r="H49" s="340"/>
      <c r="I49" s="341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169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3" t="s">
        <v>53</v>
      </c>
      <c r="C54" s="334"/>
      <c r="D54" s="127"/>
      <c r="E54" s="127" t="s">
        <v>47</v>
      </c>
      <c r="F54" s="127" t="s">
        <v>48</v>
      </c>
      <c r="G54" s="127" t="s">
        <v>32</v>
      </c>
      <c r="H54" s="127" t="s">
        <v>54</v>
      </c>
      <c r="I54" s="127" t="s">
        <v>55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28" t="s">
        <v>58</v>
      </c>
      <c r="C55" s="317"/>
      <c r="D55" s="31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29" t="s">
        <v>59</v>
      </c>
      <c r="C56" s="330"/>
      <c r="D56" s="330"/>
      <c r="E56" s="138">
        <f>'SO 15618'!L90</f>
        <v>0</v>
      </c>
      <c r="F56" s="138">
        <f>'SO 15618'!M90</f>
        <v>0</v>
      </c>
      <c r="G56" s="138">
        <f>'SO 15618'!I90</f>
        <v>0</v>
      </c>
      <c r="H56" s="139">
        <f>'SO 15618'!S90</f>
        <v>0</v>
      </c>
      <c r="I56" s="139">
        <f>'SO 15618'!V90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9" t="s">
        <v>170</v>
      </c>
      <c r="C57" s="330"/>
      <c r="D57" s="330"/>
      <c r="E57" s="138">
        <f>'SO 15618'!L94</f>
        <v>0</v>
      </c>
      <c r="F57" s="138">
        <f>'SO 15618'!M94</f>
        <v>0</v>
      </c>
      <c r="G57" s="138">
        <f>'SO 15618'!I94</f>
        <v>0</v>
      </c>
      <c r="H57" s="139">
        <f>'SO 15618'!S94</f>
        <v>834.78</v>
      </c>
      <c r="I57" s="139">
        <f>'SO 15618'!V94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29" t="s">
        <v>61</v>
      </c>
      <c r="C58" s="330"/>
      <c r="D58" s="330"/>
      <c r="E58" s="138">
        <f>'SO 15618'!L129</f>
        <v>0</v>
      </c>
      <c r="F58" s="138">
        <f>'SO 15618'!M129</f>
        <v>0</v>
      </c>
      <c r="G58" s="138">
        <f>'SO 15618'!I129</f>
        <v>0</v>
      </c>
      <c r="H58" s="139">
        <f>'SO 15618'!S129</f>
        <v>5.77</v>
      </c>
      <c r="I58" s="139">
        <f>'SO 15618'!V129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9" t="s">
        <v>62</v>
      </c>
      <c r="C59" s="330"/>
      <c r="D59" s="330"/>
      <c r="E59" s="138">
        <f>'SO 15618'!L133</f>
        <v>0</v>
      </c>
      <c r="F59" s="138">
        <f>'SO 15618'!M133</f>
        <v>0</v>
      </c>
      <c r="G59" s="138">
        <f>'SO 15618'!I133</f>
        <v>0</v>
      </c>
      <c r="H59" s="139">
        <f>'SO 15618'!S133</f>
        <v>5.96</v>
      </c>
      <c r="I59" s="139">
        <f>'SO 15618'!V133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9" t="s">
        <v>63</v>
      </c>
      <c r="C60" s="330"/>
      <c r="D60" s="330"/>
      <c r="E60" s="138">
        <f>'SO 15618'!L137</f>
        <v>0</v>
      </c>
      <c r="F60" s="138">
        <f>'SO 15618'!M137</f>
        <v>0</v>
      </c>
      <c r="G60" s="138">
        <f>'SO 15618'!I137</f>
        <v>0</v>
      </c>
      <c r="H60" s="139">
        <f>'SO 15618'!S137</f>
        <v>0</v>
      </c>
      <c r="I60" s="139">
        <f>'SO 15618'!V137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18" t="s">
        <v>58</v>
      </c>
      <c r="C61" s="306"/>
      <c r="D61" s="306"/>
      <c r="E61" s="140">
        <f>'SO 15618'!L139</f>
        <v>0</v>
      </c>
      <c r="F61" s="140">
        <f>'SO 15618'!M139</f>
        <v>0</v>
      </c>
      <c r="G61" s="140">
        <f>'SO 15618'!I139</f>
        <v>0</v>
      </c>
      <c r="H61" s="141">
        <f>'SO 15618'!S139</f>
        <v>846.51</v>
      </c>
      <c r="I61" s="141">
        <f>'SO 15618'!V139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9"/>
      <c r="B63" s="318" t="s">
        <v>171</v>
      </c>
      <c r="C63" s="306"/>
      <c r="D63" s="306"/>
      <c r="E63" s="138"/>
      <c r="F63" s="138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3"/>
      <c r="X63" s="137"/>
      <c r="Y63" s="137"/>
      <c r="Z63" s="137"/>
    </row>
    <row r="64" spans="1:26" x14ac:dyDescent="0.3">
      <c r="A64" s="9"/>
      <c r="B64" s="329" t="s">
        <v>172</v>
      </c>
      <c r="C64" s="330"/>
      <c r="D64" s="330"/>
      <c r="E64" s="138">
        <f>'SO 15618'!L146</f>
        <v>0</v>
      </c>
      <c r="F64" s="138">
        <f>'SO 15618'!M146</f>
        <v>0</v>
      </c>
      <c r="G64" s="138">
        <f>'SO 15618'!I146</f>
        <v>0</v>
      </c>
      <c r="H64" s="139">
        <f>'SO 15618'!S146</f>
        <v>0</v>
      </c>
      <c r="I64" s="139">
        <f>'SO 15618'!V146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3"/>
      <c r="X64" s="137"/>
      <c r="Y64" s="137"/>
      <c r="Z64" s="137"/>
    </row>
    <row r="65" spans="1:26" x14ac:dyDescent="0.3">
      <c r="A65" s="9"/>
      <c r="B65" s="318" t="s">
        <v>171</v>
      </c>
      <c r="C65" s="306"/>
      <c r="D65" s="306"/>
      <c r="E65" s="140">
        <f>'SO 15618'!L148</f>
        <v>0</v>
      </c>
      <c r="F65" s="140">
        <f>'SO 15618'!M148</f>
        <v>0</v>
      </c>
      <c r="G65" s="140">
        <f>'SO 15618'!I148</f>
        <v>0</v>
      </c>
      <c r="H65" s="141">
        <f>'SO 15618'!S148</f>
        <v>0</v>
      </c>
      <c r="I65" s="141">
        <f>'SO 15618'!V148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13"/>
      <c r="X65" s="137"/>
      <c r="Y65" s="137"/>
      <c r="Z65" s="137"/>
    </row>
    <row r="66" spans="1:26" x14ac:dyDescent="0.3">
      <c r="A66" s="1"/>
      <c r="B66" s="204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2"/>
    </row>
    <row r="67" spans="1:26" x14ac:dyDescent="0.3">
      <c r="A67" s="142"/>
      <c r="B67" s="319" t="s">
        <v>64</v>
      </c>
      <c r="C67" s="320"/>
      <c r="D67" s="320"/>
      <c r="E67" s="144">
        <f>'SO 15618'!L149</f>
        <v>0</v>
      </c>
      <c r="F67" s="144">
        <f>'SO 15618'!M149</f>
        <v>0</v>
      </c>
      <c r="G67" s="144">
        <f>'SO 15618'!I149</f>
        <v>0</v>
      </c>
      <c r="H67" s="145">
        <f>'SO 15618'!S149</f>
        <v>846.51</v>
      </c>
      <c r="I67" s="145">
        <f>'SO 15618'!V149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13"/>
      <c r="X67" s="143"/>
      <c r="Y67" s="143"/>
      <c r="Z67" s="143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41"/>
      <c r="C69" s="3"/>
      <c r="D69" s="3"/>
      <c r="E69" s="13"/>
      <c r="F69" s="13"/>
      <c r="G69" s="13"/>
      <c r="H69" s="153"/>
      <c r="I69" s="15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x14ac:dyDescent="0.3">
      <c r="A70" s="14"/>
      <c r="B70" s="37"/>
      <c r="C70" s="8"/>
      <c r="D70" s="8"/>
      <c r="E70" s="26"/>
      <c r="F70" s="26"/>
      <c r="G70" s="26"/>
      <c r="H70" s="154"/>
      <c r="I70" s="154"/>
      <c r="J70" s="154"/>
      <c r="K70" s="154"/>
      <c r="L70" s="154"/>
      <c r="M70" s="154"/>
      <c r="N70" s="154"/>
      <c r="O70" s="154"/>
      <c r="P70" s="154"/>
      <c r="Q70" s="15"/>
      <c r="R70" s="15"/>
      <c r="S70" s="15"/>
      <c r="T70" s="15"/>
      <c r="U70" s="15"/>
      <c r="V70" s="15"/>
      <c r="W70" s="52"/>
    </row>
    <row r="71" spans="1:26" ht="34.950000000000003" customHeight="1" x14ac:dyDescent="0.3">
      <c r="A71" s="1"/>
      <c r="B71" s="321" t="s">
        <v>65</v>
      </c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52"/>
    </row>
    <row r="72" spans="1:26" x14ac:dyDescent="0.3">
      <c r="A72" s="14"/>
      <c r="B72" s="95"/>
      <c r="C72" s="18"/>
      <c r="D72" s="18"/>
      <c r="E72" s="97"/>
      <c r="F72" s="97"/>
      <c r="G72" s="97"/>
      <c r="H72" s="168"/>
      <c r="I72" s="168"/>
      <c r="J72" s="168"/>
      <c r="K72" s="168"/>
      <c r="L72" s="168"/>
      <c r="M72" s="168"/>
      <c r="N72" s="168"/>
      <c r="O72" s="168"/>
      <c r="P72" s="168"/>
      <c r="Q72" s="19"/>
      <c r="R72" s="19"/>
      <c r="S72" s="19"/>
      <c r="T72" s="19"/>
      <c r="U72" s="19"/>
      <c r="V72" s="19"/>
      <c r="W72" s="52"/>
    </row>
    <row r="73" spans="1:26" ht="19.95" customHeight="1" x14ac:dyDescent="0.3">
      <c r="A73" s="199"/>
      <c r="B73" s="325" t="s">
        <v>22</v>
      </c>
      <c r="C73" s="326"/>
      <c r="D73" s="326"/>
      <c r="E73" s="327"/>
      <c r="F73" s="166"/>
      <c r="G73" s="166"/>
      <c r="H73" s="167" t="s">
        <v>76</v>
      </c>
      <c r="I73" s="314" t="s">
        <v>77</v>
      </c>
      <c r="J73" s="315"/>
      <c r="K73" s="315"/>
      <c r="L73" s="315"/>
      <c r="M73" s="315"/>
      <c r="N73" s="315"/>
      <c r="O73" s="315"/>
      <c r="P73" s="316"/>
      <c r="Q73" s="17"/>
      <c r="R73" s="17"/>
      <c r="S73" s="17"/>
      <c r="T73" s="17"/>
      <c r="U73" s="17"/>
      <c r="V73" s="17"/>
      <c r="W73" s="52"/>
    </row>
    <row r="74" spans="1:26" ht="19.95" customHeight="1" x14ac:dyDescent="0.3">
      <c r="A74" s="199"/>
      <c r="B74" s="311" t="s">
        <v>23</v>
      </c>
      <c r="C74" s="312"/>
      <c r="D74" s="312"/>
      <c r="E74" s="313"/>
      <c r="F74" s="162"/>
      <c r="G74" s="162"/>
      <c r="H74" s="163" t="s">
        <v>17</v>
      </c>
      <c r="I74" s="16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99"/>
      <c r="B75" s="311" t="s">
        <v>24</v>
      </c>
      <c r="C75" s="312"/>
      <c r="D75" s="312"/>
      <c r="E75" s="313"/>
      <c r="F75" s="162"/>
      <c r="G75" s="162"/>
      <c r="H75" s="163" t="s">
        <v>78</v>
      </c>
      <c r="I75" s="163" t="s">
        <v>21</v>
      </c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3" t="s">
        <v>79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3" t="s">
        <v>169</v>
      </c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41"/>
      <c r="C79" s="3"/>
      <c r="D79" s="3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ht="19.95" customHeight="1" x14ac:dyDescent="0.3">
      <c r="A80" s="14"/>
      <c r="B80" s="205" t="s">
        <v>57</v>
      </c>
      <c r="C80" s="164"/>
      <c r="D80" s="164"/>
      <c r="E80" s="13"/>
      <c r="F80" s="13"/>
      <c r="G80" s="13"/>
      <c r="H80" s="153"/>
      <c r="I80" s="153"/>
      <c r="J80" s="153"/>
      <c r="K80" s="153"/>
      <c r="L80" s="153"/>
      <c r="M80" s="153"/>
      <c r="N80" s="153"/>
      <c r="O80" s="153"/>
      <c r="P80" s="153"/>
      <c r="Q80" s="10"/>
      <c r="R80" s="10"/>
      <c r="S80" s="10"/>
      <c r="T80" s="10"/>
      <c r="U80" s="10"/>
      <c r="V80" s="10"/>
      <c r="W80" s="52"/>
    </row>
    <row r="81" spans="1:26" x14ac:dyDescent="0.3">
      <c r="A81" s="2"/>
      <c r="B81" s="206" t="s">
        <v>66</v>
      </c>
      <c r="C81" s="127" t="s">
        <v>67</v>
      </c>
      <c r="D81" s="127" t="s">
        <v>68</v>
      </c>
      <c r="E81" s="155"/>
      <c r="F81" s="155" t="s">
        <v>69</v>
      </c>
      <c r="G81" s="155" t="s">
        <v>70</v>
      </c>
      <c r="H81" s="156" t="s">
        <v>71</v>
      </c>
      <c r="I81" s="156" t="s">
        <v>72</v>
      </c>
      <c r="J81" s="156"/>
      <c r="K81" s="156"/>
      <c r="L81" s="156"/>
      <c r="M81" s="156"/>
      <c r="N81" s="156"/>
      <c r="O81" s="156"/>
      <c r="P81" s="156" t="s">
        <v>73</v>
      </c>
      <c r="Q81" s="157"/>
      <c r="R81" s="157"/>
      <c r="S81" s="127" t="s">
        <v>74</v>
      </c>
      <c r="T81" s="158"/>
      <c r="U81" s="158"/>
      <c r="V81" s="127" t="s">
        <v>75</v>
      </c>
      <c r="W81" s="52"/>
    </row>
    <row r="82" spans="1:26" x14ac:dyDescent="0.3">
      <c r="A82" s="9"/>
      <c r="B82" s="207"/>
      <c r="C82" s="169"/>
      <c r="D82" s="317" t="s">
        <v>58</v>
      </c>
      <c r="E82" s="317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92"/>
      <c r="W82" s="213"/>
      <c r="X82" s="137"/>
      <c r="Y82" s="137"/>
      <c r="Z82" s="137"/>
    </row>
    <row r="83" spans="1:26" x14ac:dyDescent="0.3">
      <c r="A83" s="9"/>
      <c r="B83" s="208"/>
      <c r="C83" s="172">
        <v>1</v>
      </c>
      <c r="D83" s="309" t="s">
        <v>80</v>
      </c>
      <c r="E83" s="309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93"/>
      <c r="W83" s="213"/>
      <c r="X83" s="137"/>
      <c r="Y83" s="137"/>
      <c r="Z83" s="137"/>
    </row>
    <row r="84" spans="1:26" ht="25.05" customHeight="1" x14ac:dyDescent="0.3">
      <c r="A84" s="179"/>
      <c r="B84" s="209">
        <v>1</v>
      </c>
      <c r="C84" s="180" t="s">
        <v>81</v>
      </c>
      <c r="D84" s="310" t="s">
        <v>82</v>
      </c>
      <c r="E84" s="310"/>
      <c r="F84" s="174" t="s">
        <v>83</v>
      </c>
      <c r="G84" s="175">
        <v>12</v>
      </c>
      <c r="H84" s="174"/>
      <c r="I84" s="174">
        <f t="shared" ref="I84:I89" si="0">ROUND(G84*(H84),2)</f>
        <v>0</v>
      </c>
      <c r="J84" s="176">
        <f t="shared" ref="J84:J89" si="1">ROUND(G84*(N84),2)</f>
        <v>189.72</v>
      </c>
      <c r="K84" s="177">
        <f t="shared" ref="K84:K89" si="2">ROUND(G84*(O84),2)</f>
        <v>0</v>
      </c>
      <c r="L84" s="177">
        <f t="shared" ref="L84:L89" si="3">ROUND(G84*(H84),2)</f>
        <v>0</v>
      </c>
      <c r="M84" s="177"/>
      <c r="N84" s="177">
        <v>15.81</v>
      </c>
      <c r="O84" s="177"/>
      <c r="P84" s="181"/>
      <c r="Q84" s="181"/>
      <c r="R84" s="181"/>
      <c r="S84" s="178">
        <f t="shared" ref="S84:S89" si="4">ROUND(G84*(P84),3)</f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2</v>
      </c>
      <c r="C85" s="180" t="s">
        <v>173</v>
      </c>
      <c r="D85" s="310" t="s">
        <v>174</v>
      </c>
      <c r="E85" s="310"/>
      <c r="F85" s="174" t="s">
        <v>83</v>
      </c>
      <c r="G85" s="175">
        <v>334.21800000000002</v>
      </c>
      <c r="H85" s="174"/>
      <c r="I85" s="174">
        <f t="shared" si="0"/>
        <v>0</v>
      </c>
      <c r="J85" s="176">
        <f t="shared" si="1"/>
        <v>3208.49</v>
      </c>
      <c r="K85" s="177">
        <f t="shared" si="2"/>
        <v>0</v>
      </c>
      <c r="L85" s="177">
        <f t="shared" si="3"/>
        <v>0</v>
      </c>
      <c r="M85" s="177"/>
      <c r="N85" s="177">
        <v>9.6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3</v>
      </c>
      <c r="C86" s="180" t="s">
        <v>175</v>
      </c>
      <c r="D86" s="310" t="s">
        <v>176</v>
      </c>
      <c r="E86" s="310"/>
      <c r="F86" s="174" t="s">
        <v>83</v>
      </c>
      <c r="G86" s="175">
        <v>334.21800000000002</v>
      </c>
      <c r="H86" s="174"/>
      <c r="I86" s="174">
        <f t="shared" si="0"/>
        <v>0</v>
      </c>
      <c r="J86" s="176">
        <f t="shared" si="1"/>
        <v>317.51</v>
      </c>
      <c r="K86" s="177">
        <f t="shared" si="2"/>
        <v>0</v>
      </c>
      <c r="L86" s="177">
        <f t="shared" si="3"/>
        <v>0</v>
      </c>
      <c r="M86" s="177"/>
      <c r="N86" s="177">
        <v>0.95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4</v>
      </c>
      <c r="C87" s="180" t="s">
        <v>88</v>
      </c>
      <c r="D87" s="310" t="s">
        <v>89</v>
      </c>
      <c r="E87" s="310"/>
      <c r="F87" s="174" t="s">
        <v>83</v>
      </c>
      <c r="G87" s="175">
        <v>334.21800000000002</v>
      </c>
      <c r="H87" s="174"/>
      <c r="I87" s="174">
        <f t="shared" si="0"/>
        <v>0</v>
      </c>
      <c r="J87" s="176">
        <f t="shared" si="1"/>
        <v>2921.07</v>
      </c>
      <c r="K87" s="177">
        <f t="shared" si="2"/>
        <v>0</v>
      </c>
      <c r="L87" s="177">
        <f t="shared" si="3"/>
        <v>0</v>
      </c>
      <c r="M87" s="177"/>
      <c r="N87" s="177">
        <v>8.74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5</v>
      </c>
      <c r="C88" s="180" t="s">
        <v>177</v>
      </c>
      <c r="D88" s="310" t="s">
        <v>178</v>
      </c>
      <c r="E88" s="310"/>
      <c r="F88" s="174" t="s">
        <v>83</v>
      </c>
      <c r="G88" s="175">
        <v>334.21800000000002</v>
      </c>
      <c r="H88" s="174"/>
      <c r="I88" s="174">
        <f t="shared" si="0"/>
        <v>0</v>
      </c>
      <c r="J88" s="176">
        <f t="shared" si="1"/>
        <v>708.54</v>
      </c>
      <c r="K88" s="177">
        <f t="shared" si="2"/>
        <v>0</v>
      </c>
      <c r="L88" s="177">
        <f t="shared" si="3"/>
        <v>0</v>
      </c>
      <c r="M88" s="177"/>
      <c r="N88" s="177">
        <v>2.12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6</v>
      </c>
      <c r="C89" s="180" t="s">
        <v>92</v>
      </c>
      <c r="D89" s="310" t="s">
        <v>93</v>
      </c>
      <c r="E89" s="310"/>
      <c r="F89" s="174" t="s">
        <v>83</v>
      </c>
      <c r="G89" s="175">
        <v>334.21800000000002</v>
      </c>
      <c r="H89" s="174"/>
      <c r="I89" s="174">
        <f t="shared" si="0"/>
        <v>0</v>
      </c>
      <c r="J89" s="176">
        <f t="shared" si="1"/>
        <v>294.11</v>
      </c>
      <c r="K89" s="177">
        <f t="shared" si="2"/>
        <v>0</v>
      </c>
      <c r="L89" s="177">
        <f t="shared" si="3"/>
        <v>0</v>
      </c>
      <c r="M89" s="177"/>
      <c r="N89" s="177">
        <v>0.88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x14ac:dyDescent="0.3">
      <c r="A90" s="9"/>
      <c r="B90" s="208"/>
      <c r="C90" s="172">
        <v>1</v>
      </c>
      <c r="D90" s="309" t="s">
        <v>80</v>
      </c>
      <c r="E90" s="309"/>
      <c r="F90" s="138"/>
      <c r="G90" s="171"/>
      <c r="H90" s="138"/>
      <c r="I90" s="140">
        <f>ROUND((SUM(I83:I89))/1,2)</f>
        <v>0</v>
      </c>
      <c r="J90" s="139"/>
      <c r="K90" s="139"/>
      <c r="L90" s="139">
        <f>ROUND((SUM(L83:L89))/1,2)</f>
        <v>0</v>
      </c>
      <c r="M90" s="139">
        <f>ROUND((SUM(M83:M89))/1,2)</f>
        <v>0</v>
      </c>
      <c r="N90" s="139"/>
      <c r="O90" s="139"/>
      <c r="P90" s="139"/>
      <c r="Q90" s="9"/>
      <c r="R90" s="9"/>
      <c r="S90" s="9">
        <f>ROUND((SUM(S83:S89))/1,2)</f>
        <v>0</v>
      </c>
      <c r="T90" s="9"/>
      <c r="U90" s="9"/>
      <c r="V90" s="195">
        <f>ROUND((SUM(V83:V89))/1,2)</f>
        <v>0</v>
      </c>
      <c r="W90" s="213"/>
      <c r="X90" s="137"/>
      <c r="Y90" s="137"/>
      <c r="Z90" s="137"/>
    </row>
    <row r="91" spans="1:26" x14ac:dyDescent="0.3">
      <c r="A91" s="1"/>
      <c r="B91" s="204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6"/>
      <c r="W91" s="52"/>
    </row>
    <row r="92" spans="1:26" x14ac:dyDescent="0.3">
      <c r="A92" s="9"/>
      <c r="B92" s="208"/>
      <c r="C92" s="172">
        <v>4</v>
      </c>
      <c r="D92" s="309" t="s">
        <v>179</v>
      </c>
      <c r="E92" s="309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9"/>
      <c r="R92" s="9"/>
      <c r="S92" s="9"/>
      <c r="T92" s="9"/>
      <c r="U92" s="9"/>
      <c r="V92" s="193"/>
      <c r="W92" s="213"/>
      <c r="X92" s="137"/>
      <c r="Y92" s="137"/>
      <c r="Z92" s="137"/>
    </row>
    <row r="93" spans="1:26" ht="25.05" customHeight="1" x14ac:dyDescent="0.3">
      <c r="A93" s="179"/>
      <c r="B93" s="209">
        <v>7</v>
      </c>
      <c r="C93" s="180" t="s">
        <v>180</v>
      </c>
      <c r="D93" s="310" t="s">
        <v>181</v>
      </c>
      <c r="E93" s="310"/>
      <c r="F93" s="174" t="s">
        <v>83</v>
      </c>
      <c r="G93" s="387">
        <v>441.5</v>
      </c>
      <c r="H93" s="174"/>
      <c r="I93" s="174">
        <f>ROUND(G93*(H93),2)</f>
        <v>0</v>
      </c>
      <c r="J93" s="176">
        <f>ROUND(G93*(N93),2)</f>
        <v>19094.88</v>
      </c>
      <c r="K93" s="177">
        <f>ROUND(G93*(O93),2)</f>
        <v>0</v>
      </c>
      <c r="L93" s="177">
        <f>ROUND(G93*(H93),2)</f>
        <v>0</v>
      </c>
      <c r="M93" s="177"/>
      <c r="N93" s="177">
        <v>43.25</v>
      </c>
      <c r="O93" s="177"/>
      <c r="P93" s="181">
        <v>1.8907700000000001</v>
      </c>
      <c r="Q93" s="181"/>
      <c r="R93" s="181">
        <v>1.8907700000000001</v>
      </c>
      <c r="S93" s="178">
        <f>ROUND(G93*(P93),3)</f>
        <v>834.77499999999998</v>
      </c>
      <c r="T93" s="178"/>
      <c r="U93" s="178"/>
      <c r="V93" s="194"/>
      <c r="W93" s="52"/>
      <c r="Z93">
        <v>0</v>
      </c>
    </row>
    <row r="94" spans="1:26" x14ac:dyDescent="0.3">
      <c r="A94" s="9"/>
      <c r="B94" s="208"/>
      <c r="C94" s="172">
        <v>4</v>
      </c>
      <c r="D94" s="309" t="s">
        <v>179</v>
      </c>
      <c r="E94" s="309"/>
      <c r="F94" s="138"/>
      <c r="G94" s="171"/>
      <c r="H94" s="138"/>
      <c r="I94" s="140">
        <f>ROUND((SUM(I92:I93))/1,2)</f>
        <v>0</v>
      </c>
      <c r="J94" s="139"/>
      <c r="K94" s="139"/>
      <c r="L94" s="139">
        <f>ROUND((SUM(L92:L93))/1,2)</f>
        <v>0</v>
      </c>
      <c r="M94" s="139">
        <f>ROUND((SUM(M92:M93))/1,2)</f>
        <v>0</v>
      </c>
      <c r="N94" s="139"/>
      <c r="O94" s="139"/>
      <c r="P94" s="139"/>
      <c r="Q94" s="9"/>
      <c r="R94" s="9"/>
      <c r="S94" s="9">
        <f>ROUND((SUM(S92:S93))/1,2)</f>
        <v>834.78</v>
      </c>
      <c r="T94" s="9"/>
      <c r="U94" s="9"/>
      <c r="V94" s="195">
        <f>ROUND((SUM(V92:V93))/1,2)</f>
        <v>0</v>
      </c>
      <c r="W94" s="213"/>
      <c r="X94" s="137"/>
      <c r="Y94" s="137"/>
      <c r="Z94" s="137"/>
    </row>
    <row r="95" spans="1:26" x14ac:dyDescent="0.3">
      <c r="A95" s="1"/>
      <c r="B95" s="204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6"/>
      <c r="W95" s="52"/>
    </row>
    <row r="96" spans="1:26" x14ac:dyDescent="0.3">
      <c r="A96" s="9"/>
      <c r="B96" s="208"/>
      <c r="C96" s="172">
        <v>8</v>
      </c>
      <c r="D96" s="309" t="s">
        <v>125</v>
      </c>
      <c r="E96" s="309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3"/>
      <c r="W96" s="213"/>
      <c r="X96" s="137"/>
      <c r="Y96" s="137"/>
      <c r="Z96" s="137"/>
    </row>
    <row r="97" spans="1:26" ht="25.05" customHeight="1" x14ac:dyDescent="0.3">
      <c r="A97" s="179"/>
      <c r="B97" s="209">
        <v>8</v>
      </c>
      <c r="C97" s="180" t="s">
        <v>182</v>
      </c>
      <c r="D97" s="310" t="s">
        <v>183</v>
      </c>
      <c r="E97" s="310"/>
      <c r="F97" s="173" t="s">
        <v>83</v>
      </c>
      <c r="G97" s="175">
        <v>2.4</v>
      </c>
      <c r="H97" s="174"/>
      <c r="I97" s="174">
        <f t="shared" ref="I97:I128" si="5">ROUND(G97*(H97),2)</f>
        <v>0</v>
      </c>
      <c r="J97" s="173">
        <f t="shared" ref="J97:J128" si="6">ROUND(G97*(N97),2)</f>
        <v>316.45999999999998</v>
      </c>
      <c r="K97" s="178">
        <f t="shared" ref="K97:K128" si="7">ROUND(G97*(O97),2)</f>
        <v>0</v>
      </c>
      <c r="L97" s="178">
        <f t="shared" ref="L97:L111" si="8">ROUND(G97*(H97),2)</f>
        <v>0</v>
      </c>
      <c r="M97" s="178"/>
      <c r="N97" s="178">
        <v>131.86000000000001</v>
      </c>
      <c r="O97" s="178"/>
      <c r="P97" s="181">
        <v>2.2983699999999998</v>
      </c>
      <c r="Q97" s="181"/>
      <c r="R97" s="181">
        <v>2.2983699999999998</v>
      </c>
      <c r="S97" s="178">
        <f t="shared" ref="S97:S128" si="9">ROUND(G97*(P97),3)</f>
        <v>5.516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9</v>
      </c>
      <c r="C98" s="180" t="s">
        <v>184</v>
      </c>
      <c r="D98" s="310" t="s">
        <v>185</v>
      </c>
      <c r="E98" s="310"/>
      <c r="F98" s="173" t="s">
        <v>142</v>
      </c>
      <c r="G98" s="175">
        <v>0.16700000000000001</v>
      </c>
      <c r="H98" s="174"/>
      <c r="I98" s="174">
        <f t="shared" si="5"/>
        <v>0</v>
      </c>
      <c r="J98" s="173">
        <f t="shared" si="6"/>
        <v>202.93</v>
      </c>
      <c r="K98" s="178">
        <f t="shared" si="7"/>
        <v>0</v>
      </c>
      <c r="L98" s="178">
        <f t="shared" si="8"/>
        <v>0</v>
      </c>
      <c r="M98" s="178"/>
      <c r="N98" s="178">
        <v>1215.1500000000001</v>
      </c>
      <c r="O98" s="178"/>
      <c r="P98" s="181">
        <v>1.0059400000000001</v>
      </c>
      <c r="Q98" s="181"/>
      <c r="R98" s="181">
        <v>1.0059400000000001</v>
      </c>
      <c r="S98" s="178">
        <f t="shared" si="9"/>
        <v>0.16800000000000001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10</v>
      </c>
      <c r="C99" s="180" t="s">
        <v>186</v>
      </c>
      <c r="D99" s="310" t="s">
        <v>187</v>
      </c>
      <c r="E99" s="310"/>
      <c r="F99" s="173" t="s">
        <v>128</v>
      </c>
      <c r="G99" s="175">
        <v>12</v>
      </c>
      <c r="H99" s="174"/>
      <c r="I99" s="174">
        <f t="shared" si="5"/>
        <v>0</v>
      </c>
      <c r="J99" s="173">
        <f t="shared" si="6"/>
        <v>304.68</v>
      </c>
      <c r="K99" s="178">
        <f t="shared" si="7"/>
        <v>0</v>
      </c>
      <c r="L99" s="178">
        <f t="shared" si="8"/>
        <v>0</v>
      </c>
      <c r="M99" s="178"/>
      <c r="N99" s="178">
        <v>25.39</v>
      </c>
      <c r="O99" s="178"/>
      <c r="P99" s="181">
        <v>6.3400000000000001E-3</v>
      </c>
      <c r="Q99" s="181"/>
      <c r="R99" s="181">
        <v>6.3400000000000001E-3</v>
      </c>
      <c r="S99" s="178">
        <f t="shared" si="9"/>
        <v>7.5999999999999998E-2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09">
        <v>11</v>
      </c>
      <c r="C100" s="180" t="s">
        <v>188</v>
      </c>
      <c r="D100" s="310" t="s">
        <v>189</v>
      </c>
      <c r="E100" s="310"/>
      <c r="F100" s="173" t="s">
        <v>113</v>
      </c>
      <c r="G100" s="175">
        <v>13.7</v>
      </c>
      <c r="H100" s="174"/>
      <c r="I100" s="174">
        <f t="shared" si="5"/>
        <v>0</v>
      </c>
      <c r="J100" s="173">
        <f t="shared" si="6"/>
        <v>13.97</v>
      </c>
      <c r="K100" s="178">
        <f t="shared" si="7"/>
        <v>0</v>
      </c>
      <c r="L100" s="178">
        <f t="shared" si="8"/>
        <v>0</v>
      </c>
      <c r="M100" s="178"/>
      <c r="N100" s="178">
        <v>1.02</v>
      </c>
      <c r="O100" s="178"/>
      <c r="P100" s="181">
        <v>1.0000000000000001E-5</v>
      </c>
      <c r="Q100" s="181"/>
      <c r="R100" s="181">
        <v>1.0000000000000001E-5</v>
      </c>
      <c r="S100" s="178">
        <f t="shared" si="9"/>
        <v>0</v>
      </c>
      <c r="T100" s="178"/>
      <c r="U100" s="178"/>
      <c r="V100" s="194"/>
      <c r="W100" s="52"/>
      <c r="Z100">
        <v>0</v>
      </c>
    </row>
    <row r="101" spans="1:26" ht="25.05" customHeight="1" x14ac:dyDescent="0.3">
      <c r="A101" s="179"/>
      <c r="B101" s="209">
        <v>12</v>
      </c>
      <c r="C101" s="180" t="s">
        <v>190</v>
      </c>
      <c r="D101" s="310" t="s">
        <v>191</v>
      </c>
      <c r="E101" s="310"/>
      <c r="F101" s="173" t="s">
        <v>113</v>
      </c>
      <c r="G101" s="175">
        <v>18.5</v>
      </c>
      <c r="H101" s="174"/>
      <c r="I101" s="174">
        <f t="shared" si="5"/>
        <v>0</v>
      </c>
      <c r="J101" s="173">
        <f t="shared" si="6"/>
        <v>16.649999999999999</v>
      </c>
      <c r="K101" s="178">
        <f t="shared" si="7"/>
        <v>0</v>
      </c>
      <c r="L101" s="178">
        <f t="shared" si="8"/>
        <v>0</v>
      </c>
      <c r="M101" s="178"/>
      <c r="N101" s="178">
        <v>0.9</v>
      </c>
      <c r="O101" s="178"/>
      <c r="P101" s="181">
        <v>1.0000000000000001E-5</v>
      </c>
      <c r="Q101" s="181"/>
      <c r="R101" s="181">
        <v>1.0000000000000001E-5</v>
      </c>
      <c r="S101" s="178">
        <f t="shared" si="9"/>
        <v>0</v>
      </c>
      <c r="T101" s="178"/>
      <c r="U101" s="178"/>
      <c r="V101" s="194"/>
      <c r="W101" s="52"/>
      <c r="Z101">
        <v>0</v>
      </c>
    </row>
    <row r="102" spans="1:26" ht="25.05" customHeight="1" x14ac:dyDescent="0.3">
      <c r="A102" s="179"/>
      <c r="B102" s="209">
        <v>13</v>
      </c>
      <c r="C102" s="180" t="s">
        <v>192</v>
      </c>
      <c r="D102" s="310" t="s">
        <v>193</v>
      </c>
      <c r="E102" s="310"/>
      <c r="F102" s="173" t="s">
        <v>113</v>
      </c>
      <c r="G102" s="175">
        <v>1</v>
      </c>
      <c r="H102" s="174"/>
      <c r="I102" s="174">
        <f t="shared" si="5"/>
        <v>0</v>
      </c>
      <c r="J102" s="173">
        <f t="shared" si="6"/>
        <v>2.44</v>
      </c>
      <c r="K102" s="178">
        <f t="shared" si="7"/>
        <v>0</v>
      </c>
      <c r="L102" s="178">
        <f t="shared" si="8"/>
        <v>0</v>
      </c>
      <c r="M102" s="178"/>
      <c r="N102" s="178">
        <v>2.44</v>
      </c>
      <c r="O102" s="178"/>
      <c r="P102" s="181">
        <v>1.0000000000000001E-5</v>
      </c>
      <c r="Q102" s="181"/>
      <c r="R102" s="181">
        <v>1.0000000000000001E-5</v>
      </c>
      <c r="S102" s="178">
        <f t="shared" si="9"/>
        <v>0</v>
      </c>
      <c r="T102" s="178"/>
      <c r="U102" s="178"/>
      <c r="V102" s="194"/>
      <c r="W102" s="52"/>
      <c r="Z102">
        <v>0</v>
      </c>
    </row>
    <row r="103" spans="1:26" ht="25.05" customHeight="1" x14ac:dyDescent="0.3">
      <c r="A103" s="179"/>
      <c r="B103" s="209">
        <v>14</v>
      </c>
      <c r="C103" s="180" t="s">
        <v>194</v>
      </c>
      <c r="D103" s="310" t="s">
        <v>195</v>
      </c>
      <c r="E103" s="310"/>
      <c r="F103" s="173" t="s">
        <v>113</v>
      </c>
      <c r="G103" s="175">
        <v>586</v>
      </c>
      <c r="H103" s="174"/>
      <c r="I103" s="174">
        <f t="shared" si="5"/>
        <v>0</v>
      </c>
      <c r="J103" s="173">
        <f t="shared" si="6"/>
        <v>2695.6</v>
      </c>
      <c r="K103" s="178">
        <f t="shared" si="7"/>
        <v>0</v>
      </c>
      <c r="L103" s="178">
        <f t="shared" si="8"/>
        <v>0</v>
      </c>
      <c r="M103" s="178"/>
      <c r="N103" s="178">
        <v>4.5999999999999996</v>
      </c>
      <c r="O103" s="178"/>
      <c r="P103" s="181">
        <v>1.0000000000000001E-5</v>
      </c>
      <c r="Q103" s="181"/>
      <c r="R103" s="181">
        <v>1.0000000000000001E-5</v>
      </c>
      <c r="S103" s="178">
        <f t="shared" si="9"/>
        <v>6.0000000000000001E-3</v>
      </c>
      <c r="T103" s="178"/>
      <c r="U103" s="178"/>
      <c r="V103" s="194"/>
      <c r="W103" s="52"/>
      <c r="Z103">
        <v>0</v>
      </c>
    </row>
    <row r="104" spans="1:26" ht="25.05" customHeight="1" x14ac:dyDescent="0.3">
      <c r="A104" s="179"/>
      <c r="B104" s="209">
        <v>15</v>
      </c>
      <c r="C104" s="180" t="s">
        <v>196</v>
      </c>
      <c r="D104" s="310" t="s">
        <v>197</v>
      </c>
      <c r="E104" s="310"/>
      <c r="F104" s="173" t="s">
        <v>128</v>
      </c>
      <c r="G104" s="175">
        <v>22</v>
      </c>
      <c r="H104" s="174"/>
      <c r="I104" s="174">
        <f t="shared" si="5"/>
        <v>0</v>
      </c>
      <c r="J104" s="173">
        <f t="shared" si="6"/>
        <v>55.88</v>
      </c>
      <c r="K104" s="178">
        <f t="shared" si="7"/>
        <v>0</v>
      </c>
      <c r="L104" s="178">
        <f t="shared" si="8"/>
        <v>0</v>
      </c>
      <c r="M104" s="178"/>
      <c r="N104" s="178">
        <v>2.54</v>
      </c>
      <c r="O104" s="178"/>
      <c r="P104" s="181">
        <v>2.0000000000000002E-5</v>
      </c>
      <c r="Q104" s="181"/>
      <c r="R104" s="181">
        <v>2.0000000000000002E-5</v>
      </c>
      <c r="S104" s="178">
        <f t="shared" si="9"/>
        <v>0</v>
      </c>
      <c r="T104" s="178"/>
      <c r="U104" s="178"/>
      <c r="V104" s="194"/>
      <c r="W104" s="52"/>
      <c r="Z104">
        <v>0</v>
      </c>
    </row>
    <row r="105" spans="1:26" ht="25.05" customHeight="1" x14ac:dyDescent="0.3">
      <c r="A105" s="179"/>
      <c r="B105" s="209">
        <v>16</v>
      </c>
      <c r="C105" s="180" t="s">
        <v>198</v>
      </c>
      <c r="D105" s="310" t="s">
        <v>199</v>
      </c>
      <c r="E105" s="310"/>
      <c r="F105" s="173" t="s">
        <v>128</v>
      </c>
      <c r="G105" s="175">
        <v>8</v>
      </c>
      <c r="H105" s="174"/>
      <c r="I105" s="174">
        <f t="shared" si="5"/>
        <v>0</v>
      </c>
      <c r="J105" s="173">
        <f t="shared" si="6"/>
        <v>18.16</v>
      </c>
      <c r="K105" s="178">
        <f t="shared" si="7"/>
        <v>0</v>
      </c>
      <c r="L105" s="178">
        <f t="shared" si="8"/>
        <v>0</v>
      </c>
      <c r="M105" s="178"/>
      <c r="N105" s="178">
        <v>2.27</v>
      </c>
      <c r="O105" s="178"/>
      <c r="P105" s="181">
        <v>2.0000000000000002E-5</v>
      </c>
      <c r="Q105" s="181"/>
      <c r="R105" s="181">
        <v>2.0000000000000002E-5</v>
      </c>
      <c r="S105" s="178">
        <f t="shared" si="9"/>
        <v>0</v>
      </c>
      <c r="T105" s="178"/>
      <c r="U105" s="178"/>
      <c r="V105" s="194"/>
      <c r="W105" s="52"/>
      <c r="Z105">
        <v>0</v>
      </c>
    </row>
    <row r="106" spans="1:26" ht="25.05" customHeight="1" x14ac:dyDescent="0.3">
      <c r="A106" s="179"/>
      <c r="B106" s="209">
        <v>17</v>
      </c>
      <c r="C106" s="180" t="s">
        <v>200</v>
      </c>
      <c r="D106" s="310" t="s">
        <v>201</v>
      </c>
      <c r="E106" s="310"/>
      <c r="F106" s="173" t="s">
        <v>128</v>
      </c>
      <c r="G106" s="175">
        <v>14</v>
      </c>
      <c r="H106" s="174"/>
      <c r="I106" s="174">
        <f t="shared" si="5"/>
        <v>0</v>
      </c>
      <c r="J106" s="173">
        <f t="shared" si="6"/>
        <v>100.8</v>
      </c>
      <c r="K106" s="178">
        <f t="shared" si="7"/>
        <v>0</v>
      </c>
      <c r="L106" s="178">
        <f t="shared" si="8"/>
        <v>0</v>
      </c>
      <c r="M106" s="178"/>
      <c r="N106" s="178">
        <v>7.2</v>
      </c>
      <c r="O106" s="178"/>
      <c r="P106" s="181">
        <v>8.0000000000000007E-5</v>
      </c>
      <c r="Q106" s="181"/>
      <c r="R106" s="181">
        <v>8.0000000000000007E-5</v>
      </c>
      <c r="S106" s="178">
        <f t="shared" si="9"/>
        <v>1E-3</v>
      </c>
      <c r="T106" s="178"/>
      <c r="U106" s="178"/>
      <c r="V106" s="194"/>
      <c r="W106" s="52"/>
      <c r="Z106">
        <v>0</v>
      </c>
    </row>
    <row r="107" spans="1:26" ht="25.05" customHeight="1" x14ac:dyDescent="0.3">
      <c r="A107" s="179"/>
      <c r="B107" s="209">
        <v>18</v>
      </c>
      <c r="C107" s="180" t="s">
        <v>202</v>
      </c>
      <c r="D107" s="310" t="s">
        <v>203</v>
      </c>
      <c r="E107" s="310"/>
      <c r="F107" s="173" t="s">
        <v>128</v>
      </c>
      <c r="G107" s="175">
        <v>26</v>
      </c>
      <c r="H107" s="174"/>
      <c r="I107" s="174">
        <f t="shared" si="5"/>
        <v>0</v>
      </c>
      <c r="J107" s="173">
        <f t="shared" si="6"/>
        <v>204.88</v>
      </c>
      <c r="K107" s="178">
        <f t="shared" si="7"/>
        <v>0</v>
      </c>
      <c r="L107" s="178">
        <f t="shared" si="8"/>
        <v>0</v>
      </c>
      <c r="M107" s="178"/>
      <c r="N107" s="178">
        <v>7.88</v>
      </c>
      <c r="O107" s="178"/>
      <c r="P107" s="181">
        <v>9.0000000000000006E-5</v>
      </c>
      <c r="Q107" s="181"/>
      <c r="R107" s="181">
        <v>9.0000000000000006E-5</v>
      </c>
      <c r="S107" s="178">
        <f t="shared" si="9"/>
        <v>2E-3</v>
      </c>
      <c r="T107" s="178"/>
      <c r="U107" s="178"/>
      <c r="V107" s="194"/>
      <c r="W107" s="52"/>
      <c r="Z107">
        <v>0</v>
      </c>
    </row>
    <row r="108" spans="1:26" ht="25.05" customHeight="1" x14ac:dyDescent="0.3">
      <c r="A108" s="179"/>
      <c r="B108" s="388">
        <v>19</v>
      </c>
      <c r="C108" s="389" t="s">
        <v>204</v>
      </c>
      <c r="D108" s="390" t="s">
        <v>272</v>
      </c>
      <c r="E108" s="390"/>
      <c r="F108" s="173" t="s">
        <v>128</v>
      </c>
      <c r="G108" s="175">
        <v>12</v>
      </c>
      <c r="H108" s="174"/>
      <c r="I108" s="174">
        <f t="shared" si="5"/>
        <v>0</v>
      </c>
      <c r="J108" s="173">
        <f t="shared" si="6"/>
        <v>2532</v>
      </c>
      <c r="K108" s="178">
        <f t="shared" si="7"/>
        <v>0</v>
      </c>
      <c r="L108" s="178">
        <f t="shared" si="8"/>
        <v>0</v>
      </c>
      <c r="M108" s="178"/>
      <c r="N108" s="178">
        <v>211</v>
      </c>
      <c r="O108" s="178"/>
      <c r="P108" s="181"/>
      <c r="Q108" s="181"/>
      <c r="R108" s="181"/>
      <c r="S108" s="178">
        <f t="shared" si="9"/>
        <v>0</v>
      </c>
      <c r="T108" s="178"/>
      <c r="U108" s="178"/>
      <c r="V108" s="194"/>
      <c r="W108" s="52"/>
      <c r="Z108">
        <v>0</v>
      </c>
    </row>
    <row r="109" spans="1:26" ht="25.05" customHeight="1" x14ac:dyDescent="0.3">
      <c r="A109" s="179"/>
      <c r="B109" s="388">
        <v>20</v>
      </c>
      <c r="C109" s="389" t="s">
        <v>205</v>
      </c>
      <c r="D109" s="390" t="s">
        <v>273</v>
      </c>
      <c r="E109" s="390"/>
      <c r="F109" s="173" t="s">
        <v>128</v>
      </c>
      <c r="G109" s="175">
        <v>12</v>
      </c>
      <c r="H109" s="174"/>
      <c r="I109" s="174">
        <f t="shared" si="5"/>
        <v>0</v>
      </c>
      <c r="J109" s="173">
        <f t="shared" si="6"/>
        <v>1740</v>
      </c>
      <c r="K109" s="178">
        <f t="shared" si="7"/>
        <v>0</v>
      </c>
      <c r="L109" s="178">
        <f t="shared" si="8"/>
        <v>0</v>
      </c>
      <c r="M109" s="178"/>
      <c r="N109" s="178">
        <v>145</v>
      </c>
      <c r="O109" s="178"/>
      <c r="P109" s="181"/>
      <c r="Q109" s="181"/>
      <c r="R109" s="181"/>
      <c r="S109" s="178">
        <f t="shared" si="9"/>
        <v>0</v>
      </c>
      <c r="T109" s="178"/>
      <c r="U109" s="178"/>
      <c r="V109" s="194"/>
      <c r="W109" s="52"/>
      <c r="Z109">
        <v>0</v>
      </c>
    </row>
    <row r="110" spans="1:26" ht="25.05" customHeight="1" x14ac:dyDescent="0.3">
      <c r="A110" s="179"/>
      <c r="B110" s="388">
        <v>21</v>
      </c>
      <c r="C110" s="389" t="s">
        <v>206</v>
      </c>
      <c r="D110" s="390" t="s">
        <v>207</v>
      </c>
      <c r="E110" s="390"/>
      <c r="F110" s="173" t="s">
        <v>128</v>
      </c>
      <c r="G110" s="175">
        <v>12</v>
      </c>
      <c r="H110" s="174"/>
      <c r="I110" s="174">
        <f t="shared" si="5"/>
        <v>0</v>
      </c>
      <c r="J110" s="173">
        <f t="shared" si="6"/>
        <v>854.4</v>
      </c>
      <c r="K110" s="178">
        <f t="shared" si="7"/>
        <v>0</v>
      </c>
      <c r="L110" s="178">
        <f t="shared" si="8"/>
        <v>0</v>
      </c>
      <c r="M110" s="178"/>
      <c r="N110" s="178">
        <v>71.2</v>
      </c>
      <c r="O110" s="178"/>
      <c r="P110" s="181"/>
      <c r="Q110" s="181"/>
      <c r="R110" s="181"/>
      <c r="S110" s="178">
        <f t="shared" si="9"/>
        <v>0</v>
      </c>
      <c r="T110" s="178"/>
      <c r="U110" s="178"/>
      <c r="V110" s="194"/>
      <c r="W110" s="52"/>
      <c r="Z110">
        <v>0</v>
      </c>
    </row>
    <row r="111" spans="1:26" ht="25.05" customHeight="1" x14ac:dyDescent="0.3">
      <c r="A111" s="179"/>
      <c r="B111" s="209">
        <v>22</v>
      </c>
      <c r="C111" s="180" t="s">
        <v>208</v>
      </c>
      <c r="D111" s="310" t="s">
        <v>209</v>
      </c>
      <c r="E111" s="310"/>
      <c r="F111" s="173" t="s">
        <v>128</v>
      </c>
      <c r="G111" s="175">
        <v>12</v>
      </c>
      <c r="H111" s="174"/>
      <c r="I111" s="174">
        <f t="shared" si="5"/>
        <v>0</v>
      </c>
      <c r="J111" s="173">
        <f t="shared" si="6"/>
        <v>5738.28</v>
      </c>
      <c r="K111" s="178">
        <f t="shared" si="7"/>
        <v>0</v>
      </c>
      <c r="L111" s="178">
        <f t="shared" si="8"/>
        <v>0</v>
      </c>
      <c r="M111" s="178"/>
      <c r="N111" s="178">
        <v>478.19</v>
      </c>
      <c r="O111" s="178"/>
      <c r="P111" s="181"/>
      <c r="Q111" s="181"/>
      <c r="R111" s="181"/>
      <c r="S111" s="178">
        <f t="shared" si="9"/>
        <v>0</v>
      </c>
      <c r="T111" s="178"/>
      <c r="U111" s="178"/>
      <c r="V111" s="194"/>
      <c r="W111" s="52"/>
      <c r="Z111">
        <v>0</v>
      </c>
    </row>
    <row r="112" spans="1:26" ht="25.05" customHeight="1" x14ac:dyDescent="0.3">
      <c r="A112" s="179"/>
      <c r="B112" s="210">
        <v>23</v>
      </c>
      <c r="C112" s="186" t="s">
        <v>210</v>
      </c>
      <c r="D112" s="308" t="s">
        <v>257</v>
      </c>
      <c r="E112" s="308"/>
      <c r="F112" s="182" t="s">
        <v>128</v>
      </c>
      <c r="G112" s="183">
        <v>106.75</v>
      </c>
      <c r="H112" s="184"/>
      <c r="I112" s="184">
        <f t="shared" si="5"/>
        <v>0</v>
      </c>
      <c r="J112" s="182">
        <f t="shared" si="6"/>
        <v>32558.75</v>
      </c>
      <c r="K112" s="185">
        <f t="shared" si="7"/>
        <v>0</v>
      </c>
      <c r="L112" s="185"/>
      <c r="M112" s="185">
        <f t="shared" ref="M112:M128" si="10">ROUND(G112*(H112),2)</f>
        <v>0</v>
      </c>
      <c r="N112" s="185">
        <v>305</v>
      </c>
      <c r="O112" s="185"/>
      <c r="P112" s="187"/>
      <c r="Q112" s="187"/>
      <c r="R112" s="187"/>
      <c r="S112" s="185">
        <f t="shared" si="9"/>
        <v>0</v>
      </c>
      <c r="T112" s="185"/>
      <c r="U112" s="185"/>
      <c r="V112" s="197"/>
      <c r="W112" s="52"/>
      <c r="Z112">
        <v>0</v>
      </c>
    </row>
    <row r="113" spans="1:26" ht="25.05" customHeight="1" x14ac:dyDescent="0.3">
      <c r="A113" s="179"/>
      <c r="B113" s="210">
        <v>24</v>
      </c>
      <c r="C113" s="186" t="s">
        <v>211</v>
      </c>
      <c r="D113" s="308" t="s">
        <v>258</v>
      </c>
      <c r="E113" s="308"/>
      <c r="F113" s="182" t="s">
        <v>113</v>
      </c>
      <c r="G113" s="183">
        <v>1</v>
      </c>
      <c r="H113" s="184"/>
      <c r="I113" s="184">
        <f t="shared" si="5"/>
        <v>0</v>
      </c>
      <c r="J113" s="182">
        <f t="shared" si="6"/>
        <v>100</v>
      </c>
      <c r="K113" s="185">
        <f t="shared" si="7"/>
        <v>0</v>
      </c>
      <c r="L113" s="185"/>
      <c r="M113" s="185">
        <f t="shared" si="10"/>
        <v>0</v>
      </c>
      <c r="N113" s="185">
        <v>100</v>
      </c>
      <c r="O113" s="185"/>
      <c r="P113" s="187"/>
      <c r="Q113" s="187"/>
      <c r="R113" s="187"/>
      <c r="S113" s="185">
        <f t="shared" si="9"/>
        <v>0</v>
      </c>
      <c r="T113" s="185"/>
      <c r="U113" s="185"/>
      <c r="V113" s="197"/>
      <c r="W113" s="52"/>
      <c r="Z113">
        <v>0</v>
      </c>
    </row>
    <row r="114" spans="1:26" ht="25.05" customHeight="1" x14ac:dyDescent="0.3">
      <c r="A114" s="179"/>
      <c r="B114" s="210">
        <v>25</v>
      </c>
      <c r="C114" s="186" t="s">
        <v>212</v>
      </c>
      <c r="D114" s="308" t="s">
        <v>259</v>
      </c>
      <c r="E114" s="308"/>
      <c r="F114" s="182" t="s">
        <v>128</v>
      </c>
      <c r="G114" s="183">
        <v>2</v>
      </c>
      <c r="H114" s="184"/>
      <c r="I114" s="184">
        <f t="shared" si="5"/>
        <v>0</v>
      </c>
      <c r="J114" s="182">
        <f t="shared" si="6"/>
        <v>3.9</v>
      </c>
      <c r="K114" s="185">
        <f t="shared" si="7"/>
        <v>0</v>
      </c>
      <c r="L114" s="185"/>
      <c r="M114" s="185">
        <f t="shared" si="10"/>
        <v>0</v>
      </c>
      <c r="N114" s="185">
        <v>1.95</v>
      </c>
      <c r="O114" s="185"/>
      <c r="P114" s="187"/>
      <c r="Q114" s="187"/>
      <c r="R114" s="187"/>
      <c r="S114" s="185">
        <f t="shared" si="9"/>
        <v>0</v>
      </c>
      <c r="T114" s="185"/>
      <c r="U114" s="185"/>
      <c r="V114" s="197"/>
      <c r="W114" s="52"/>
      <c r="Z114">
        <v>0</v>
      </c>
    </row>
    <row r="115" spans="1:26" ht="25.05" customHeight="1" x14ac:dyDescent="0.3">
      <c r="A115" s="179"/>
      <c r="B115" s="210">
        <v>26</v>
      </c>
      <c r="C115" s="186" t="s">
        <v>213</v>
      </c>
      <c r="D115" s="308" t="s">
        <v>260</v>
      </c>
      <c r="E115" s="308"/>
      <c r="F115" s="182" t="s">
        <v>128</v>
      </c>
      <c r="G115" s="183">
        <v>3</v>
      </c>
      <c r="H115" s="184"/>
      <c r="I115" s="184">
        <f t="shared" si="5"/>
        <v>0</v>
      </c>
      <c r="J115" s="182">
        <f t="shared" si="6"/>
        <v>6.9</v>
      </c>
      <c r="K115" s="185">
        <f t="shared" si="7"/>
        <v>0</v>
      </c>
      <c r="L115" s="185"/>
      <c r="M115" s="185">
        <f t="shared" si="10"/>
        <v>0</v>
      </c>
      <c r="N115" s="185">
        <v>2.2999999999999998</v>
      </c>
      <c r="O115" s="185"/>
      <c r="P115" s="187"/>
      <c r="Q115" s="187"/>
      <c r="R115" s="187"/>
      <c r="S115" s="185">
        <f t="shared" si="9"/>
        <v>0</v>
      </c>
      <c r="T115" s="185"/>
      <c r="U115" s="185"/>
      <c r="V115" s="197"/>
      <c r="W115" s="52"/>
      <c r="Z115">
        <v>0</v>
      </c>
    </row>
    <row r="116" spans="1:26" ht="25.05" customHeight="1" x14ac:dyDescent="0.3">
      <c r="A116" s="179"/>
      <c r="B116" s="210">
        <v>27</v>
      </c>
      <c r="C116" s="186" t="s">
        <v>214</v>
      </c>
      <c r="D116" s="308" t="s">
        <v>261</v>
      </c>
      <c r="E116" s="308"/>
      <c r="F116" s="182" t="s">
        <v>128</v>
      </c>
      <c r="G116" s="183">
        <v>12</v>
      </c>
      <c r="H116" s="184"/>
      <c r="I116" s="184">
        <f t="shared" si="5"/>
        <v>0</v>
      </c>
      <c r="J116" s="182">
        <f t="shared" si="6"/>
        <v>74.52</v>
      </c>
      <c r="K116" s="185">
        <f t="shared" si="7"/>
        <v>0</v>
      </c>
      <c r="L116" s="185"/>
      <c r="M116" s="185">
        <f t="shared" si="10"/>
        <v>0</v>
      </c>
      <c r="N116" s="185">
        <v>6.21</v>
      </c>
      <c r="O116" s="185"/>
      <c r="P116" s="187"/>
      <c r="Q116" s="187"/>
      <c r="R116" s="187"/>
      <c r="S116" s="185">
        <f t="shared" si="9"/>
        <v>0</v>
      </c>
      <c r="T116" s="185"/>
      <c r="U116" s="185"/>
      <c r="V116" s="197"/>
      <c r="W116" s="52"/>
      <c r="Z116">
        <v>0</v>
      </c>
    </row>
    <row r="117" spans="1:26" ht="25.05" customHeight="1" x14ac:dyDescent="0.3">
      <c r="A117" s="179"/>
      <c r="B117" s="210">
        <v>28</v>
      </c>
      <c r="C117" s="186" t="s">
        <v>215</v>
      </c>
      <c r="D117" s="308" t="s">
        <v>262</v>
      </c>
      <c r="E117" s="308"/>
      <c r="F117" s="182" t="s">
        <v>128</v>
      </c>
      <c r="G117" s="183">
        <v>2</v>
      </c>
      <c r="H117" s="184"/>
      <c r="I117" s="184">
        <f t="shared" si="5"/>
        <v>0</v>
      </c>
      <c r="J117" s="182">
        <f t="shared" si="6"/>
        <v>195.44</v>
      </c>
      <c r="K117" s="185">
        <f t="shared" si="7"/>
        <v>0</v>
      </c>
      <c r="L117" s="185"/>
      <c r="M117" s="185">
        <f t="shared" si="10"/>
        <v>0</v>
      </c>
      <c r="N117" s="185">
        <v>97.72</v>
      </c>
      <c r="O117" s="185"/>
      <c r="P117" s="187"/>
      <c r="Q117" s="187"/>
      <c r="R117" s="187"/>
      <c r="S117" s="185">
        <f t="shared" si="9"/>
        <v>0</v>
      </c>
      <c r="T117" s="185"/>
      <c r="U117" s="185"/>
      <c r="V117" s="197"/>
      <c r="W117" s="52"/>
      <c r="Z117">
        <v>0</v>
      </c>
    </row>
    <row r="118" spans="1:26" ht="25.05" customHeight="1" x14ac:dyDescent="0.3">
      <c r="A118" s="179"/>
      <c r="B118" s="210">
        <v>29</v>
      </c>
      <c r="C118" s="186" t="s">
        <v>216</v>
      </c>
      <c r="D118" s="308" t="s">
        <v>263</v>
      </c>
      <c r="E118" s="308"/>
      <c r="F118" s="182" t="s">
        <v>128</v>
      </c>
      <c r="G118" s="183">
        <v>12</v>
      </c>
      <c r="H118" s="184"/>
      <c r="I118" s="184">
        <f t="shared" si="5"/>
        <v>0</v>
      </c>
      <c r="J118" s="182">
        <f t="shared" si="6"/>
        <v>1818.6</v>
      </c>
      <c r="K118" s="185">
        <f t="shared" si="7"/>
        <v>0</v>
      </c>
      <c r="L118" s="185"/>
      <c r="M118" s="185">
        <f t="shared" si="10"/>
        <v>0</v>
      </c>
      <c r="N118" s="185">
        <v>151.55000000000001</v>
      </c>
      <c r="O118" s="185"/>
      <c r="P118" s="187"/>
      <c r="Q118" s="187"/>
      <c r="R118" s="187"/>
      <c r="S118" s="185">
        <f t="shared" si="9"/>
        <v>0</v>
      </c>
      <c r="T118" s="185"/>
      <c r="U118" s="185"/>
      <c r="V118" s="197"/>
      <c r="W118" s="52"/>
      <c r="Z118">
        <v>0</v>
      </c>
    </row>
    <row r="119" spans="1:26" ht="25.05" customHeight="1" x14ac:dyDescent="0.3">
      <c r="A119" s="179"/>
      <c r="B119" s="210">
        <v>30</v>
      </c>
      <c r="C119" s="186" t="s">
        <v>217</v>
      </c>
      <c r="D119" s="308" t="s">
        <v>264</v>
      </c>
      <c r="E119" s="308"/>
      <c r="F119" s="182" t="s">
        <v>128</v>
      </c>
      <c r="G119" s="183">
        <v>26</v>
      </c>
      <c r="H119" s="184"/>
      <c r="I119" s="184">
        <f t="shared" si="5"/>
        <v>0</v>
      </c>
      <c r="J119" s="182">
        <f t="shared" si="6"/>
        <v>2329.6</v>
      </c>
      <c r="K119" s="185">
        <f t="shared" si="7"/>
        <v>0</v>
      </c>
      <c r="L119" s="185"/>
      <c r="M119" s="185">
        <f t="shared" si="10"/>
        <v>0</v>
      </c>
      <c r="N119" s="185">
        <v>89.6</v>
      </c>
      <c r="O119" s="185"/>
      <c r="P119" s="187"/>
      <c r="Q119" s="187"/>
      <c r="R119" s="187"/>
      <c r="S119" s="185">
        <f t="shared" si="9"/>
        <v>0</v>
      </c>
      <c r="T119" s="185"/>
      <c r="U119" s="185"/>
      <c r="V119" s="197"/>
      <c r="W119" s="52"/>
      <c r="Z119">
        <v>0</v>
      </c>
    </row>
    <row r="120" spans="1:26" ht="25.05" customHeight="1" x14ac:dyDescent="0.3">
      <c r="A120" s="179"/>
      <c r="B120" s="210">
        <v>31</v>
      </c>
      <c r="C120" s="186" t="s">
        <v>218</v>
      </c>
      <c r="D120" s="308" t="s">
        <v>265</v>
      </c>
      <c r="E120" s="308"/>
      <c r="F120" s="182" t="s">
        <v>128</v>
      </c>
      <c r="G120" s="183">
        <v>2</v>
      </c>
      <c r="H120" s="184"/>
      <c r="I120" s="184">
        <f t="shared" si="5"/>
        <v>0</v>
      </c>
      <c r="J120" s="182">
        <f t="shared" si="6"/>
        <v>7.48</v>
      </c>
      <c r="K120" s="185">
        <f t="shared" si="7"/>
        <v>0</v>
      </c>
      <c r="L120" s="185"/>
      <c r="M120" s="185">
        <f t="shared" si="10"/>
        <v>0</v>
      </c>
      <c r="N120" s="185">
        <v>3.74</v>
      </c>
      <c r="O120" s="185"/>
      <c r="P120" s="187"/>
      <c r="Q120" s="187"/>
      <c r="R120" s="187"/>
      <c r="S120" s="185">
        <f t="shared" si="9"/>
        <v>0</v>
      </c>
      <c r="T120" s="185"/>
      <c r="U120" s="185"/>
      <c r="V120" s="197"/>
      <c r="W120" s="52"/>
      <c r="Z120">
        <v>0</v>
      </c>
    </row>
    <row r="121" spans="1:26" ht="25.05" customHeight="1" x14ac:dyDescent="0.3">
      <c r="A121" s="179"/>
      <c r="B121" s="210">
        <v>32</v>
      </c>
      <c r="C121" s="186" t="s">
        <v>219</v>
      </c>
      <c r="D121" s="308" t="s">
        <v>266</v>
      </c>
      <c r="E121" s="308"/>
      <c r="F121" s="182" t="s">
        <v>128</v>
      </c>
      <c r="G121" s="183">
        <v>2</v>
      </c>
      <c r="H121" s="184"/>
      <c r="I121" s="184">
        <f t="shared" si="5"/>
        <v>0</v>
      </c>
      <c r="J121" s="182">
        <f t="shared" si="6"/>
        <v>9.4</v>
      </c>
      <c r="K121" s="185">
        <f t="shared" si="7"/>
        <v>0</v>
      </c>
      <c r="L121" s="185"/>
      <c r="M121" s="185">
        <f t="shared" si="10"/>
        <v>0</v>
      </c>
      <c r="N121" s="185">
        <v>4.7</v>
      </c>
      <c r="O121" s="185"/>
      <c r="P121" s="187"/>
      <c r="Q121" s="187"/>
      <c r="R121" s="187"/>
      <c r="S121" s="185">
        <f t="shared" si="9"/>
        <v>0</v>
      </c>
      <c r="T121" s="185"/>
      <c r="U121" s="185"/>
      <c r="V121" s="197"/>
      <c r="W121" s="52"/>
      <c r="Z121">
        <v>0</v>
      </c>
    </row>
    <row r="122" spans="1:26" ht="25.05" customHeight="1" x14ac:dyDescent="0.3">
      <c r="A122" s="179"/>
      <c r="B122" s="210">
        <v>33</v>
      </c>
      <c r="C122" s="186" t="s">
        <v>220</v>
      </c>
      <c r="D122" s="308" t="s">
        <v>267</v>
      </c>
      <c r="E122" s="308"/>
      <c r="F122" s="182" t="s">
        <v>128</v>
      </c>
      <c r="G122" s="183">
        <v>7.5010000000000003</v>
      </c>
      <c r="H122" s="184"/>
      <c r="I122" s="184">
        <f t="shared" si="5"/>
        <v>0</v>
      </c>
      <c r="J122" s="182">
        <f t="shared" si="6"/>
        <v>52.51</v>
      </c>
      <c r="K122" s="185">
        <f t="shared" si="7"/>
        <v>0</v>
      </c>
      <c r="L122" s="185"/>
      <c r="M122" s="185">
        <f t="shared" si="10"/>
        <v>0</v>
      </c>
      <c r="N122" s="185">
        <v>7</v>
      </c>
      <c r="O122" s="185"/>
      <c r="P122" s="187"/>
      <c r="Q122" s="187"/>
      <c r="R122" s="187"/>
      <c r="S122" s="185">
        <f t="shared" si="9"/>
        <v>0</v>
      </c>
      <c r="T122" s="185"/>
      <c r="U122" s="185"/>
      <c r="V122" s="197"/>
      <c r="W122" s="52"/>
      <c r="Z122">
        <v>0</v>
      </c>
    </row>
    <row r="123" spans="1:26" ht="25.05" customHeight="1" x14ac:dyDescent="0.3">
      <c r="A123" s="179"/>
      <c r="B123" s="210">
        <v>34</v>
      </c>
      <c r="C123" s="186" t="s">
        <v>221</v>
      </c>
      <c r="D123" s="308" t="s">
        <v>268</v>
      </c>
      <c r="E123" s="308"/>
      <c r="F123" s="182" t="s">
        <v>128</v>
      </c>
      <c r="G123" s="183">
        <v>10.129</v>
      </c>
      <c r="H123" s="184"/>
      <c r="I123" s="184">
        <f t="shared" si="5"/>
        <v>0</v>
      </c>
      <c r="J123" s="182">
        <f t="shared" si="6"/>
        <v>204.5</v>
      </c>
      <c r="K123" s="185">
        <f t="shared" si="7"/>
        <v>0</v>
      </c>
      <c r="L123" s="185"/>
      <c r="M123" s="185">
        <f t="shared" si="10"/>
        <v>0</v>
      </c>
      <c r="N123" s="185">
        <v>20.190000000000001</v>
      </c>
      <c r="O123" s="185"/>
      <c r="P123" s="187"/>
      <c r="Q123" s="187"/>
      <c r="R123" s="187"/>
      <c r="S123" s="185">
        <f t="shared" si="9"/>
        <v>0</v>
      </c>
      <c r="T123" s="185"/>
      <c r="U123" s="185"/>
      <c r="V123" s="197"/>
      <c r="W123" s="52"/>
      <c r="Z123">
        <v>0</v>
      </c>
    </row>
    <row r="124" spans="1:26" ht="25.05" customHeight="1" x14ac:dyDescent="0.3">
      <c r="A124" s="179"/>
      <c r="B124" s="210">
        <v>35</v>
      </c>
      <c r="C124" s="186" t="s">
        <v>222</v>
      </c>
      <c r="D124" s="308" t="s">
        <v>269</v>
      </c>
      <c r="E124" s="308"/>
      <c r="F124" s="182" t="s">
        <v>128</v>
      </c>
      <c r="G124" s="183">
        <v>12</v>
      </c>
      <c r="H124" s="184"/>
      <c r="I124" s="184">
        <f t="shared" si="5"/>
        <v>0</v>
      </c>
      <c r="J124" s="182">
        <f t="shared" si="6"/>
        <v>1911.48</v>
      </c>
      <c r="K124" s="185">
        <f t="shared" si="7"/>
        <v>0</v>
      </c>
      <c r="L124" s="185"/>
      <c r="M124" s="185">
        <f t="shared" si="10"/>
        <v>0</v>
      </c>
      <c r="N124" s="185">
        <v>159.29</v>
      </c>
      <c r="O124" s="185"/>
      <c r="P124" s="187"/>
      <c r="Q124" s="187"/>
      <c r="R124" s="187"/>
      <c r="S124" s="185">
        <f t="shared" si="9"/>
        <v>0</v>
      </c>
      <c r="T124" s="185"/>
      <c r="U124" s="185"/>
      <c r="V124" s="197"/>
      <c r="W124" s="52"/>
      <c r="Z124">
        <v>0</v>
      </c>
    </row>
    <row r="125" spans="1:26" ht="25.05" customHeight="1" x14ac:dyDescent="0.3">
      <c r="A125" s="179"/>
      <c r="B125" s="210">
        <v>36</v>
      </c>
      <c r="C125" s="186" t="s">
        <v>223</v>
      </c>
      <c r="D125" s="308" t="s">
        <v>270</v>
      </c>
      <c r="E125" s="308"/>
      <c r="F125" s="182" t="s">
        <v>161</v>
      </c>
      <c r="G125" s="183">
        <v>12</v>
      </c>
      <c r="H125" s="184"/>
      <c r="I125" s="184">
        <f t="shared" si="5"/>
        <v>0</v>
      </c>
      <c r="J125" s="182">
        <f t="shared" si="6"/>
        <v>386.4</v>
      </c>
      <c r="K125" s="185">
        <f t="shared" si="7"/>
        <v>0</v>
      </c>
      <c r="L125" s="185"/>
      <c r="M125" s="185">
        <f t="shared" si="10"/>
        <v>0</v>
      </c>
      <c r="N125" s="185">
        <v>32.200000000000003</v>
      </c>
      <c r="O125" s="185"/>
      <c r="P125" s="187"/>
      <c r="Q125" s="187"/>
      <c r="R125" s="187"/>
      <c r="S125" s="185">
        <f t="shared" si="9"/>
        <v>0</v>
      </c>
      <c r="T125" s="185"/>
      <c r="U125" s="185"/>
      <c r="V125" s="197"/>
      <c r="W125" s="52"/>
      <c r="Z125">
        <v>0</v>
      </c>
    </row>
    <row r="126" spans="1:26" ht="25.05" customHeight="1" x14ac:dyDescent="0.3">
      <c r="A126" s="179"/>
      <c r="B126" s="210">
        <v>37</v>
      </c>
      <c r="C126" s="186" t="s">
        <v>224</v>
      </c>
      <c r="D126" s="308" t="s">
        <v>271</v>
      </c>
      <c r="E126" s="308"/>
      <c r="F126" s="182" t="s">
        <v>161</v>
      </c>
      <c r="G126" s="183">
        <v>3</v>
      </c>
      <c r="H126" s="184"/>
      <c r="I126" s="184">
        <f t="shared" si="5"/>
        <v>0</v>
      </c>
      <c r="J126" s="182">
        <f t="shared" si="6"/>
        <v>225.6</v>
      </c>
      <c r="K126" s="185">
        <f t="shared" si="7"/>
        <v>0</v>
      </c>
      <c r="L126" s="185"/>
      <c r="M126" s="185">
        <f t="shared" si="10"/>
        <v>0</v>
      </c>
      <c r="N126" s="185">
        <v>75.2</v>
      </c>
      <c r="O126" s="185"/>
      <c r="P126" s="187"/>
      <c r="Q126" s="187"/>
      <c r="R126" s="187"/>
      <c r="S126" s="185">
        <f t="shared" si="9"/>
        <v>0</v>
      </c>
      <c r="T126" s="185"/>
      <c r="U126" s="185"/>
      <c r="V126" s="197"/>
      <c r="W126" s="52"/>
      <c r="Z126">
        <v>0</v>
      </c>
    </row>
    <row r="127" spans="1:26" ht="25.05" customHeight="1" x14ac:dyDescent="0.3">
      <c r="A127" s="179"/>
      <c r="B127" s="210">
        <v>38</v>
      </c>
      <c r="C127" s="186" t="s">
        <v>225</v>
      </c>
      <c r="D127" s="308" t="s">
        <v>226</v>
      </c>
      <c r="E127" s="308"/>
      <c r="F127" s="182" t="s">
        <v>161</v>
      </c>
      <c r="G127" s="183">
        <v>3</v>
      </c>
      <c r="H127" s="184"/>
      <c r="I127" s="184">
        <f t="shared" si="5"/>
        <v>0</v>
      </c>
      <c r="J127" s="182">
        <f t="shared" si="6"/>
        <v>66</v>
      </c>
      <c r="K127" s="185">
        <f t="shared" si="7"/>
        <v>0</v>
      </c>
      <c r="L127" s="185"/>
      <c r="M127" s="185">
        <f t="shared" si="10"/>
        <v>0</v>
      </c>
      <c r="N127" s="185">
        <v>22</v>
      </c>
      <c r="O127" s="185"/>
      <c r="P127" s="187"/>
      <c r="Q127" s="187"/>
      <c r="R127" s="187"/>
      <c r="S127" s="185">
        <f t="shared" si="9"/>
        <v>0</v>
      </c>
      <c r="T127" s="185"/>
      <c r="U127" s="185"/>
      <c r="V127" s="197"/>
      <c r="W127" s="52"/>
      <c r="Z127">
        <v>0</v>
      </c>
    </row>
    <row r="128" spans="1:26" ht="25.05" customHeight="1" x14ac:dyDescent="0.3">
      <c r="A128" s="179"/>
      <c r="B128" s="210">
        <v>39</v>
      </c>
      <c r="C128" s="186" t="s">
        <v>227</v>
      </c>
      <c r="D128" s="308" t="s">
        <v>228</v>
      </c>
      <c r="E128" s="308"/>
      <c r="F128" s="182" t="s">
        <v>128</v>
      </c>
      <c r="G128" s="183">
        <v>12</v>
      </c>
      <c r="H128" s="184"/>
      <c r="I128" s="184">
        <f t="shared" si="5"/>
        <v>0</v>
      </c>
      <c r="J128" s="182">
        <f t="shared" si="6"/>
        <v>73.56</v>
      </c>
      <c r="K128" s="185">
        <f t="shared" si="7"/>
        <v>0</v>
      </c>
      <c r="L128" s="185"/>
      <c r="M128" s="185">
        <f t="shared" si="10"/>
        <v>0</v>
      </c>
      <c r="N128" s="185">
        <v>6.13</v>
      </c>
      <c r="O128" s="185"/>
      <c r="P128" s="187"/>
      <c r="Q128" s="187"/>
      <c r="R128" s="187"/>
      <c r="S128" s="185">
        <f t="shared" si="9"/>
        <v>0</v>
      </c>
      <c r="T128" s="185"/>
      <c r="U128" s="185"/>
      <c r="V128" s="197"/>
      <c r="W128" s="52"/>
      <c r="Z128">
        <v>0</v>
      </c>
    </row>
    <row r="129" spans="1:26" x14ac:dyDescent="0.3">
      <c r="A129" s="9"/>
      <c r="B129" s="208"/>
      <c r="C129" s="172">
        <v>8</v>
      </c>
      <c r="D129" s="309" t="s">
        <v>125</v>
      </c>
      <c r="E129" s="309"/>
      <c r="F129" s="9"/>
      <c r="G129" s="171"/>
      <c r="H129" s="138"/>
      <c r="I129" s="140">
        <f>ROUND((SUM(I96:I128))/1,2)</f>
        <v>0</v>
      </c>
      <c r="J129" s="9"/>
      <c r="K129" s="9"/>
      <c r="L129" s="9">
        <f>ROUND((SUM(L96:L128))/1,2)</f>
        <v>0</v>
      </c>
      <c r="M129" s="9">
        <f>ROUND((SUM(M96:M128))/1,2)</f>
        <v>0</v>
      </c>
      <c r="N129" s="9"/>
      <c r="O129" s="9"/>
      <c r="P129" s="9"/>
      <c r="Q129" s="9"/>
      <c r="R129" s="9"/>
      <c r="S129" s="9">
        <f>ROUND((SUM(S96:S128))/1,2)</f>
        <v>5.77</v>
      </c>
      <c r="T129" s="9"/>
      <c r="U129" s="9"/>
      <c r="V129" s="195">
        <f>ROUND((SUM(V96:V128))/1,2)</f>
        <v>0</v>
      </c>
      <c r="W129" s="213"/>
      <c r="X129" s="137"/>
      <c r="Y129" s="137"/>
      <c r="Z129" s="137"/>
    </row>
    <row r="130" spans="1:26" x14ac:dyDescent="0.3">
      <c r="A130" s="1"/>
      <c r="B130" s="204"/>
      <c r="C130" s="1"/>
      <c r="D130" s="1"/>
      <c r="E130" s="1"/>
      <c r="F130" s="1"/>
      <c r="G130" s="165"/>
      <c r="H130" s="131"/>
      <c r="I130" s="1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96"/>
      <c r="W130" s="52"/>
    </row>
    <row r="131" spans="1:26" x14ac:dyDescent="0.3">
      <c r="A131" s="9"/>
      <c r="B131" s="208"/>
      <c r="C131" s="172">
        <v>9</v>
      </c>
      <c r="D131" s="309" t="s">
        <v>129</v>
      </c>
      <c r="E131" s="309"/>
      <c r="F131" s="9"/>
      <c r="G131" s="171"/>
      <c r="H131" s="138"/>
      <c r="I131" s="138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93"/>
      <c r="W131" s="213"/>
      <c r="X131" s="137"/>
      <c r="Y131" s="137"/>
      <c r="Z131" s="137"/>
    </row>
    <row r="132" spans="1:26" ht="25.05" customHeight="1" x14ac:dyDescent="0.3">
      <c r="A132" s="179"/>
      <c r="B132" s="209">
        <v>40</v>
      </c>
      <c r="C132" s="180" t="s">
        <v>229</v>
      </c>
      <c r="D132" s="310" t="s">
        <v>230</v>
      </c>
      <c r="E132" s="310"/>
      <c r="F132" s="173" t="s">
        <v>128</v>
      </c>
      <c r="G132" s="175">
        <v>1</v>
      </c>
      <c r="H132" s="174"/>
      <c r="I132" s="174">
        <f>ROUND(G132*(H132),2)</f>
        <v>0</v>
      </c>
      <c r="J132" s="173">
        <f>ROUND(G132*(N132),2)</f>
        <v>326.98</v>
      </c>
      <c r="K132" s="178">
        <f>ROUND(G132*(O132),2)</f>
        <v>0</v>
      </c>
      <c r="L132" s="178">
        <f>ROUND(G132*(H132),2)</f>
        <v>0</v>
      </c>
      <c r="M132" s="178"/>
      <c r="N132" s="178">
        <v>326.98</v>
      </c>
      <c r="O132" s="178"/>
      <c r="P132" s="181">
        <v>5.9630599999999996</v>
      </c>
      <c r="Q132" s="181"/>
      <c r="R132" s="181">
        <v>5.9630599999999996</v>
      </c>
      <c r="S132" s="178">
        <f>ROUND(G132*(P132),3)</f>
        <v>5.9630000000000001</v>
      </c>
      <c r="T132" s="178"/>
      <c r="U132" s="178"/>
      <c r="V132" s="194"/>
      <c r="W132" s="52"/>
      <c r="Z132">
        <v>0</v>
      </c>
    </row>
    <row r="133" spans="1:26" x14ac:dyDescent="0.3">
      <c r="A133" s="9"/>
      <c r="B133" s="208"/>
      <c r="C133" s="172">
        <v>9</v>
      </c>
      <c r="D133" s="309" t="s">
        <v>129</v>
      </c>
      <c r="E133" s="309"/>
      <c r="F133" s="9"/>
      <c r="G133" s="171"/>
      <c r="H133" s="138"/>
      <c r="I133" s="140">
        <f>ROUND((SUM(I131:I132))/1,2)</f>
        <v>0</v>
      </c>
      <c r="J133" s="9"/>
      <c r="K133" s="9"/>
      <c r="L133" s="9">
        <f>ROUND((SUM(L131:L132))/1,2)</f>
        <v>0</v>
      </c>
      <c r="M133" s="9">
        <f>ROUND((SUM(M131:M132))/1,2)</f>
        <v>0</v>
      </c>
      <c r="N133" s="9"/>
      <c r="O133" s="9"/>
      <c r="P133" s="9"/>
      <c r="Q133" s="9"/>
      <c r="R133" s="9"/>
      <c r="S133" s="9">
        <f>ROUND((SUM(S131:S132))/1,2)</f>
        <v>5.96</v>
      </c>
      <c r="T133" s="9"/>
      <c r="U133" s="9"/>
      <c r="V133" s="195">
        <f>ROUND((SUM(V131:V132))/1,2)</f>
        <v>0</v>
      </c>
      <c r="W133" s="213"/>
      <c r="X133" s="137"/>
      <c r="Y133" s="137"/>
      <c r="Z133" s="137"/>
    </row>
    <row r="134" spans="1:26" x14ac:dyDescent="0.3">
      <c r="A134" s="1"/>
      <c r="B134" s="204"/>
      <c r="C134" s="1"/>
      <c r="D134" s="1"/>
      <c r="E134" s="1"/>
      <c r="F134" s="1"/>
      <c r="G134" s="165"/>
      <c r="H134" s="131"/>
      <c r="I134" s="1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96"/>
      <c r="W134" s="52"/>
    </row>
    <row r="135" spans="1:26" x14ac:dyDescent="0.3">
      <c r="A135" s="9"/>
      <c r="B135" s="208"/>
      <c r="C135" s="172">
        <v>99</v>
      </c>
      <c r="D135" s="309" t="s">
        <v>166</v>
      </c>
      <c r="E135" s="309"/>
      <c r="F135" s="9"/>
      <c r="G135" s="171"/>
      <c r="H135" s="138"/>
      <c r="I135" s="138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193"/>
      <c r="W135" s="213"/>
      <c r="X135" s="137"/>
      <c r="Y135" s="137"/>
      <c r="Z135" s="137"/>
    </row>
    <row r="136" spans="1:26" ht="25.05" customHeight="1" x14ac:dyDescent="0.3">
      <c r="A136" s="179"/>
      <c r="B136" s="209">
        <v>41</v>
      </c>
      <c r="C136" s="180" t="s">
        <v>231</v>
      </c>
      <c r="D136" s="310" t="s">
        <v>232</v>
      </c>
      <c r="E136" s="310"/>
      <c r="F136" s="173" t="s">
        <v>142</v>
      </c>
      <c r="G136" s="387">
        <v>846.50800000000004</v>
      </c>
      <c r="H136" s="174"/>
      <c r="I136" s="174">
        <f>ROUND(G136*(H136),2)</f>
        <v>0</v>
      </c>
      <c r="J136" s="173">
        <f>ROUND(G136*(N136),2)</f>
        <v>28561.18</v>
      </c>
      <c r="K136" s="178">
        <f>ROUND(G136*(O136),2)</f>
        <v>0</v>
      </c>
      <c r="L136" s="178">
        <f>ROUND(G136*(H136),2)</f>
        <v>0</v>
      </c>
      <c r="M136" s="178"/>
      <c r="N136" s="178">
        <v>33.74</v>
      </c>
      <c r="O136" s="178"/>
      <c r="P136" s="181"/>
      <c r="Q136" s="181"/>
      <c r="R136" s="181"/>
      <c r="S136" s="178">
        <f>ROUND(G136*(P136),3)</f>
        <v>0</v>
      </c>
      <c r="T136" s="178"/>
      <c r="U136" s="178"/>
      <c r="V136" s="194"/>
      <c r="W136" s="52"/>
      <c r="Z136">
        <v>0</v>
      </c>
    </row>
    <row r="137" spans="1:26" x14ac:dyDescent="0.3">
      <c r="A137" s="9"/>
      <c r="B137" s="208"/>
      <c r="C137" s="172">
        <v>99</v>
      </c>
      <c r="D137" s="309" t="s">
        <v>166</v>
      </c>
      <c r="E137" s="309"/>
      <c r="F137" s="9"/>
      <c r="G137" s="171"/>
      <c r="H137" s="138"/>
      <c r="I137" s="140">
        <f>ROUND((SUM(I135:I136))/1,2)</f>
        <v>0</v>
      </c>
      <c r="J137" s="9"/>
      <c r="K137" s="9"/>
      <c r="L137" s="9">
        <f>ROUND((SUM(L135:L136))/1,2)</f>
        <v>0</v>
      </c>
      <c r="M137" s="9">
        <f>ROUND((SUM(M135:M136))/1,2)</f>
        <v>0</v>
      </c>
      <c r="N137" s="9"/>
      <c r="O137" s="9"/>
      <c r="P137" s="9"/>
      <c r="Q137" s="9"/>
      <c r="R137" s="9"/>
      <c r="S137" s="9">
        <f>ROUND((SUM(S135:S136))/1,2)</f>
        <v>0</v>
      </c>
      <c r="T137" s="9"/>
      <c r="U137" s="9"/>
      <c r="V137" s="195">
        <f>ROUND((SUM(V135:V136))/1,2)</f>
        <v>0</v>
      </c>
      <c r="W137" s="213"/>
      <c r="X137" s="137"/>
      <c r="Y137" s="137"/>
      <c r="Z137" s="137"/>
    </row>
    <row r="138" spans="1:26" x14ac:dyDescent="0.3">
      <c r="A138" s="1"/>
      <c r="B138" s="204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96"/>
      <c r="W138" s="52"/>
    </row>
    <row r="139" spans="1:26" x14ac:dyDescent="0.3">
      <c r="A139" s="9"/>
      <c r="B139" s="208"/>
      <c r="C139" s="9"/>
      <c r="D139" s="306" t="s">
        <v>58</v>
      </c>
      <c r="E139" s="306"/>
      <c r="F139" s="9"/>
      <c r="G139" s="171"/>
      <c r="H139" s="138"/>
      <c r="I139" s="140">
        <f>ROUND((SUM(I82:I138))/2,2)</f>
        <v>0</v>
      </c>
      <c r="J139" s="9"/>
      <c r="K139" s="9"/>
      <c r="L139" s="138">
        <f>ROUND((SUM(L82:L138))/2,2)</f>
        <v>0</v>
      </c>
      <c r="M139" s="138">
        <f>ROUND((SUM(M82:M138))/2,2)</f>
        <v>0</v>
      </c>
      <c r="N139" s="9"/>
      <c r="O139" s="9"/>
      <c r="P139" s="188"/>
      <c r="Q139" s="9"/>
      <c r="R139" s="9"/>
      <c r="S139" s="188">
        <f>ROUND((SUM(S82:S138))/2,2)</f>
        <v>846.51</v>
      </c>
      <c r="T139" s="9"/>
      <c r="U139" s="9"/>
      <c r="V139" s="195">
        <f>ROUND((SUM(V82:V138))/2,2)</f>
        <v>0</v>
      </c>
      <c r="W139" s="52"/>
    </row>
    <row r="140" spans="1:26" x14ac:dyDescent="0.3">
      <c r="A140" s="1"/>
      <c r="B140" s="204"/>
      <c r="C140" s="1"/>
      <c r="D140" s="1"/>
      <c r="E140" s="1"/>
      <c r="F140" s="1"/>
      <c r="G140" s="165"/>
      <c r="H140" s="131"/>
      <c r="I140" s="1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96"/>
      <c r="W140" s="52"/>
    </row>
    <row r="141" spans="1:26" x14ac:dyDescent="0.3">
      <c r="A141" s="9"/>
      <c r="B141" s="208"/>
      <c r="C141" s="9"/>
      <c r="D141" s="306" t="s">
        <v>171</v>
      </c>
      <c r="E141" s="306"/>
      <c r="F141" s="9"/>
      <c r="G141" s="171"/>
      <c r="H141" s="138"/>
      <c r="I141" s="138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93"/>
      <c r="W141" s="213"/>
      <c r="X141" s="137"/>
      <c r="Y141" s="137"/>
      <c r="Z141" s="137"/>
    </row>
    <row r="142" spans="1:26" x14ac:dyDescent="0.3">
      <c r="A142" s="9"/>
      <c r="B142" s="208"/>
      <c r="C142" s="172">
        <v>767</v>
      </c>
      <c r="D142" s="309" t="s">
        <v>233</v>
      </c>
      <c r="E142" s="309"/>
      <c r="F142" s="9"/>
      <c r="G142" s="171"/>
      <c r="H142" s="138"/>
      <c r="I142" s="138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193"/>
      <c r="W142" s="213"/>
      <c r="X142" s="137"/>
      <c r="Y142" s="137"/>
      <c r="Z142" s="137"/>
    </row>
    <row r="143" spans="1:26" ht="25.05" customHeight="1" x14ac:dyDescent="0.3">
      <c r="A143" s="179"/>
      <c r="B143" s="209">
        <v>42</v>
      </c>
      <c r="C143" s="180" t="s">
        <v>234</v>
      </c>
      <c r="D143" s="310" t="s">
        <v>235</v>
      </c>
      <c r="E143" s="310"/>
      <c r="F143" s="173" t="s">
        <v>96</v>
      </c>
      <c r="G143" s="175">
        <v>0.68</v>
      </c>
      <c r="H143" s="174"/>
      <c r="I143" s="174">
        <f>ROUND(G143*(H143),2)</f>
        <v>0</v>
      </c>
      <c r="J143" s="173">
        <f>ROUND(G143*(N143),2)</f>
        <v>10.61</v>
      </c>
      <c r="K143" s="178">
        <f>ROUND(G143*(O143),2)</f>
        <v>0</v>
      </c>
      <c r="L143" s="178">
        <f>ROUND(G143*(H143),2)</f>
        <v>0</v>
      </c>
      <c r="M143" s="178"/>
      <c r="N143" s="178">
        <v>15.6</v>
      </c>
      <c r="O143" s="178"/>
      <c r="P143" s="181">
        <v>4.6000000000000001E-4</v>
      </c>
      <c r="Q143" s="181"/>
      <c r="R143" s="181">
        <v>4.6000000000000001E-4</v>
      </c>
      <c r="S143" s="178">
        <f>ROUND(G143*(P143),3)</f>
        <v>0</v>
      </c>
      <c r="T143" s="178"/>
      <c r="U143" s="178"/>
      <c r="V143" s="194"/>
      <c r="W143" s="52"/>
      <c r="Z143">
        <v>0</v>
      </c>
    </row>
    <row r="144" spans="1:26" ht="25.05" customHeight="1" x14ac:dyDescent="0.3">
      <c r="A144" s="179"/>
      <c r="B144" s="209">
        <v>43</v>
      </c>
      <c r="C144" s="180" t="s">
        <v>236</v>
      </c>
      <c r="D144" s="310" t="s">
        <v>237</v>
      </c>
      <c r="E144" s="310"/>
      <c r="F144" s="173" t="s">
        <v>142</v>
      </c>
      <c r="G144" s="175">
        <v>8.0000000000000002E-3</v>
      </c>
      <c r="H144" s="174"/>
      <c r="I144" s="174">
        <f>ROUND(G144*(H144),2)</f>
        <v>0</v>
      </c>
      <c r="J144" s="173">
        <f>ROUND(G144*(N144),2)</f>
        <v>0.34</v>
      </c>
      <c r="K144" s="178">
        <f>ROUND(G144*(O144),2)</f>
        <v>0</v>
      </c>
      <c r="L144" s="178">
        <f>ROUND(G144*(H144),2)</f>
        <v>0</v>
      </c>
      <c r="M144" s="178"/>
      <c r="N144" s="178">
        <v>42.59</v>
      </c>
      <c r="O144" s="178"/>
      <c r="P144" s="181"/>
      <c r="Q144" s="181"/>
      <c r="R144" s="181"/>
      <c r="S144" s="178">
        <f>ROUND(G144*(P144),3)</f>
        <v>0</v>
      </c>
      <c r="T144" s="178"/>
      <c r="U144" s="178"/>
      <c r="V144" s="194"/>
      <c r="W144" s="52"/>
      <c r="Z144">
        <v>0</v>
      </c>
    </row>
    <row r="145" spans="1:26" ht="25.05" customHeight="1" x14ac:dyDescent="0.3">
      <c r="A145" s="179"/>
      <c r="B145" s="210">
        <v>44</v>
      </c>
      <c r="C145" s="186" t="s">
        <v>238</v>
      </c>
      <c r="D145" s="308" t="s">
        <v>239</v>
      </c>
      <c r="E145" s="308"/>
      <c r="F145" s="182" t="s">
        <v>240</v>
      </c>
      <c r="G145" s="183">
        <v>7.3</v>
      </c>
      <c r="H145" s="184"/>
      <c r="I145" s="184">
        <f>ROUND(G145*(H145),2)</f>
        <v>0</v>
      </c>
      <c r="J145" s="182">
        <f>ROUND(G145*(N145),2)</f>
        <v>131.4</v>
      </c>
      <c r="K145" s="185">
        <f>ROUND(G145*(O145),2)</f>
        <v>0</v>
      </c>
      <c r="L145" s="185"/>
      <c r="M145" s="185">
        <f>ROUND(G145*(H145),2)</f>
        <v>0</v>
      </c>
      <c r="N145" s="185">
        <v>18</v>
      </c>
      <c r="O145" s="185"/>
      <c r="P145" s="187"/>
      <c r="Q145" s="187"/>
      <c r="R145" s="187"/>
      <c r="S145" s="185">
        <f>ROUND(G145*(P145),3)</f>
        <v>0</v>
      </c>
      <c r="T145" s="185"/>
      <c r="U145" s="185"/>
      <c r="V145" s="197"/>
      <c r="W145" s="52"/>
      <c r="Z145">
        <v>0</v>
      </c>
    </row>
    <row r="146" spans="1:26" x14ac:dyDescent="0.3">
      <c r="A146" s="9"/>
      <c r="B146" s="208"/>
      <c r="C146" s="172">
        <v>767</v>
      </c>
      <c r="D146" s="309" t="s">
        <v>233</v>
      </c>
      <c r="E146" s="309"/>
      <c r="F146" s="9"/>
      <c r="G146" s="171"/>
      <c r="H146" s="138"/>
      <c r="I146" s="140">
        <f>ROUND((SUM(I142:I145))/1,2)</f>
        <v>0</v>
      </c>
      <c r="J146" s="9"/>
      <c r="K146" s="9"/>
      <c r="L146" s="9">
        <f>ROUND((SUM(L142:L145))/1,2)</f>
        <v>0</v>
      </c>
      <c r="M146" s="9">
        <f>ROUND((SUM(M142:M145))/1,2)</f>
        <v>0</v>
      </c>
      <c r="N146" s="9"/>
      <c r="O146" s="9"/>
      <c r="P146" s="188"/>
      <c r="Q146" s="1"/>
      <c r="R146" s="1"/>
      <c r="S146" s="188">
        <f>ROUND((SUM(S142:S145))/1,2)</f>
        <v>0</v>
      </c>
      <c r="T146" s="2"/>
      <c r="U146" s="2"/>
      <c r="V146" s="195">
        <f>ROUND((SUM(V142:V145))/1,2)</f>
        <v>0</v>
      </c>
      <c r="W146" s="52"/>
    </row>
    <row r="147" spans="1:26" x14ac:dyDescent="0.3">
      <c r="A147" s="1"/>
      <c r="B147" s="204"/>
      <c r="C147" s="1"/>
      <c r="D147" s="1"/>
      <c r="E147" s="1"/>
      <c r="F147" s="1"/>
      <c r="G147" s="165"/>
      <c r="H147" s="131"/>
      <c r="I147" s="13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96"/>
      <c r="W147" s="52"/>
    </row>
    <row r="148" spans="1:26" x14ac:dyDescent="0.3">
      <c r="A148" s="9"/>
      <c r="B148" s="208"/>
      <c r="C148" s="9"/>
      <c r="D148" s="306" t="s">
        <v>171</v>
      </c>
      <c r="E148" s="306"/>
      <c r="F148" s="9"/>
      <c r="G148" s="171"/>
      <c r="H148" s="138"/>
      <c r="I148" s="140">
        <f>ROUND((SUM(I141:I147))/2,2)</f>
        <v>0</v>
      </c>
      <c r="J148" s="9"/>
      <c r="K148" s="9"/>
      <c r="L148" s="9">
        <f>ROUND((SUM(L141:L147))/2,2)</f>
        <v>0</v>
      </c>
      <c r="M148" s="9">
        <f>ROUND((SUM(M141:M147))/2,2)</f>
        <v>0</v>
      </c>
      <c r="N148" s="9"/>
      <c r="O148" s="9"/>
      <c r="P148" s="188"/>
      <c r="Q148" s="1"/>
      <c r="R148" s="1"/>
      <c r="S148" s="188">
        <f>ROUND((SUM(S141:S147))/2,2)</f>
        <v>0</v>
      </c>
      <c r="T148" s="1"/>
      <c r="U148" s="1"/>
      <c r="V148" s="195">
        <f>ROUND((SUM(V141:V147))/2,2)</f>
        <v>0</v>
      </c>
      <c r="W148" s="52"/>
    </row>
    <row r="149" spans="1:26" x14ac:dyDescent="0.3">
      <c r="A149" s="1"/>
      <c r="B149" s="211"/>
      <c r="C149" s="189"/>
      <c r="D149" s="307" t="s">
        <v>64</v>
      </c>
      <c r="E149" s="307"/>
      <c r="F149" s="189"/>
      <c r="G149" s="190"/>
      <c r="H149" s="191"/>
      <c r="I149" s="191">
        <f>ROUND((SUM(I82:I148))/3,2)</f>
        <v>0</v>
      </c>
      <c r="J149" s="189"/>
      <c r="K149" s="189">
        <f>ROUND((SUM(K82:K148))/3,2)</f>
        <v>0</v>
      </c>
      <c r="L149" s="189">
        <f>ROUND((SUM(L82:L148))/3,2)</f>
        <v>0</v>
      </c>
      <c r="M149" s="189">
        <f>ROUND((SUM(M82:M148))/3,2)</f>
        <v>0</v>
      </c>
      <c r="N149" s="189"/>
      <c r="O149" s="189"/>
      <c r="P149" s="190"/>
      <c r="Q149" s="189"/>
      <c r="R149" s="189"/>
      <c r="S149" s="190">
        <f>ROUND((SUM(S82:S148))/3,2)</f>
        <v>846.51</v>
      </c>
      <c r="T149" s="189"/>
      <c r="U149" s="189"/>
      <c r="V149" s="198">
        <f>ROUND((SUM(V82:V148))/3,2)</f>
        <v>0</v>
      </c>
      <c r="W149" s="52"/>
      <c r="Y149">
        <f>(SUM(Y82:Y148))</f>
        <v>0</v>
      </c>
      <c r="Z149">
        <f>(SUM(Z82:Z148))</f>
        <v>0</v>
      </c>
    </row>
  </sheetData>
  <mergeCells count="112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3:E73"/>
    <mergeCell ref="B74:E74"/>
    <mergeCell ref="B75:E75"/>
    <mergeCell ref="I73:P73"/>
    <mergeCell ref="D82:E82"/>
    <mergeCell ref="D83:E83"/>
    <mergeCell ref="B61:D61"/>
    <mergeCell ref="B63:D63"/>
    <mergeCell ref="B64:D64"/>
    <mergeCell ref="B65:D65"/>
    <mergeCell ref="B67:D67"/>
    <mergeCell ref="B71:V71"/>
    <mergeCell ref="D90:E90"/>
    <mergeCell ref="D92:E92"/>
    <mergeCell ref="D93:E93"/>
    <mergeCell ref="D94:E94"/>
    <mergeCell ref="D96:E96"/>
    <mergeCell ref="D97:E97"/>
    <mergeCell ref="D84:E84"/>
    <mergeCell ref="D85:E85"/>
    <mergeCell ref="D86:E86"/>
    <mergeCell ref="D87:E87"/>
    <mergeCell ref="D88:E88"/>
    <mergeCell ref="D89:E89"/>
    <mergeCell ref="D104:E104"/>
    <mergeCell ref="D105:E105"/>
    <mergeCell ref="D106:E106"/>
    <mergeCell ref="D107:E107"/>
    <mergeCell ref="D108:E108"/>
    <mergeCell ref="D109:E109"/>
    <mergeCell ref="D98:E98"/>
    <mergeCell ref="D99:E99"/>
    <mergeCell ref="D100:E100"/>
    <mergeCell ref="D101:E101"/>
    <mergeCell ref="D102:E102"/>
    <mergeCell ref="D103:E103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28:E128"/>
    <mergeCell ref="D129:E129"/>
    <mergeCell ref="D131:E131"/>
    <mergeCell ref="D132:E132"/>
    <mergeCell ref="D133:E133"/>
    <mergeCell ref="D135:E135"/>
    <mergeCell ref="D122:E122"/>
    <mergeCell ref="D123:E123"/>
    <mergeCell ref="D124:E124"/>
    <mergeCell ref="D125:E125"/>
    <mergeCell ref="D126:E126"/>
    <mergeCell ref="D127:E127"/>
    <mergeCell ref="D144:E144"/>
    <mergeCell ref="D145:E145"/>
    <mergeCell ref="D146:E146"/>
    <mergeCell ref="D148:E148"/>
    <mergeCell ref="D149:E149"/>
    <mergeCell ref="D136:E136"/>
    <mergeCell ref="D137:E137"/>
    <mergeCell ref="D139:E139"/>
    <mergeCell ref="D141:E141"/>
    <mergeCell ref="D142:E142"/>
    <mergeCell ref="D143:E143"/>
  </mergeCells>
  <hyperlinks>
    <hyperlink ref="B1:C1" location="A2:A2" tooltip="Klikni na prechod ku Kryciemu listu..." display="Krycí list rozpočtu" xr:uid="{4D8EC9B1-1E27-4CB0-8435-C260DCD8DBB6}"/>
    <hyperlink ref="E1:F1" location="A54:A54" tooltip="Klikni na prechod ku rekapitulácii..." display="Rekapitulácia rozpočtu" xr:uid="{D49B3021-6A9E-4D10-BBA7-6B74B8E378F5}"/>
    <hyperlink ref="H1:I1" location="B81:B81" tooltip="Klikni na prechod ku Rozpočet..." display="Rozpočet" xr:uid="{A36483C3-1AA9-48BA-A108-ABC6CCC2734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VRANOV N. T.-CHODNÍK UL. TEHELNÁ / SO 02-DAŽĎOVÁ KANALIZÁCIA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Rekapitulácia</vt:lpstr>
      <vt:lpstr>Krycí list stavby</vt:lpstr>
      <vt:lpstr>SO 15617</vt:lpstr>
      <vt:lpstr>SO 15618</vt:lpstr>
      <vt:lpstr>'SO 15617'!Oblasť_tlače</vt:lpstr>
      <vt:lpstr>'SO 15618'!Oblasť_tlače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2022-03-11T08:53:58Z</cp:lastPrinted>
  <dcterms:created xsi:type="dcterms:W3CDTF">2022-03-10T08:11:19Z</dcterms:created>
  <dcterms:modified xsi:type="dcterms:W3CDTF">2022-03-11T08:54:01Z</dcterms:modified>
</cp:coreProperties>
</file>