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Vranov Chodník 2022\PD\VO\E mail\"/>
    </mc:Choice>
  </mc:AlternateContent>
  <xr:revisionPtr revIDLastSave="0" documentId="13_ncr:1_{C7B43073-EF11-4FC6-A2E2-2F3C6CCD62F9}" xr6:coauthVersionLast="47" xr6:coauthVersionMax="47" xr10:uidLastSave="{00000000-0000-0000-0000-000000000000}"/>
  <bookViews>
    <workbookView xWindow="28680" yWindow="-120" windowWidth="29040" windowHeight="15840" xr2:uid="{4F8F7B1F-82A8-463C-9E0D-659B29DA4A0C}"/>
  </bookViews>
  <sheets>
    <sheet name="Rekapitulácia" sheetId="1" r:id="rId1"/>
    <sheet name="Krycí list stavby" sheetId="2" r:id="rId2"/>
    <sheet name="SO 15617" sheetId="3" r:id="rId3"/>
    <sheet name="SO 15618" sheetId="4" r:id="rId4"/>
  </sheets>
  <definedNames>
    <definedName name="_xlnm.Print_Area" localSheetId="2">'SO 15617'!$B$2:$V$136</definedName>
    <definedName name="_xlnm.Print_Area" localSheetId="3">'SO 15618'!$B$2:$V$146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E17" i="2"/>
  <c r="D17" i="2"/>
  <c r="C17" i="2"/>
  <c r="F9" i="1"/>
  <c r="E8" i="1"/>
  <c r="D8" i="1"/>
  <c r="E7" i="1"/>
  <c r="E9" i="1" s="1"/>
  <c r="I16" i="2" s="1"/>
  <c r="D7" i="1"/>
  <c r="K8" i="1"/>
  <c r="H29" i="4"/>
  <c r="P29" i="4" s="1"/>
  <c r="P17" i="4"/>
  <c r="P16" i="4"/>
  <c r="P20" i="4" s="1"/>
  <c r="Y146" i="4"/>
  <c r="Z146" i="4"/>
  <c r="I64" i="4"/>
  <c r="V143" i="4"/>
  <c r="V145" i="4" s="1"/>
  <c r="I65" i="4" s="1"/>
  <c r="K142" i="4"/>
  <c r="J142" i="4"/>
  <c r="S142" i="4"/>
  <c r="S145" i="4" s="1"/>
  <c r="H65" i="4" s="1"/>
  <c r="M142" i="4"/>
  <c r="M143" i="4" s="1"/>
  <c r="F64" i="4" s="1"/>
  <c r="I142" i="4"/>
  <c r="K141" i="4"/>
  <c r="J141" i="4"/>
  <c r="S141" i="4"/>
  <c r="L141" i="4"/>
  <c r="I141" i="4"/>
  <c r="K140" i="4"/>
  <c r="J140" i="4"/>
  <c r="S140" i="4"/>
  <c r="S143" i="4" s="1"/>
  <c r="H64" i="4" s="1"/>
  <c r="L140" i="4"/>
  <c r="L143" i="4" s="1"/>
  <c r="E64" i="4" s="1"/>
  <c r="I140" i="4"/>
  <c r="I60" i="4"/>
  <c r="F60" i="4"/>
  <c r="S134" i="4"/>
  <c r="H60" i="4" s="1"/>
  <c r="V134" i="4"/>
  <c r="M134" i="4"/>
  <c r="K133" i="4"/>
  <c r="J133" i="4"/>
  <c r="S133" i="4"/>
  <c r="L133" i="4"/>
  <c r="L134" i="4" s="1"/>
  <c r="E60" i="4" s="1"/>
  <c r="I133" i="4"/>
  <c r="I134" i="4" s="1"/>
  <c r="G60" i="4" s="1"/>
  <c r="F59" i="4"/>
  <c r="V130" i="4"/>
  <c r="I59" i="4" s="1"/>
  <c r="M130" i="4"/>
  <c r="K129" i="4"/>
  <c r="J129" i="4"/>
  <c r="S129" i="4"/>
  <c r="S130" i="4" s="1"/>
  <c r="H59" i="4" s="1"/>
  <c r="L129" i="4"/>
  <c r="L130" i="4" s="1"/>
  <c r="E59" i="4" s="1"/>
  <c r="I129" i="4"/>
  <c r="I130" i="4" s="1"/>
  <c r="G59" i="4" s="1"/>
  <c r="V126" i="4"/>
  <c r="I58" i="4" s="1"/>
  <c r="K125" i="4"/>
  <c r="J125" i="4"/>
  <c r="S125" i="4"/>
  <c r="M125" i="4"/>
  <c r="I125" i="4"/>
  <c r="K124" i="4"/>
  <c r="J124" i="4"/>
  <c r="S124" i="4"/>
  <c r="M124" i="4"/>
  <c r="I124" i="4"/>
  <c r="K123" i="4"/>
  <c r="J123" i="4"/>
  <c r="S123" i="4"/>
  <c r="M123" i="4"/>
  <c r="I123" i="4"/>
  <c r="K122" i="4"/>
  <c r="J122" i="4"/>
  <c r="S122" i="4"/>
  <c r="M122" i="4"/>
  <c r="I122" i="4"/>
  <c r="K121" i="4"/>
  <c r="J121" i="4"/>
  <c r="S121" i="4"/>
  <c r="M121" i="4"/>
  <c r="I121" i="4"/>
  <c r="K120" i="4"/>
  <c r="J120" i="4"/>
  <c r="S120" i="4"/>
  <c r="M120" i="4"/>
  <c r="I120" i="4"/>
  <c r="K119" i="4"/>
  <c r="J119" i="4"/>
  <c r="S119" i="4"/>
  <c r="M119" i="4"/>
  <c r="I119" i="4"/>
  <c r="K118" i="4"/>
  <c r="J118" i="4"/>
  <c r="S118" i="4"/>
  <c r="M118" i="4"/>
  <c r="I118" i="4"/>
  <c r="K117" i="4"/>
  <c r="J117" i="4"/>
  <c r="S117" i="4"/>
  <c r="M117" i="4"/>
  <c r="I117" i="4"/>
  <c r="K116" i="4"/>
  <c r="J116" i="4"/>
  <c r="S116" i="4"/>
  <c r="M116" i="4"/>
  <c r="I116" i="4"/>
  <c r="K115" i="4"/>
  <c r="J115" i="4"/>
  <c r="S115" i="4"/>
  <c r="M115" i="4"/>
  <c r="I115" i="4"/>
  <c r="K114" i="4"/>
  <c r="J114" i="4"/>
  <c r="S114" i="4"/>
  <c r="M114" i="4"/>
  <c r="I114" i="4"/>
  <c r="K113" i="4"/>
  <c r="J113" i="4"/>
  <c r="S113" i="4"/>
  <c r="M113" i="4"/>
  <c r="I113" i="4"/>
  <c r="K112" i="4"/>
  <c r="J112" i="4"/>
  <c r="S112" i="4"/>
  <c r="M112" i="4"/>
  <c r="I112" i="4"/>
  <c r="K111" i="4"/>
  <c r="J111" i="4"/>
  <c r="S111" i="4"/>
  <c r="M111" i="4"/>
  <c r="I111" i="4"/>
  <c r="K110" i="4"/>
  <c r="J110" i="4"/>
  <c r="S110" i="4"/>
  <c r="M110" i="4"/>
  <c r="I110" i="4"/>
  <c r="K109" i="4"/>
  <c r="J109" i="4"/>
  <c r="S109" i="4"/>
  <c r="M109" i="4"/>
  <c r="I109" i="4"/>
  <c r="K108" i="4"/>
  <c r="J108" i="4"/>
  <c r="S108" i="4"/>
  <c r="L108" i="4"/>
  <c r="I108" i="4"/>
  <c r="K107" i="4"/>
  <c r="J107" i="4"/>
  <c r="S107" i="4"/>
  <c r="L107" i="4"/>
  <c r="I107" i="4"/>
  <c r="K106" i="4"/>
  <c r="J106" i="4"/>
  <c r="S106" i="4"/>
  <c r="L106" i="4"/>
  <c r="I106" i="4"/>
  <c r="K105" i="4"/>
  <c r="J105" i="4"/>
  <c r="S105" i="4"/>
  <c r="L105" i="4"/>
  <c r="I105" i="4"/>
  <c r="K104" i="4"/>
  <c r="J104" i="4"/>
  <c r="S104" i="4"/>
  <c r="L104" i="4"/>
  <c r="I104" i="4"/>
  <c r="K103" i="4"/>
  <c r="J103" i="4"/>
  <c r="S103" i="4"/>
  <c r="L103" i="4"/>
  <c r="I103" i="4"/>
  <c r="K102" i="4"/>
  <c r="J102" i="4"/>
  <c r="S102" i="4"/>
  <c r="L102" i="4"/>
  <c r="I102" i="4"/>
  <c r="K101" i="4"/>
  <c r="J101" i="4"/>
  <c r="S101" i="4"/>
  <c r="L101" i="4"/>
  <c r="I101" i="4"/>
  <c r="K100" i="4"/>
  <c r="J100" i="4"/>
  <c r="S100" i="4"/>
  <c r="L100" i="4"/>
  <c r="I100" i="4"/>
  <c r="K99" i="4"/>
  <c r="J99" i="4"/>
  <c r="S99" i="4"/>
  <c r="L99" i="4"/>
  <c r="I99" i="4"/>
  <c r="K98" i="4"/>
  <c r="J98" i="4"/>
  <c r="S98" i="4"/>
  <c r="S126" i="4" s="1"/>
  <c r="H58" i="4" s="1"/>
  <c r="L98" i="4"/>
  <c r="I98" i="4"/>
  <c r="K97" i="4"/>
  <c r="J97" i="4"/>
  <c r="S97" i="4"/>
  <c r="L97" i="4"/>
  <c r="I97" i="4"/>
  <c r="I57" i="4"/>
  <c r="V94" i="4"/>
  <c r="M94" i="4"/>
  <c r="F57" i="4" s="1"/>
  <c r="L94" i="4"/>
  <c r="E57" i="4" s="1"/>
  <c r="K93" i="4"/>
  <c r="J93" i="4"/>
  <c r="S93" i="4"/>
  <c r="S94" i="4" s="1"/>
  <c r="H57" i="4" s="1"/>
  <c r="L93" i="4"/>
  <c r="I93" i="4"/>
  <c r="I94" i="4" s="1"/>
  <c r="G57" i="4" s="1"/>
  <c r="I56" i="4"/>
  <c r="F56" i="4"/>
  <c r="V90" i="4"/>
  <c r="M90" i="4"/>
  <c r="K89" i="4"/>
  <c r="J89" i="4"/>
  <c r="S89" i="4"/>
  <c r="L89" i="4"/>
  <c r="I89" i="4"/>
  <c r="K88" i="4"/>
  <c r="J88" i="4"/>
  <c r="S88" i="4"/>
  <c r="L88" i="4"/>
  <c r="I88" i="4"/>
  <c r="K87" i="4"/>
  <c r="J87" i="4"/>
  <c r="S87" i="4"/>
  <c r="L87" i="4"/>
  <c r="I87" i="4"/>
  <c r="K86" i="4"/>
  <c r="J86" i="4"/>
  <c r="S86" i="4"/>
  <c r="L86" i="4"/>
  <c r="I86" i="4"/>
  <c r="K85" i="4"/>
  <c r="J85" i="4"/>
  <c r="S85" i="4"/>
  <c r="L85" i="4"/>
  <c r="I85" i="4"/>
  <c r="K84" i="4"/>
  <c r="K146" i="4" s="1"/>
  <c r="J84" i="4"/>
  <c r="S84" i="4"/>
  <c r="S90" i="4" s="1"/>
  <c r="H56" i="4" s="1"/>
  <c r="L84" i="4"/>
  <c r="I84" i="4"/>
  <c r="K7" i="1"/>
  <c r="H29" i="3"/>
  <c r="P29" i="3" s="1"/>
  <c r="P17" i="3"/>
  <c r="P16" i="3"/>
  <c r="Y136" i="3"/>
  <c r="Z136" i="3"/>
  <c r="I60" i="3"/>
  <c r="F60" i="3"/>
  <c r="V133" i="3"/>
  <c r="M133" i="3"/>
  <c r="K132" i="3"/>
  <c r="J132" i="3"/>
  <c r="S132" i="3"/>
  <c r="S133" i="3" s="1"/>
  <c r="H60" i="3" s="1"/>
  <c r="L132" i="3"/>
  <c r="L133" i="3" s="1"/>
  <c r="E60" i="3" s="1"/>
  <c r="I132" i="3"/>
  <c r="I133" i="3" s="1"/>
  <c r="G60" i="3" s="1"/>
  <c r="V129" i="3"/>
  <c r="I59" i="3" s="1"/>
  <c r="K128" i="3"/>
  <c r="J128" i="3"/>
  <c r="S128" i="3"/>
  <c r="M128" i="3"/>
  <c r="I128" i="3"/>
  <c r="K127" i="3"/>
  <c r="J127" i="3"/>
  <c r="S127" i="3"/>
  <c r="M127" i="3"/>
  <c r="I127" i="3"/>
  <c r="K126" i="3"/>
  <c r="J126" i="3"/>
  <c r="S126" i="3"/>
  <c r="M126" i="3"/>
  <c r="I126" i="3"/>
  <c r="K125" i="3"/>
  <c r="J125" i="3"/>
  <c r="S125" i="3"/>
  <c r="M125" i="3"/>
  <c r="I125" i="3"/>
  <c r="K124" i="3"/>
  <c r="J124" i="3"/>
  <c r="S124" i="3"/>
  <c r="M124" i="3"/>
  <c r="I124" i="3"/>
  <c r="K123" i="3"/>
  <c r="J123" i="3"/>
  <c r="S123" i="3"/>
  <c r="M123" i="3"/>
  <c r="I123" i="3"/>
  <c r="K122" i="3"/>
  <c r="J122" i="3"/>
  <c r="S122" i="3"/>
  <c r="L122" i="3"/>
  <c r="I122" i="3"/>
  <c r="K121" i="3"/>
  <c r="J121" i="3"/>
  <c r="S121" i="3"/>
  <c r="L121" i="3"/>
  <c r="I121" i="3"/>
  <c r="K120" i="3"/>
  <c r="J120" i="3"/>
  <c r="S120" i="3"/>
  <c r="L120" i="3"/>
  <c r="I120" i="3"/>
  <c r="K119" i="3"/>
  <c r="J119" i="3"/>
  <c r="S119" i="3"/>
  <c r="L119" i="3"/>
  <c r="I119" i="3"/>
  <c r="K118" i="3"/>
  <c r="J118" i="3"/>
  <c r="S118" i="3"/>
  <c r="L118" i="3"/>
  <c r="I118" i="3"/>
  <c r="K117" i="3"/>
  <c r="J117" i="3"/>
  <c r="S117" i="3"/>
  <c r="L117" i="3"/>
  <c r="I117" i="3"/>
  <c r="K116" i="3"/>
  <c r="J116" i="3"/>
  <c r="S116" i="3"/>
  <c r="L116" i="3"/>
  <c r="I116" i="3"/>
  <c r="K115" i="3"/>
  <c r="J115" i="3"/>
  <c r="S115" i="3"/>
  <c r="L115" i="3"/>
  <c r="I115" i="3"/>
  <c r="K114" i="3"/>
  <c r="J114" i="3"/>
  <c r="S114" i="3"/>
  <c r="L114" i="3"/>
  <c r="I114" i="3"/>
  <c r="K113" i="3"/>
  <c r="J113" i="3"/>
  <c r="S113" i="3"/>
  <c r="L113" i="3"/>
  <c r="I113" i="3"/>
  <c r="K112" i="3"/>
  <c r="J112" i="3"/>
  <c r="S112" i="3"/>
  <c r="S129" i="3" s="1"/>
  <c r="H59" i="3" s="1"/>
  <c r="L112" i="3"/>
  <c r="I112" i="3"/>
  <c r="K111" i="3"/>
  <c r="J111" i="3"/>
  <c r="S111" i="3"/>
  <c r="L111" i="3"/>
  <c r="I111" i="3"/>
  <c r="H58" i="3"/>
  <c r="F58" i="3"/>
  <c r="S108" i="3"/>
  <c r="V108" i="3"/>
  <c r="I58" i="3" s="1"/>
  <c r="M108" i="3"/>
  <c r="L108" i="3"/>
  <c r="E58" i="3" s="1"/>
  <c r="I108" i="3"/>
  <c r="G58" i="3" s="1"/>
  <c r="K107" i="3"/>
  <c r="J107" i="3"/>
  <c r="S107" i="3"/>
  <c r="L107" i="3"/>
  <c r="I107" i="3"/>
  <c r="V104" i="3"/>
  <c r="I57" i="3" s="1"/>
  <c r="K103" i="3"/>
  <c r="J103" i="3"/>
  <c r="S103" i="3"/>
  <c r="M103" i="3"/>
  <c r="I103" i="3"/>
  <c r="K102" i="3"/>
  <c r="J102" i="3"/>
  <c r="S102" i="3"/>
  <c r="M102" i="3"/>
  <c r="I102" i="3"/>
  <c r="K101" i="3"/>
  <c r="J101" i="3"/>
  <c r="S101" i="3"/>
  <c r="L101" i="3"/>
  <c r="I101" i="3"/>
  <c r="K100" i="3"/>
  <c r="J100" i="3"/>
  <c r="S100" i="3"/>
  <c r="L100" i="3"/>
  <c r="I100" i="3"/>
  <c r="K99" i="3"/>
  <c r="J99" i="3"/>
  <c r="S99" i="3"/>
  <c r="L99" i="3"/>
  <c r="I99" i="3"/>
  <c r="K98" i="3"/>
  <c r="J98" i="3"/>
  <c r="S98" i="3"/>
  <c r="S104" i="3" s="1"/>
  <c r="H57" i="3" s="1"/>
  <c r="L98" i="3"/>
  <c r="L104" i="3" s="1"/>
  <c r="E57" i="3" s="1"/>
  <c r="I98" i="3"/>
  <c r="V95" i="3"/>
  <c r="M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L83" i="3"/>
  <c r="I83" i="3"/>
  <c r="K82" i="3"/>
  <c r="K136" i="3" s="1"/>
  <c r="J82" i="3"/>
  <c r="S82" i="3"/>
  <c r="L82" i="3"/>
  <c r="I82" i="3"/>
  <c r="K81" i="3"/>
  <c r="J81" i="3"/>
  <c r="S81" i="3"/>
  <c r="L81" i="3"/>
  <c r="I81" i="3"/>
  <c r="K80" i="3"/>
  <c r="J80" i="3"/>
  <c r="S80" i="3"/>
  <c r="S95" i="3" s="1"/>
  <c r="H56" i="3" s="1"/>
  <c r="L80" i="3"/>
  <c r="I80" i="3"/>
  <c r="P20" i="3"/>
  <c r="L126" i="4" l="1"/>
  <c r="E58" i="4" s="1"/>
  <c r="I90" i="4"/>
  <c r="G56" i="4" s="1"/>
  <c r="I126" i="4"/>
  <c r="G58" i="4" s="1"/>
  <c r="L129" i="3"/>
  <c r="E59" i="3" s="1"/>
  <c r="M104" i="3"/>
  <c r="F57" i="3" s="1"/>
  <c r="I129" i="3"/>
  <c r="G59" i="3" s="1"/>
  <c r="L95" i="3"/>
  <c r="E56" i="3" s="1"/>
  <c r="I95" i="3"/>
  <c r="G56" i="3" s="1"/>
  <c r="I104" i="3"/>
  <c r="G57" i="3" s="1"/>
  <c r="M129" i="3"/>
  <c r="F59" i="3" s="1"/>
  <c r="V136" i="4"/>
  <c r="I61" i="4" s="1"/>
  <c r="D9" i="1"/>
  <c r="I17" i="2" s="1"/>
  <c r="I20" i="2" s="1"/>
  <c r="I136" i="4"/>
  <c r="G61" i="4" s="1"/>
  <c r="E15" i="4" s="1"/>
  <c r="L136" i="4"/>
  <c r="E61" i="4" s="1"/>
  <c r="C15" i="4" s="1"/>
  <c r="S136" i="4"/>
  <c r="H61" i="4" s="1"/>
  <c r="L145" i="4"/>
  <c r="E65" i="4" s="1"/>
  <c r="C16" i="4" s="1"/>
  <c r="C16" i="2" s="1"/>
  <c r="M145" i="4"/>
  <c r="F65" i="4" s="1"/>
  <c r="D16" i="4" s="1"/>
  <c r="D16" i="2" s="1"/>
  <c r="L90" i="4"/>
  <c r="E56" i="4" s="1"/>
  <c r="I143" i="4"/>
  <c r="G64" i="4" s="1"/>
  <c r="M126" i="4"/>
  <c r="F58" i="4" s="1"/>
  <c r="L135" i="3"/>
  <c r="E61" i="3" s="1"/>
  <c r="C15" i="3" s="1"/>
  <c r="F56" i="3"/>
  <c r="M135" i="3"/>
  <c r="F61" i="3" s="1"/>
  <c r="D15" i="3" s="1"/>
  <c r="S135" i="3"/>
  <c r="H61" i="3" s="1"/>
  <c r="V135" i="3"/>
  <c r="I61" i="3" s="1"/>
  <c r="I56" i="3"/>
  <c r="C15" i="2" l="1"/>
  <c r="I135" i="3"/>
  <c r="G61" i="3" s="1"/>
  <c r="E15" i="3" s="1"/>
  <c r="V146" i="4"/>
  <c r="I67" i="4" s="1"/>
  <c r="L146" i="4"/>
  <c r="E67" i="4" s="1"/>
  <c r="I145" i="4"/>
  <c r="S146" i="4"/>
  <c r="H67" i="4" s="1"/>
  <c r="M136" i="4"/>
  <c r="F61" i="4" s="1"/>
  <c r="D15" i="4" s="1"/>
  <c r="D15" i="2" s="1"/>
  <c r="M136" i="3"/>
  <c r="F63" i="3" s="1"/>
  <c r="S136" i="3"/>
  <c r="H63" i="3" s="1"/>
  <c r="L136" i="3"/>
  <c r="E63" i="3" s="1"/>
  <c r="V136" i="3"/>
  <c r="I63" i="3" s="1"/>
  <c r="M146" i="4" l="1"/>
  <c r="F67" i="4" s="1"/>
  <c r="P21" i="3"/>
  <c r="E15" i="2"/>
  <c r="E20" i="3"/>
  <c r="E22" i="3"/>
  <c r="E21" i="3"/>
  <c r="E23" i="3"/>
  <c r="P23" i="3"/>
  <c r="P22" i="3"/>
  <c r="I136" i="3"/>
  <c r="G65" i="4"/>
  <c r="E16" i="4" s="1"/>
  <c r="E16" i="2" s="1"/>
  <c r="I146" i="4"/>
  <c r="G67" i="4" l="1"/>
  <c r="B8" i="1"/>
  <c r="E20" i="2"/>
  <c r="I22" i="2"/>
  <c r="P25" i="3"/>
  <c r="G63" i="3"/>
  <c r="B7" i="1"/>
  <c r="E20" i="4"/>
  <c r="P23" i="4"/>
  <c r="I24" i="2" s="1"/>
  <c r="P22" i="4"/>
  <c r="I23" i="2" s="1"/>
  <c r="P21" i="4"/>
  <c r="E22" i="4"/>
  <c r="E23" i="2" s="1"/>
  <c r="E21" i="4"/>
  <c r="E22" i="2" s="1"/>
  <c r="I25" i="2" s="1"/>
  <c r="E23" i="4"/>
  <c r="E24" i="2" s="1"/>
  <c r="I27" i="2" l="1"/>
  <c r="B9" i="1"/>
  <c r="P27" i="3"/>
  <c r="C7" i="1"/>
  <c r="P25" i="4"/>
  <c r="P27" i="4" l="1"/>
  <c r="C8" i="1"/>
  <c r="G8" i="1" s="1"/>
  <c r="C9" i="1"/>
  <c r="G7" i="1"/>
  <c r="H28" i="3"/>
  <c r="P28" i="3" s="1"/>
  <c r="P30" i="3" s="1"/>
  <c r="H28" i="4" l="1"/>
  <c r="P28" i="4" s="1"/>
  <c r="P30" i="4" s="1"/>
  <c r="G9" i="1"/>
  <c r="B10" i="1"/>
  <c r="B11" i="1" s="1"/>
  <c r="H29" i="2" l="1"/>
  <c r="I29" i="2" s="1"/>
  <c r="G11" i="1"/>
  <c r="G10" i="1"/>
  <c r="H28" i="2"/>
  <c r="I28" i="2" s="1"/>
  <c r="G12" i="1" l="1"/>
  <c r="I30" i="2"/>
</calcChain>
</file>

<file path=xl/sharedStrings.xml><?xml version="1.0" encoding="utf-8"?>
<sst xmlns="http://schemas.openxmlformats.org/spreadsheetml/2006/main" count="537" uniqueCount="268">
  <si>
    <t>Rekapitulácia rozpočtu</t>
  </si>
  <si>
    <t>Stavba VRANOV N. T.-CHODNÍK UL. TEHELNÁ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</si>
  <si>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</si>
  <si>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</si>
  <si>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</si>
  <si>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</si>
  <si>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</si>
  <si>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</si>
  <si>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</si>
  <si>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</si>
  <si>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</si>
  <si>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</si>
  <si>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01-CHODNÍK</t>
  </si>
  <si>
    <t>SO 02-DAŽĎOVÁ KANALIZÁCIA</t>
  </si>
  <si>
    <t>Krycí list rozpočtu</t>
  </si>
  <si>
    <t>Objekt SO 01-CHODNÍK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</si>
  <si>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</si>
  <si>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</si>
  <si>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</si>
  <si>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</si>
  <si>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</si>
  <si>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16. 2. 2022</t>
  </si>
  <si>
    <t>Odberateľ: Mesto Vranov nad Topľou</t>
  </si>
  <si>
    <t>Projektant: STAVOPROJEKT s. r. 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</si>
  <si>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</si>
  <si>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</si>
  <si>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</si>
  <si>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</si>
  <si>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</si>
  <si>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</si>
  <si>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</si>
  <si>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</si>
  <si>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</si>
  <si>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</si>
  <si>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</si>
  <si>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</si>
  <si>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</si>
  <si>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</si>
  <si>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</si>
  <si>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</si>
  <si>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</si>
  <si>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</si>
  <si>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</si>
  <si>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</si>
  <si>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</si>
  <si>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</si>
  <si>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</si>
  <si>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</si>
  <si>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</si>
  <si>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</si>
  <si>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</si>
  <si>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</si>
  <si>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</si>
  <si>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</si>
  <si>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</si>
  <si>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</si>
  <si>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16. 2. 2022</t>
  </si>
  <si>
    <t>Prehľad rozpočtových nákladov</t>
  </si>
  <si>
    <t>Práce HSV</t>
  </si>
  <si>
    <t xml:space="preserve">   ZEMNÉ PRÁCE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</si>
  <si>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</si>
  <si>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</si>
  <si>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</si>
  <si>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</si>
  <si>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</si>
  <si>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</si>
  <si>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</si>
  <si>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</si>
  <si>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</si>
  <si>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</si>
  <si>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</si>
  <si>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</si>
  <si>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</si>
  <si>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</si>
  <si>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</si>
  <si>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</si>
  <si>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</si>
  <si>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</si>
  <si>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</si>
  <si>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VRANOV N. T.-CHODNÍK UL. TEHELNÁ</t>
  </si>
  <si>
    <t>ZEMNÉ PRÁCE</t>
  </si>
  <si>
    <t>120001101</t>
  </si>
  <si>
    <t>Príplatok za sťaženú vykopávku v blízkosti podzem. vedenia</t>
  </si>
  <si>
    <t>m3</t>
  </si>
  <si>
    <t>132201101</t>
  </si>
  <si>
    <t>Hĺbenie rýh šírka do 60 cm v horn. tr. 3 do 100 m3</t>
  </si>
  <si>
    <t>132201109</t>
  </si>
  <si>
    <t>Príplatok za lepivosť horniny tr. 3 v rýhach š. do 60 cm</t>
  </si>
  <si>
    <t>162701105</t>
  </si>
  <si>
    <t>Vodorovné premiestnenie výkopu do 10000 m horn. tr. 1-4</t>
  </si>
  <si>
    <t>171101103</t>
  </si>
  <si>
    <t>Násypy z hornín súdržných zhutnených do 100% PS</t>
  </si>
  <si>
    <t>171201201</t>
  </si>
  <si>
    <t>Uloženie sypaniny na skládku</t>
  </si>
  <si>
    <t>181101101</t>
  </si>
  <si>
    <t>Úprava pláne v zárezoch v horn. tr. 1-4 bez zhutnenia</t>
  </si>
  <si>
    <t>m2</t>
  </si>
  <si>
    <t>181101102</t>
  </si>
  <si>
    <t>Úprava pláne v zárezoch v horn. tr. 1-4 so zhutnením</t>
  </si>
  <si>
    <t>122202202</t>
  </si>
  <si>
    <t>Odkopávky pre cesty v horn. tr. 3 nad 100 do 1 000 m3</t>
  </si>
  <si>
    <t>122202209</t>
  </si>
  <si>
    <t>Príplatok za lepivosť  horn. tr. 3 pre cesty</t>
  </si>
  <si>
    <t>113106121</t>
  </si>
  <si>
    <t>Rozobratie dlažby pre chodcov z betón. dlaždíc alebo tvárnic</t>
  </si>
  <si>
    <t>113107121</t>
  </si>
  <si>
    <t>Odstránenie podkladov alebo krytov z kameniva drv. hr. do 10 cm, do 200 m2</t>
  </si>
  <si>
    <t>113107131</t>
  </si>
  <si>
    <t>Odstránenie podkladov alebo krytov z betónu prost. hr. do 15 cm, do 200 m2</t>
  </si>
  <si>
    <t>113107141</t>
  </si>
  <si>
    <t>Odstránenie podkladov alebo krytov živičných hr. do 5 cm, do 200 m2</t>
  </si>
  <si>
    <t>113204111</t>
  </si>
  <si>
    <t>Vytrhanie obrubníkov záhonových</t>
  </si>
  <si>
    <t>m</t>
  </si>
  <si>
    <t>SPEVNENÉ PLOCHY</t>
  </si>
  <si>
    <t>564251111</t>
  </si>
  <si>
    <t>Podklad zo štrkopiesku hr. 150 mm</t>
  </si>
  <si>
    <t>564831111</t>
  </si>
  <si>
    <t>Podklad zo štrkodrte hr. 100 mm</t>
  </si>
  <si>
    <t>577141212</t>
  </si>
  <si>
    <t>Betón asfalt. tr. 2 stred. AC 11 (ABS), hrub. AC16 (ABH), AC8(ABJ) š. do 3m hr.</t>
  </si>
  <si>
    <t>596811111</t>
  </si>
  <si>
    <t>Kladenie betónovej dlažby do lôžka z kameniva ťaženého</t>
  </si>
  <si>
    <t>592450009</t>
  </si>
  <si>
    <t>592450010</t>
  </si>
  <si>
    <t>POTRUBNÉ ROZVODY</t>
  </si>
  <si>
    <t>899431111</t>
  </si>
  <si>
    <t>Výšková úprava vstupu alebo vpuste do 20 cm zvýšením hrnca</t>
  </si>
  <si>
    <t>kus</t>
  </si>
  <si>
    <t>OSTATNÉ PRÁCE</t>
  </si>
  <si>
    <t>916561111</t>
  </si>
  <si>
    <t>Osadenie záhonového obrubníka betónového do lôžka z betónu s bočnou oporou</t>
  </si>
  <si>
    <t>917862111</t>
  </si>
  <si>
    <t>Osadenie chodník. obrubníka betónového stojatého s oporou do lôžka z betónu</t>
  </si>
  <si>
    <t>919735111</t>
  </si>
  <si>
    <t>Rezanie stávajúceho živičného krytu alebo podkladu hr. do 5 cm</t>
  </si>
  <si>
    <t>966008111</t>
  </si>
  <si>
    <t>Búranie rúrového priepustu z rúr DN do 30 cm</t>
  </si>
  <si>
    <t>966008112</t>
  </si>
  <si>
    <t>Búranie rúrového priepustu z rúr DN do 50 cm</t>
  </si>
  <si>
    <t>979082213</t>
  </si>
  <si>
    <t>Vodor. doprava sute po suchu do 1 km</t>
  </si>
  <si>
    <t>t</t>
  </si>
  <si>
    <t>979082219</t>
  </si>
  <si>
    <t>Príplatok za každý ďalší 1 km sute</t>
  </si>
  <si>
    <t>979084216</t>
  </si>
  <si>
    <t>Vodor. doprava vybúraných hmôt po suchu do 5 km</t>
  </si>
  <si>
    <t>979084219</t>
  </si>
  <si>
    <t>Príplatok za každých ďalších 5 km vybúr. hmôt nad 5km</t>
  </si>
  <si>
    <t>9100001</t>
  </si>
  <si>
    <t>Uloženie kábelového žľabu</t>
  </si>
  <si>
    <t>915499440</t>
  </si>
  <si>
    <t>Preloženie dopravnej značky</t>
  </si>
  <si>
    <t>979088110</t>
  </si>
  <si>
    <t>Poplatok za uloženie sute a vyb. hmôt na skladku</t>
  </si>
  <si>
    <t>5008030</t>
  </si>
  <si>
    <t>Dodávka kábelového žľabu</t>
  </si>
  <si>
    <t>5008031</t>
  </si>
  <si>
    <t>Dodávka červenej fólie š=0,33 m</t>
  </si>
  <si>
    <t>592172000</t>
  </si>
  <si>
    <t>Betónový obrubník parkový 500/200/50</t>
  </si>
  <si>
    <t>ks</t>
  </si>
  <si>
    <t>592174020</t>
  </si>
  <si>
    <t>592174510</t>
  </si>
  <si>
    <t>90000333</t>
  </si>
  <si>
    <t>Dunajský štrk</t>
  </si>
  <si>
    <t>PRESUNY HMÔT</t>
  </si>
  <si>
    <t>998223011</t>
  </si>
  <si>
    <t>Presun hmôt pre pozemné komunikácie, kryt dláždený</t>
  </si>
  <si>
    <t>Objekt SO 02-DAŽĎOVÁ KANALIZÁCIA</t>
  </si>
  <si>
    <t xml:space="preserve">   VODOROVNÉ KONŠTRUKCIE</t>
  </si>
  <si>
    <t>Práce PSV</t>
  </si>
  <si>
    <t xml:space="preserve">   KOVOVÉ DOPLNKOVÉ KONŠTRUKCIE</t>
  </si>
  <si>
    <t>132201202</t>
  </si>
  <si>
    <t>Hĺbenie rýh šírka do 2 m v horn. tr. 3 nad 100 do 1 000 m3</t>
  </si>
  <si>
    <t>132201209</t>
  </si>
  <si>
    <t>Príplatok za lepivosť horniny tr.3 v rýhach š. do 200 cm</t>
  </si>
  <si>
    <t>167101102</t>
  </si>
  <si>
    <t>Nakladanie výkopku nad 100 m3 v horn. tr. 1-4</t>
  </si>
  <si>
    <t>VODOROVNÉ KONŠTRUKCIE</t>
  </si>
  <si>
    <t>451572111</t>
  </si>
  <si>
    <t>Lôžko pod potrubie, stoky v otvorenom výkope z kameniva drobného ťaženého</t>
  </si>
  <si>
    <t>894302152</t>
  </si>
  <si>
    <t>Strop šachiet zo železobetónu vodostavebného V 4 tr. C 16/20</t>
  </si>
  <si>
    <t>894607112</t>
  </si>
  <si>
    <t>Výstuž šachiet z betonárskej ocele 10425</t>
  </si>
  <si>
    <t>899103111</t>
  </si>
  <si>
    <t>Osadenie poklopov liatinových, oceľových s rámom nad 100 do 150 kg</t>
  </si>
  <si>
    <t>871313121</t>
  </si>
  <si>
    <t>Montáž potrubia z kanalizačných rúr z PVC v otvorenom výkope do 20% DN 150, tesnenie gum. krúžkami</t>
  </si>
  <si>
    <t>871353121</t>
  </si>
  <si>
    <t>Montáž potrubia z kanalizačných rúr z PVC v otvorenom výkope do 20% DN 200, tesnenie gum. krúžkami</t>
  </si>
  <si>
    <t>871383121</t>
  </si>
  <si>
    <t>Montáž potrubia z kan. rúr korugovaných PVC-U v otvor. výkope do 20 % DN 300, tesnenie gum. krúžkami</t>
  </si>
  <si>
    <t>871383122</t>
  </si>
  <si>
    <t>Montáž potrubia z kan. rúr korugovaných PVC-U v otvor. výkope do 20 % DN 400, tesnenie gum. krúžkami</t>
  </si>
  <si>
    <t>877313123</t>
  </si>
  <si>
    <t>Montáž tvaroviek jednoosových na potrubie z kanalizačných rúr z PVC v otvorenom výkope DN 150</t>
  </si>
  <si>
    <t>877353123</t>
  </si>
  <si>
    <t>Montáž tvaroviek jednoosových na potrubie z kanalizačných rúr z PVC v otvorenom výkope DN 200</t>
  </si>
  <si>
    <t>877393121</t>
  </si>
  <si>
    <t>Montáž tvaroviek odbočných na potrubie z kanalizačných rúr z PVC v otvorenom výkope DN 400</t>
  </si>
  <si>
    <t>877393122</t>
  </si>
  <si>
    <t>Montáž presuviek na potrubie z kanalizačných rúr z PVC v otvorenom výkope DN 400</t>
  </si>
  <si>
    <t>894212231</t>
  </si>
  <si>
    <t>Šachty kanalizačné štvorcové s obložením dna kameninou, kanalizačnými tehlami na potrubí DN 350 alebo 400</t>
  </si>
  <si>
    <t>286111380</t>
  </si>
  <si>
    <t>286139820</t>
  </si>
  <si>
    <t>286506510</t>
  </si>
  <si>
    <t>286506530</t>
  </si>
  <si>
    <t>286506660</t>
  </si>
  <si>
    <t>286507830</t>
  </si>
  <si>
    <t>286507840</t>
  </si>
  <si>
    <t>286508460</t>
  </si>
  <si>
    <t>286509110</t>
  </si>
  <si>
    <t>286509120</t>
  </si>
  <si>
    <t>2865A0102</t>
  </si>
  <si>
    <t>2865A0117</t>
  </si>
  <si>
    <t>552433310</t>
  </si>
  <si>
    <t>585500700</t>
  </si>
  <si>
    <t>585500701</t>
  </si>
  <si>
    <t>5855007010</t>
  </si>
  <si>
    <t>Príplatok za žľaby so spodným odtokom</t>
  </si>
  <si>
    <t>592241350</t>
  </si>
  <si>
    <t>Prstenec vyrovnávací TBS 6/9 62,5x6x9</t>
  </si>
  <si>
    <t>919411111</t>
  </si>
  <si>
    <t>Čelo priepustu z betónu prostého tr. C 8/10 pre priepust z rúr DN 300-500 mm</t>
  </si>
  <si>
    <t>998276101</t>
  </si>
  <si>
    <t>Presun hmôt pre potrubie z rúr plastových alebo sklolaminátových v otvorenom výkope</t>
  </si>
  <si>
    <t>KOVOVÉ DOPLNKOVÉ KONŠTRUKCIE</t>
  </si>
  <si>
    <t>767662120</t>
  </si>
  <si>
    <t>Montáž mreží pevných zváraním</t>
  </si>
  <si>
    <t>998767101</t>
  </si>
  <si>
    <t>Presun hmôt pre kovové stav. doplnk. konštr. v objektoch výšky do 6 m</t>
  </si>
  <si>
    <t>553000020</t>
  </si>
  <si>
    <t>kg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</si>
  <si>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</si>
  <si>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</si>
  <si>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</si>
  <si>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</si>
  <si>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</si>
  <si>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</si>
  <si>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</si>
  <si>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</si>
  <si>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</si>
  <si>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</si>
  <si>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</si>
  <si>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</si>
  <si>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t>Oceľové konštrukcie</t>
  </si>
  <si>
    <r>
      <t xml:space="preserve">Betón. obrubník nábehový 1000/200/150(100)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</si>
  <si>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chodníkový ABO 2-15 100x15x25 </t>
    </r>
    <r>
      <rPr>
        <sz val="8"/>
        <color rgb="FFFF0000"/>
        <rFont val="Arial CE"/>
        <charset val="238"/>
      </rPr>
      <t>obchodný názov a typ uvedie uchádzač</t>
    </r>
  </si>
  <si>
    <r>
      <t xml:space="preserve">Betónová dlažba 20*10 hr. 6 cm - sivá </t>
    </r>
    <r>
      <rPr>
        <sz val="8"/>
        <color rgb="FFFF0000"/>
        <rFont val="Arial CE"/>
        <charset val="238"/>
      </rPr>
      <t>obchodný názov a typ uvedie uchádzač</t>
    </r>
  </si>
  <si>
    <r>
      <t xml:space="preserve">Betónová  dlažba 20*10 hr. 8 cm - sivá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</si>
  <si>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PVC-U rúra  kanalizačná korugovaná rovná DN 400X6000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</si>
  <si>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PVC-U kanalizačná korugovaná  hrdlová DN 300X5000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</si>
  <si>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Koleno kanalizačné PVC d110/45°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</si>
  <si>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Koleno kanalizačné PVC d 110/87°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</si>
  <si>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Koleno kanalizačné PVC d 200/45°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</si>
  <si>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Odbočka kanalizačná PVC d400/160 mm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</si>
  <si>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Odbočka kanalizačná PVC d400/200 mm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</si>
  <si>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Presuvka kanalizačná PVC - šachtová d 400mm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</si>
  <si>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Radukcia PVC nesúosová kanalizačná d110/140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</si>
  <si>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Radukcia PVC nesúosová kanalizačná d140/160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</si>
  <si>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kanalizačná hladká PVC d 110x3,0x2000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</si>
  <si>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kanalizačná hladká PVC d 200x4,5x2000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</si>
  <si>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Poklop kruhový 600 150KN ,,C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</si>
  <si>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Kakový kôš NW200 sklolaminátový biely </t>
    </r>
    <r>
      <rPr>
        <sz val="8"/>
        <color rgb="FFFF0000"/>
        <rFont val="Arial CE"/>
        <charset val="238"/>
      </rPr>
      <t>obchodný názov a typ uvedie uchádzač</t>
    </r>
  </si>
  <si>
    <r>
      <t xml:space="preserve">BG štandartný žľab NW200 s otvorom </t>
    </r>
    <r>
      <rPr>
        <sz val="8"/>
        <color rgb="FFFF0000"/>
        <rFont val="Arial CE"/>
        <charset val="238"/>
      </rPr>
      <t>obchodný názov a typ uvedie uchádzač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</si>
</sst>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7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58" xfId="0" applyFont="1" applyFill="1" applyBorder="1"/>
    <xf numFmtId="0" fontId="1" fillId="0" borderId="83" xfId="0" applyFont="1" applyFill="1" applyBorder="1"/>
    <xf numFmtId="0" fontId="1" fillId="0" borderId="40" xfId="0" applyFont="1" applyFill="1" applyBorder="1"/>
    <xf numFmtId="0" fontId="6" fillId="0" borderId="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36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5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9" xfId="0" applyFont="1" applyBorder="1"/>
    <xf numFmtId="0" fontId="5" fillId="0" borderId="87" xfId="0" applyFont="1" applyBorder="1"/>
    <xf numFmtId="0" fontId="6" fillId="0" borderId="44" xfId="0" applyFont="1" applyBorder="1"/>
    <xf numFmtId="0" fontId="6" fillId="0" borderId="0" xfId="0" applyFont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4" fillId="0" borderId="109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E8D1-FB5E-4EF8-B405-CFD0F327339C}">
  <dimension ref="A1:Z12"/>
  <sheetViews>
    <sheetView tabSelected="1" workbookViewId="0">
      <selection activeCell="F35" sqref="F35"/>
    </sheetView>
  </sheetViews>
  <sheetFormatPr defaultColWidth="0" defaultRowHeight="14.4" x14ac:dyDescent="0.3"/>
  <cols>
    <col min="1" max="1" width="32.77734375" customWidth="1"/>
    <col min="2" max="2" width="10.77734375" customWidth="1"/>
    <col min="3" max="3" width="8.77734375" customWidth="1"/>
    <col min="4" max="4" width="7" customWidth="1"/>
    <col min="5" max="5" width="8.77734375" customWidth="1"/>
    <col min="6" max="6" width="11.664062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2" t="s">
        <v>0</v>
      </c>
      <c r="B2" s="273"/>
      <c r="C2" s="273"/>
      <c r="D2" s="273"/>
      <c r="E2" s="273"/>
      <c r="F2" s="5" t="s">
        <v>2</v>
      </c>
      <c r="G2" s="5"/>
    </row>
    <row r="3" spans="1:26" x14ac:dyDescent="0.3">
      <c r="A3" s="274" t="s">
        <v>1</v>
      </c>
      <c r="B3" s="274"/>
      <c r="C3" s="274"/>
      <c r="D3" s="274"/>
      <c r="E3" s="274"/>
      <c r="F3" s="6" t="s">
        <v>3</v>
      </c>
      <c r="G3" s="6" t="s">
        <v>4</v>
      </c>
    </row>
    <row r="4" spans="1:26" x14ac:dyDescent="0.3">
      <c r="A4" s="274"/>
      <c r="B4" s="274"/>
      <c r="C4" s="274"/>
      <c r="D4" s="274"/>
      <c r="E4" s="274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2" t="s">
        <v>12</v>
      </c>
      <c r="B7" s="216">
        <f>'SO 15617'!I136-Rekapitulácia!D7</f>
        <v>0</v>
      </c>
      <c r="C7" s="216">
        <f>'SO 15617'!P25</f>
        <v>0</v>
      </c>
      <c r="D7" s="216">
        <f>'SO 15617'!P17</f>
        <v>0</v>
      </c>
      <c r="E7" s="216">
        <f>'SO 15617'!P16</f>
        <v>0</v>
      </c>
      <c r="F7" s="216">
        <v>0</v>
      </c>
      <c r="G7" s="216">
        <f>B7+C7+D7+E7+F7</f>
        <v>0</v>
      </c>
      <c r="K7">
        <f>'SO 15617'!K136</f>
        <v>0</v>
      </c>
      <c r="Q7">
        <v>30.126000000000001</v>
      </c>
    </row>
    <row r="8" spans="1:26" x14ac:dyDescent="0.3">
      <c r="A8" s="2" t="s">
        <v>13</v>
      </c>
      <c r="B8" s="218">
        <f>'SO 15618'!I146-Rekapitulácia!D8</f>
        <v>0</v>
      </c>
      <c r="C8" s="218">
        <f>'SO 15618'!P25</f>
        <v>0</v>
      </c>
      <c r="D8" s="218">
        <f>'SO 15618'!P17</f>
        <v>0</v>
      </c>
      <c r="E8" s="218">
        <f>'SO 15618'!P16</f>
        <v>0</v>
      </c>
      <c r="F8" s="218">
        <v>0</v>
      </c>
      <c r="G8" s="218">
        <f>B8+C8+D8+E8+F8</f>
        <v>0</v>
      </c>
      <c r="K8">
        <f>'SO 15618'!K146</f>
        <v>0</v>
      </c>
      <c r="Q8">
        <v>30.126000000000001</v>
      </c>
    </row>
    <row r="9" spans="1:26" x14ac:dyDescent="0.3">
      <c r="A9" s="221" t="s">
        <v>236</v>
      </c>
      <c r="B9" s="222">
        <f>SUM(B7:B8)</f>
        <v>0</v>
      </c>
      <c r="C9" s="222">
        <f>SUM(C7:C8)</f>
        <v>0</v>
      </c>
      <c r="D9" s="222">
        <f>SUM(D7:D8)</f>
        <v>0</v>
      </c>
      <c r="E9" s="222">
        <f>SUM(E7:E8)</f>
        <v>0</v>
      </c>
      <c r="F9" s="222">
        <f>SUM(F7:F8)</f>
        <v>0</v>
      </c>
      <c r="G9" s="222">
        <f>SUM(G7:G8)-SUM(Z7:Z8)</f>
        <v>0</v>
      </c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</row>
    <row r="10" spans="1:26" x14ac:dyDescent="0.3">
      <c r="A10" s="219" t="s">
        <v>237</v>
      </c>
      <c r="B10" s="220">
        <f>G9-SUM(Rekapitulácia!K7:'Rekapitulácia'!K8)*1</f>
        <v>0</v>
      </c>
      <c r="C10" s="220"/>
      <c r="D10" s="220"/>
      <c r="E10" s="220"/>
      <c r="F10" s="220"/>
      <c r="G10" s="220">
        <f>ROUND(((ROUND(B10,2)*20)/100),2)*1</f>
        <v>0</v>
      </c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</row>
    <row r="11" spans="1:26" x14ac:dyDescent="0.3">
      <c r="A11" s="4" t="s">
        <v>238</v>
      </c>
      <c r="B11" s="217">
        <f>(G9-B10)</f>
        <v>0</v>
      </c>
      <c r="C11" s="217"/>
      <c r="D11" s="217"/>
      <c r="E11" s="217"/>
      <c r="F11" s="217"/>
      <c r="G11" s="217">
        <f>ROUND(((ROUND(B11,2)*0)/100),2)</f>
        <v>0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</row>
    <row r="12" spans="1:26" x14ac:dyDescent="0.3">
      <c r="A12" s="223" t="s">
        <v>239</v>
      </c>
      <c r="B12" s="224"/>
      <c r="C12" s="224"/>
      <c r="D12" s="224"/>
      <c r="E12" s="224"/>
      <c r="F12" s="224"/>
      <c r="G12" s="224">
        <f>SUM(G9:G11)</f>
        <v>0</v>
      </c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C678-83A5-4185-A67B-24C8805601C4}">
  <dimension ref="A1:AA42"/>
  <sheetViews>
    <sheetView workbookViewId="0">
      <pane ySplit="1" topLeftCell="A14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218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77" t="s">
        <v>240</v>
      </c>
      <c r="C2" s="278"/>
      <c r="D2" s="278"/>
      <c r="E2" s="278"/>
      <c r="F2" s="278"/>
      <c r="G2" s="278"/>
      <c r="H2" s="278"/>
      <c r="I2" s="278"/>
      <c r="J2" s="279"/>
      <c r="K2" s="264"/>
      <c r="L2" s="264"/>
      <c r="M2" s="264"/>
      <c r="N2" s="264"/>
      <c r="O2" s="264"/>
      <c r="P2" s="152"/>
    </row>
    <row r="3" spans="1:23" ht="18" customHeight="1" x14ac:dyDescent="0.3">
      <c r="A3" s="1"/>
      <c r="B3" s="280" t="s">
        <v>1</v>
      </c>
      <c r="C3" s="281"/>
      <c r="D3" s="281"/>
      <c r="E3" s="281"/>
      <c r="F3" s="281"/>
      <c r="G3" s="282"/>
      <c r="H3" s="282"/>
      <c r="I3" s="282"/>
      <c r="J3" s="283"/>
      <c r="K3" s="264"/>
      <c r="L3" s="264"/>
      <c r="M3" s="264"/>
      <c r="N3" s="264"/>
      <c r="O3" s="264"/>
      <c r="P3" s="152"/>
    </row>
    <row r="4" spans="1:23" ht="18" customHeight="1" x14ac:dyDescent="0.3">
      <c r="A4" s="1"/>
      <c r="B4" s="234"/>
      <c r="C4" s="225"/>
      <c r="D4" s="225"/>
      <c r="E4" s="225"/>
      <c r="F4" s="235" t="s">
        <v>16</v>
      </c>
      <c r="G4" s="225"/>
      <c r="H4" s="225"/>
      <c r="I4" s="225"/>
      <c r="J4" s="267"/>
      <c r="K4" s="264"/>
      <c r="L4" s="264"/>
      <c r="M4" s="264"/>
      <c r="N4" s="264"/>
      <c r="O4" s="264"/>
      <c r="P4" s="152"/>
    </row>
    <row r="5" spans="1:23" ht="18" customHeight="1" x14ac:dyDescent="0.3">
      <c r="A5" s="1"/>
      <c r="B5" s="233"/>
      <c r="C5" s="225"/>
      <c r="D5" s="225"/>
      <c r="E5" s="225"/>
      <c r="F5" s="235" t="s">
        <v>17</v>
      </c>
      <c r="G5" s="225"/>
      <c r="H5" s="225"/>
      <c r="I5" s="225"/>
      <c r="J5" s="267"/>
      <c r="K5" s="264"/>
      <c r="L5" s="264"/>
      <c r="M5" s="264"/>
      <c r="N5" s="264"/>
      <c r="O5" s="264"/>
      <c r="P5" s="152"/>
    </row>
    <row r="6" spans="1:23" ht="18" customHeight="1" x14ac:dyDescent="0.3">
      <c r="A6" s="1"/>
      <c r="B6" s="236" t="s">
        <v>18</v>
      </c>
      <c r="C6" s="225"/>
      <c r="D6" s="235" t="s">
        <v>19</v>
      </c>
      <c r="E6" s="225"/>
      <c r="F6" s="235" t="s">
        <v>20</v>
      </c>
      <c r="G6" s="235" t="s">
        <v>21</v>
      </c>
      <c r="H6" s="225"/>
      <c r="I6" s="225"/>
      <c r="J6" s="267"/>
      <c r="K6" s="264"/>
      <c r="L6" s="264"/>
      <c r="M6" s="264"/>
      <c r="N6" s="264"/>
      <c r="O6" s="264"/>
      <c r="P6" s="152"/>
    </row>
    <row r="7" spans="1:23" ht="19.95" customHeight="1" x14ac:dyDescent="0.3">
      <c r="A7" s="1"/>
      <c r="B7" s="284" t="s">
        <v>22</v>
      </c>
      <c r="C7" s="285"/>
      <c r="D7" s="285"/>
      <c r="E7" s="285"/>
      <c r="F7" s="285"/>
      <c r="G7" s="285"/>
      <c r="H7" s="285"/>
      <c r="I7" s="237"/>
      <c r="J7" s="268"/>
      <c r="K7" s="264"/>
      <c r="L7" s="264"/>
      <c r="M7" s="264"/>
      <c r="N7" s="264"/>
      <c r="O7" s="264"/>
      <c r="P7" s="152"/>
    </row>
    <row r="8" spans="1:23" ht="18" customHeight="1" x14ac:dyDescent="0.3">
      <c r="A8" s="1"/>
      <c r="B8" s="236" t="s">
        <v>25</v>
      </c>
      <c r="C8" s="225"/>
      <c r="D8" s="225"/>
      <c r="E8" s="225"/>
      <c r="F8" s="235" t="s">
        <v>26</v>
      </c>
      <c r="G8" s="225"/>
      <c r="H8" s="225"/>
      <c r="I8" s="225"/>
      <c r="J8" s="267"/>
      <c r="K8" s="264"/>
      <c r="L8" s="264"/>
      <c r="M8" s="264"/>
      <c r="N8" s="264"/>
      <c r="O8" s="264"/>
      <c r="P8" s="152"/>
    </row>
    <row r="9" spans="1:23" ht="19.95" customHeight="1" x14ac:dyDescent="0.3">
      <c r="A9" s="1"/>
      <c r="B9" s="284" t="s">
        <v>23</v>
      </c>
      <c r="C9" s="285"/>
      <c r="D9" s="285"/>
      <c r="E9" s="285"/>
      <c r="F9" s="285"/>
      <c r="G9" s="285"/>
      <c r="H9" s="285"/>
      <c r="I9" s="237"/>
      <c r="J9" s="268"/>
      <c r="K9" s="264"/>
      <c r="L9" s="264"/>
      <c r="M9" s="264"/>
      <c r="N9" s="264"/>
      <c r="O9" s="264"/>
      <c r="P9" s="152"/>
    </row>
    <row r="10" spans="1:23" ht="18" customHeight="1" x14ac:dyDescent="0.3">
      <c r="A10" s="1"/>
      <c r="B10" s="236" t="s">
        <v>25</v>
      </c>
      <c r="C10" s="225"/>
      <c r="D10" s="225"/>
      <c r="E10" s="225"/>
      <c r="F10" s="235" t="s">
        <v>26</v>
      </c>
      <c r="G10" s="225"/>
      <c r="H10" s="225"/>
      <c r="I10" s="225"/>
      <c r="J10" s="267"/>
      <c r="K10" s="264"/>
      <c r="L10" s="264"/>
      <c r="M10" s="264"/>
      <c r="N10" s="264"/>
      <c r="O10" s="264"/>
      <c r="P10" s="152"/>
    </row>
    <row r="11" spans="1:23" ht="19.95" customHeight="1" x14ac:dyDescent="0.3">
      <c r="A11" s="1"/>
      <c r="B11" s="284" t="s">
        <v>24</v>
      </c>
      <c r="C11" s="285"/>
      <c r="D11" s="285"/>
      <c r="E11" s="285"/>
      <c r="F11" s="285"/>
      <c r="G11" s="285"/>
      <c r="H11" s="285"/>
      <c r="I11" s="237"/>
      <c r="J11" s="268"/>
      <c r="K11" s="264"/>
      <c r="L11" s="264"/>
      <c r="M11" s="264"/>
      <c r="N11" s="264"/>
      <c r="O11" s="264"/>
      <c r="P11" s="152"/>
    </row>
    <row r="12" spans="1:23" ht="18" customHeight="1" x14ac:dyDescent="0.3">
      <c r="A12" s="1"/>
      <c r="B12" s="236" t="s">
        <v>25</v>
      </c>
      <c r="C12" s="225"/>
      <c r="D12" s="225"/>
      <c r="E12" s="225"/>
      <c r="F12" s="235" t="s">
        <v>26</v>
      </c>
      <c r="G12" s="225"/>
      <c r="H12" s="225"/>
      <c r="I12" s="225"/>
      <c r="J12" s="267"/>
      <c r="K12" s="264"/>
      <c r="L12" s="264"/>
      <c r="M12" s="264"/>
      <c r="N12" s="264"/>
      <c r="O12" s="264"/>
      <c r="P12" s="152"/>
    </row>
    <row r="13" spans="1:23" ht="18" customHeight="1" x14ac:dyDescent="0.3">
      <c r="A13" s="1"/>
      <c r="B13" s="232"/>
      <c r="C13" s="126"/>
      <c r="D13" s="126"/>
      <c r="E13" s="126"/>
      <c r="F13" s="126"/>
      <c r="G13" s="126"/>
      <c r="H13" s="126"/>
      <c r="I13" s="126"/>
      <c r="J13" s="269"/>
      <c r="K13" s="264"/>
      <c r="L13" s="264"/>
      <c r="M13" s="264"/>
      <c r="N13" s="264"/>
      <c r="O13" s="264"/>
      <c r="P13" s="152"/>
    </row>
    <row r="14" spans="1:23" ht="18" customHeight="1" x14ac:dyDescent="0.3">
      <c r="A14" s="1"/>
      <c r="B14" s="239" t="s">
        <v>6</v>
      </c>
      <c r="C14" s="248" t="s">
        <v>47</v>
      </c>
      <c r="D14" s="244" t="s">
        <v>48</v>
      </c>
      <c r="E14" s="240" t="s">
        <v>49</v>
      </c>
      <c r="F14" s="275" t="s">
        <v>10</v>
      </c>
      <c r="G14" s="276"/>
      <c r="H14" s="230"/>
      <c r="I14" s="239">
        <f>'SO 15617'!P14+'SO 15618'!P14</f>
        <v>0</v>
      </c>
      <c r="J14" s="270"/>
      <c r="K14" s="264"/>
      <c r="L14" s="264"/>
      <c r="M14" s="264"/>
      <c r="N14" s="264"/>
      <c r="O14" s="264"/>
      <c r="P14" s="152"/>
    </row>
    <row r="15" spans="1:23" ht="18" customHeight="1" x14ac:dyDescent="0.3">
      <c r="A15" s="1"/>
      <c r="B15" s="209" t="s">
        <v>27</v>
      </c>
      <c r="C15" s="249">
        <f>'SO 15617'!C15+'SO 15618'!C15</f>
        <v>0</v>
      </c>
      <c r="D15" s="245">
        <f>'SO 15617'!D15+'SO 15618'!D15</f>
        <v>0</v>
      </c>
      <c r="E15" s="238">
        <f>'SO 15617'!E15+'SO 15618'!E15</f>
        <v>0</v>
      </c>
      <c r="F15" s="288"/>
      <c r="G15" s="289"/>
      <c r="H15" s="228"/>
      <c r="I15" s="252"/>
      <c r="J15" s="197"/>
      <c r="K15" s="264"/>
      <c r="L15" s="264"/>
      <c r="M15" s="264"/>
      <c r="N15" s="264"/>
      <c r="O15" s="264"/>
      <c r="P15" s="152"/>
    </row>
    <row r="16" spans="1:23" ht="18" customHeight="1" x14ac:dyDescent="0.3">
      <c r="A16" s="1"/>
      <c r="B16" s="239" t="s">
        <v>28</v>
      </c>
      <c r="C16" s="257">
        <f>'SO 15617'!C16+'SO 15618'!C16</f>
        <v>0</v>
      </c>
      <c r="D16" s="258">
        <f>'SO 15617'!D16+'SO 15618'!D16</f>
        <v>0</v>
      </c>
      <c r="E16" s="242">
        <f>'SO 15617'!E16+'SO 15618'!E16</f>
        <v>0</v>
      </c>
      <c r="F16" s="290" t="s">
        <v>34</v>
      </c>
      <c r="G16" s="276"/>
      <c r="H16" s="231"/>
      <c r="I16" s="259">
        <f>Rekapitulácia!E9</f>
        <v>0</v>
      </c>
      <c r="J16" s="270"/>
      <c r="K16" s="264"/>
      <c r="L16" s="264"/>
      <c r="M16" s="264"/>
      <c r="N16" s="264"/>
      <c r="O16" s="264"/>
      <c r="P16" s="152"/>
    </row>
    <row r="17" spans="1:23" ht="18" customHeight="1" x14ac:dyDescent="0.3">
      <c r="A17" s="1"/>
      <c r="B17" s="209" t="s">
        <v>29</v>
      </c>
      <c r="C17" s="249">
        <f>'SO 15617'!C17+'SO 15618'!C17</f>
        <v>0</v>
      </c>
      <c r="D17" s="245">
        <f>'SO 15617'!D17+'SO 15618'!D17</f>
        <v>0</v>
      </c>
      <c r="E17" s="238">
        <f>'SO 15617'!E17+'SO 15618'!E17</f>
        <v>0</v>
      </c>
      <c r="F17" s="291" t="s">
        <v>35</v>
      </c>
      <c r="G17" s="292"/>
      <c r="H17" s="229"/>
      <c r="I17" s="252">
        <f>Rekapitulácia!D9</f>
        <v>0</v>
      </c>
      <c r="J17" s="197"/>
      <c r="K17" s="264"/>
      <c r="L17" s="264"/>
      <c r="M17" s="264"/>
      <c r="N17" s="264"/>
      <c r="O17" s="264"/>
      <c r="P17" s="152"/>
    </row>
    <row r="18" spans="1:23" ht="18" customHeight="1" x14ac:dyDescent="0.3">
      <c r="A18" s="1"/>
      <c r="B18" s="236" t="s">
        <v>30</v>
      </c>
      <c r="C18" s="250">
        <f>'SO 15617'!C18+'SO 15618'!C18</f>
        <v>0</v>
      </c>
      <c r="D18" s="246">
        <f>'SO 15617'!D18+'SO 15618'!D18</f>
        <v>0</v>
      </c>
      <c r="E18" s="226">
        <f>'SO 15617'!E18+'SO 15618'!E18</f>
        <v>0</v>
      </c>
      <c r="F18" s="293"/>
      <c r="G18" s="294"/>
      <c r="H18" s="227"/>
      <c r="I18" s="253"/>
      <c r="J18" s="267"/>
      <c r="K18" s="264"/>
      <c r="L18" s="264"/>
      <c r="M18" s="264"/>
      <c r="N18" s="264"/>
      <c r="O18" s="264"/>
      <c r="P18" s="152"/>
    </row>
    <row r="19" spans="1:23" ht="18" customHeight="1" x14ac:dyDescent="0.3">
      <c r="A19" s="1"/>
      <c r="B19" s="236" t="s">
        <v>31</v>
      </c>
      <c r="C19" s="251">
        <f>'SO 15617'!C19+'SO 15618'!C19</f>
        <v>0</v>
      </c>
      <c r="D19" s="247">
        <f>'SO 15617'!D19+'SO 15618'!D19</f>
        <v>0</v>
      </c>
      <c r="E19" s="226">
        <f>'SO 15617'!E19+'SO 15618'!E19</f>
        <v>0</v>
      </c>
      <c r="F19" s="295"/>
      <c r="G19" s="296"/>
      <c r="H19" s="227"/>
      <c r="I19" s="253"/>
      <c r="J19" s="267"/>
      <c r="K19" s="264"/>
      <c r="L19" s="264"/>
      <c r="M19" s="264"/>
      <c r="N19" s="264"/>
      <c r="O19" s="264"/>
      <c r="P19" s="152"/>
    </row>
    <row r="20" spans="1:23" ht="18" customHeight="1" x14ac:dyDescent="0.3">
      <c r="A20" s="1"/>
      <c r="B20" s="239" t="s">
        <v>32</v>
      </c>
      <c r="C20" s="243"/>
      <c r="D20" s="243"/>
      <c r="E20" s="260">
        <f>SUM(E15:E19)</f>
        <v>0</v>
      </c>
      <c r="F20" s="286" t="s">
        <v>32</v>
      </c>
      <c r="G20" s="276"/>
      <c r="H20" s="231"/>
      <c r="I20" s="254">
        <f>SUM(I14:I18)</f>
        <v>0</v>
      </c>
      <c r="J20" s="270"/>
      <c r="K20" s="264"/>
      <c r="L20" s="264"/>
      <c r="M20" s="264"/>
      <c r="N20" s="264"/>
      <c r="O20" s="264"/>
      <c r="P20" s="152"/>
    </row>
    <row r="21" spans="1:23" ht="18" customHeight="1" x14ac:dyDescent="0.3">
      <c r="A21" s="1"/>
      <c r="B21" s="209" t="s">
        <v>241</v>
      </c>
      <c r="C21" s="229"/>
      <c r="D21" s="229"/>
      <c r="E21" s="229"/>
      <c r="F21" s="297" t="s">
        <v>241</v>
      </c>
      <c r="G21" s="294"/>
      <c r="H21" s="229"/>
      <c r="I21" s="255"/>
      <c r="J21" s="197"/>
      <c r="K21" s="264"/>
      <c r="L21" s="264"/>
      <c r="M21" s="264"/>
      <c r="N21" s="264"/>
      <c r="O21" s="264"/>
      <c r="P21" s="152"/>
    </row>
    <row r="22" spans="1:23" ht="18" customHeight="1" x14ac:dyDescent="0.3">
      <c r="A22" s="1"/>
      <c r="B22" s="236" t="s">
        <v>242</v>
      </c>
      <c r="C22" s="227"/>
      <c r="D22" s="227"/>
      <c r="E22" s="226">
        <f>'SO 15617'!E21+'SO 15618'!E21</f>
        <v>0</v>
      </c>
      <c r="F22" s="297" t="s">
        <v>245</v>
      </c>
      <c r="G22" s="294"/>
      <c r="H22" s="227"/>
      <c r="I22" s="253">
        <f>'SO 15617'!P21+'SO 15618'!P21</f>
        <v>0</v>
      </c>
      <c r="J22" s="267"/>
      <c r="K22" s="264"/>
      <c r="L22" s="264"/>
      <c r="M22" s="264"/>
      <c r="N22" s="264"/>
      <c r="O22" s="264"/>
      <c r="P22" s="152"/>
      <c r="V22" s="53"/>
      <c r="W22" s="53"/>
    </row>
    <row r="23" spans="1:23" ht="18" customHeight="1" x14ac:dyDescent="0.3">
      <c r="A23" s="1"/>
      <c r="B23" s="236" t="s">
        <v>243</v>
      </c>
      <c r="C23" s="227"/>
      <c r="D23" s="227"/>
      <c r="E23" s="226">
        <f>'SO 15617'!E22+'SO 15618'!E22</f>
        <v>0</v>
      </c>
      <c r="F23" s="297" t="s">
        <v>246</v>
      </c>
      <c r="G23" s="294"/>
      <c r="H23" s="227"/>
      <c r="I23" s="253">
        <f>'SO 15617'!P22+'SO 15618'!P22</f>
        <v>0</v>
      </c>
      <c r="J23" s="267"/>
      <c r="K23" s="264"/>
      <c r="L23" s="264"/>
      <c r="M23" s="264"/>
      <c r="N23" s="264"/>
      <c r="O23" s="264"/>
      <c r="P23" s="152"/>
      <c r="V23" s="53"/>
      <c r="W23" s="53"/>
    </row>
    <row r="24" spans="1:23" ht="18" customHeight="1" x14ac:dyDescent="0.3">
      <c r="A24" s="1"/>
      <c r="B24" s="236" t="s">
        <v>244</v>
      </c>
      <c r="C24" s="227"/>
      <c r="D24" s="227"/>
      <c r="E24" s="226">
        <f>'SO 15617'!E23+'SO 15618'!E23</f>
        <v>0</v>
      </c>
      <c r="F24" s="297" t="s">
        <v>247</v>
      </c>
      <c r="G24" s="294"/>
      <c r="H24" s="227"/>
      <c r="I24" s="236">
        <f>'SO 15617'!P23+'SO 15618'!P23</f>
        <v>0</v>
      </c>
      <c r="J24" s="267"/>
      <c r="K24" s="264"/>
      <c r="L24" s="264"/>
      <c r="M24" s="264"/>
      <c r="N24" s="264"/>
      <c r="O24" s="264"/>
      <c r="P24" s="152"/>
      <c r="V24" s="53"/>
      <c r="W24" s="53"/>
    </row>
    <row r="25" spans="1:23" ht="18" customHeight="1" x14ac:dyDescent="0.3">
      <c r="A25" s="1"/>
      <c r="B25" s="236"/>
      <c r="C25" s="227"/>
      <c r="D25" s="227"/>
      <c r="E25" s="227"/>
      <c r="F25" s="298" t="s">
        <v>32</v>
      </c>
      <c r="G25" s="299"/>
      <c r="H25" s="227"/>
      <c r="I25" s="256">
        <f>SUM(E21:E24)+SUM(I21:I24)</f>
        <v>0</v>
      </c>
      <c r="J25" s="267"/>
      <c r="K25" s="264"/>
      <c r="L25" s="264"/>
      <c r="M25" s="264"/>
      <c r="N25" s="264"/>
      <c r="O25" s="264"/>
      <c r="P25" s="152"/>
    </row>
    <row r="26" spans="1:23" ht="18" customHeight="1" x14ac:dyDescent="0.3">
      <c r="A26" s="1"/>
      <c r="B26" s="208" t="s">
        <v>52</v>
      </c>
      <c r="C26" s="131"/>
      <c r="D26" s="131"/>
      <c r="E26" s="261"/>
      <c r="F26" s="286" t="s">
        <v>36</v>
      </c>
      <c r="G26" s="287"/>
      <c r="H26" s="131"/>
      <c r="I26" s="232"/>
      <c r="J26" s="269"/>
      <c r="K26" s="264"/>
      <c r="L26" s="264"/>
      <c r="M26" s="264"/>
      <c r="N26" s="264"/>
      <c r="O26" s="264"/>
      <c r="P26" s="152"/>
    </row>
    <row r="27" spans="1:23" ht="18" customHeight="1" x14ac:dyDescent="0.3">
      <c r="A27" s="1"/>
      <c r="B27" s="205"/>
      <c r="C27" s="1"/>
      <c r="D27" s="1"/>
      <c r="E27" s="262"/>
      <c r="F27" s="300" t="s">
        <v>37</v>
      </c>
      <c r="G27" s="301"/>
      <c r="H27" s="132"/>
      <c r="I27" s="252">
        <f>E20+I20+I25</f>
        <v>0</v>
      </c>
      <c r="J27" s="197"/>
      <c r="K27" s="264"/>
      <c r="L27" s="264"/>
      <c r="M27" s="264"/>
      <c r="N27" s="264"/>
      <c r="O27" s="264"/>
      <c r="P27" s="152"/>
    </row>
    <row r="28" spans="1:23" ht="18" customHeight="1" x14ac:dyDescent="0.3">
      <c r="A28" s="1"/>
      <c r="B28" s="205"/>
      <c r="C28" s="1"/>
      <c r="D28" s="1"/>
      <c r="E28" s="262"/>
      <c r="F28" s="302" t="s">
        <v>38</v>
      </c>
      <c r="G28" s="303"/>
      <c r="H28" s="242">
        <f>Rekapitulácia!B10</f>
        <v>0</v>
      </c>
      <c r="I28" s="239">
        <f>ROUND(((ROUND(H28,2)*20)/100),2)*1</f>
        <v>0</v>
      </c>
      <c r="J28" s="270"/>
      <c r="K28" s="264"/>
      <c r="L28" s="264"/>
      <c r="M28" s="264"/>
      <c r="N28" s="264"/>
      <c r="O28" s="264"/>
      <c r="P28" s="151"/>
    </row>
    <row r="29" spans="1:23" ht="18" customHeight="1" x14ac:dyDescent="0.3">
      <c r="A29" s="1"/>
      <c r="B29" s="205"/>
      <c r="C29" s="1"/>
      <c r="D29" s="1"/>
      <c r="E29" s="262"/>
      <c r="F29" s="304" t="s">
        <v>39</v>
      </c>
      <c r="G29" s="305"/>
      <c r="H29" s="238">
        <f>Rekapitulácia!B11</f>
        <v>0</v>
      </c>
      <c r="I29" s="209">
        <f>ROUND(((ROUND(H29,2)*0)/100),2)</f>
        <v>0</v>
      </c>
      <c r="J29" s="197"/>
      <c r="K29" s="264"/>
      <c r="L29" s="264"/>
      <c r="M29" s="264"/>
      <c r="N29" s="264"/>
      <c r="O29" s="264"/>
      <c r="P29" s="151"/>
    </row>
    <row r="30" spans="1:23" ht="18" customHeight="1" x14ac:dyDescent="0.3">
      <c r="A30" s="1"/>
      <c r="B30" s="205"/>
      <c r="C30" s="1"/>
      <c r="D30" s="1"/>
      <c r="E30" s="262"/>
      <c r="F30" s="302" t="s">
        <v>40</v>
      </c>
      <c r="G30" s="303"/>
      <c r="H30" s="231"/>
      <c r="I30" s="254">
        <f>SUM(I27:I29)</f>
        <v>0</v>
      </c>
      <c r="J30" s="270"/>
      <c r="K30" s="264"/>
      <c r="L30" s="264"/>
      <c r="M30" s="264"/>
      <c r="N30" s="264"/>
      <c r="O30" s="264"/>
      <c r="P30" s="152"/>
    </row>
    <row r="31" spans="1:23" ht="18" customHeight="1" x14ac:dyDescent="0.3">
      <c r="A31" s="1"/>
      <c r="B31" s="205"/>
      <c r="C31" s="1"/>
      <c r="D31" s="1"/>
      <c r="E31" s="263"/>
      <c r="F31" s="301"/>
      <c r="G31" s="289"/>
      <c r="H31" s="229"/>
      <c r="I31" s="205"/>
      <c r="J31" s="197"/>
      <c r="K31" s="264"/>
      <c r="L31" s="264"/>
      <c r="M31" s="264"/>
      <c r="N31" s="264"/>
      <c r="O31" s="264"/>
      <c r="P31" s="152"/>
    </row>
    <row r="32" spans="1:23" ht="18" customHeight="1" x14ac:dyDescent="0.3">
      <c r="A32" s="1"/>
      <c r="B32" s="208" t="s">
        <v>50</v>
      </c>
      <c r="C32" s="126"/>
      <c r="D32" s="126"/>
      <c r="E32" s="241" t="s">
        <v>51</v>
      </c>
      <c r="F32" s="228"/>
      <c r="G32" s="126"/>
      <c r="H32" s="131"/>
      <c r="I32" s="126"/>
      <c r="J32" s="269"/>
      <c r="K32" s="264"/>
      <c r="L32" s="264"/>
      <c r="M32" s="264"/>
      <c r="N32" s="264"/>
      <c r="O32" s="264"/>
      <c r="P32" s="152"/>
    </row>
    <row r="33" spans="1:23" ht="18" customHeight="1" x14ac:dyDescent="0.3">
      <c r="A33" s="1"/>
      <c r="B33" s="205"/>
      <c r="C33" s="1"/>
      <c r="D33" s="1"/>
      <c r="E33" s="1"/>
      <c r="F33" s="1"/>
      <c r="G33" s="1"/>
      <c r="H33" s="1"/>
      <c r="I33" s="1"/>
      <c r="J33" s="197"/>
      <c r="K33" s="264"/>
      <c r="L33" s="264"/>
      <c r="M33" s="264"/>
      <c r="N33" s="264"/>
      <c r="O33" s="264"/>
      <c r="P33" s="152"/>
    </row>
    <row r="34" spans="1:23" ht="18" customHeight="1" x14ac:dyDescent="0.3">
      <c r="A34" s="1"/>
      <c r="B34" s="205"/>
      <c r="C34" s="1"/>
      <c r="D34" s="1"/>
      <c r="E34" s="1"/>
      <c r="F34" s="1"/>
      <c r="G34" s="1"/>
      <c r="H34" s="1"/>
      <c r="I34" s="1"/>
      <c r="J34" s="197"/>
      <c r="K34" s="264"/>
      <c r="L34" s="264"/>
      <c r="M34" s="264"/>
      <c r="N34" s="264"/>
      <c r="O34" s="264"/>
      <c r="P34" s="152"/>
    </row>
    <row r="35" spans="1:23" ht="18" customHeight="1" x14ac:dyDescent="0.3">
      <c r="A35" s="1"/>
      <c r="B35" s="205"/>
      <c r="C35" s="1"/>
      <c r="D35" s="1"/>
      <c r="E35" s="1"/>
      <c r="F35" s="1"/>
      <c r="G35" s="1"/>
      <c r="H35" s="1"/>
      <c r="I35" s="1"/>
      <c r="J35" s="197"/>
      <c r="K35" s="264"/>
      <c r="L35" s="264"/>
      <c r="M35" s="264"/>
      <c r="N35" s="264"/>
      <c r="O35" s="264"/>
      <c r="P35" s="152"/>
    </row>
    <row r="36" spans="1:23" ht="18" customHeight="1" x14ac:dyDescent="0.3">
      <c r="A36" s="1"/>
      <c r="B36" s="205"/>
      <c r="C36" s="1"/>
      <c r="D36" s="1"/>
      <c r="E36" s="1"/>
      <c r="F36" s="1"/>
      <c r="G36" s="1"/>
      <c r="H36" s="1"/>
      <c r="I36" s="1"/>
      <c r="J36" s="197"/>
      <c r="K36" s="264"/>
      <c r="L36" s="264"/>
      <c r="M36" s="264"/>
      <c r="N36" s="264"/>
      <c r="O36" s="264"/>
      <c r="P36" s="152"/>
    </row>
    <row r="37" spans="1:23" ht="18" customHeight="1" x14ac:dyDescent="0.3">
      <c r="A37" s="1"/>
      <c r="B37" s="205"/>
      <c r="C37" s="1"/>
      <c r="D37" s="1"/>
      <c r="E37" s="1"/>
      <c r="F37" s="1"/>
      <c r="G37" s="1"/>
      <c r="H37" s="1"/>
      <c r="I37" s="1"/>
      <c r="J37" s="197"/>
      <c r="K37" s="264"/>
      <c r="L37" s="264"/>
      <c r="M37" s="264"/>
      <c r="N37" s="264"/>
      <c r="O37" s="264"/>
      <c r="P37" s="152"/>
    </row>
    <row r="38" spans="1:23" ht="18" customHeight="1" x14ac:dyDescent="0.3">
      <c r="A38" s="1"/>
      <c r="B38" s="265"/>
      <c r="C38" s="266"/>
      <c r="D38" s="266"/>
      <c r="E38" s="266"/>
      <c r="F38" s="266"/>
      <c r="G38" s="266"/>
      <c r="H38" s="266"/>
      <c r="I38" s="266"/>
      <c r="J38" s="271"/>
      <c r="K38" s="264"/>
      <c r="L38" s="264"/>
      <c r="M38" s="264"/>
      <c r="N38" s="264"/>
      <c r="O38" s="264"/>
      <c r="P38" s="152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CB2D-81B7-49BE-8BC8-42A3AB6A977F}">
  <dimension ref="A1:AA136"/>
  <sheetViews>
    <sheetView workbookViewId="0">
      <pane ySplit="1" topLeftCell="A93" activePane="bottomLeft" state="frozen"/>
      <selection pane="bottomLeft" activeCell="D103" sqref="D103:E10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06" t="s">
        <v>14</v>
      </c>
      <c r="C1" s="307"/>
      <c r="D1" s="12"/>
      <c r="E1" s="308" t="s">
        <v>0</v>
      </c>
      <c r="F1" s="309"/>
      <c r="G1" s="13"/>
      <c r="H1" s="343" t="s">
        <v>65</v>
      </c>
      <c r="I1" s="307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3">
        <v>30.126000000000001</v>
      </c>
    </row>
    <row r="2" spans="1:23" ht="34.950000000000003" customHeight="1" x14ac:dyDescent="0.3">
      <c r="A2" s="15"/>
      <c r="B2" s="310" t="s">
        <v>14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2"/>
      <c r="R2" s="312"/>
      <c r="S2" s="312"/>
      <c r="T2" s="312"/>
      <c r="U2" s="312"/>
      <c r="V2" s="313"/>
      <c r="W2" s="53"/>
    </row>
    <row r="3" spans="1:23" ht="18" customHeight="1" x14ac:dyDescent="0.3">
      <c r="A3" s="15"/>
      <c r="B3" s="314" t="s">
        <v>1</v>
      </c>
      <c r="C3" s="315"/>
      <c r="D3" s="315"/>
      <c r="E3" s="315"/>
      <c r="F3" s="315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7"/>
      <c r="W3" s="53"/>
    </row>
    <row r="4" spans="1:23" ht="18" customHeight="1" x14ac:dyDescent="0.3">
      <c r="A4" s="15"/>
      <c r="B4" s="43" t="s">
        <v>15</v>
      </c>
      <c r="C4" s="32"/>
      <c r="D4" s="25"/>
      <c r="E4" s="25"/>
      <c r="F4" s="44" t="s">
        <v>16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2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17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2"/>
      <c r="W5" s="53"/>
    </row>
    <row r="6" spans="1:23" ht="18" customHeight="1" x14ac:dyDescent="0.3">
      <c r="A6" s="15"/>
      <c r="B6" s="45" t="s">
        <v>18</v>
      </c>
      <c r="C6" s="32"/>
      <c r="D6" s="44" t="s">
        <v>19</v>
      </c>
      <c r="E6" s="25"/>
      <c r="F6" s="44" t="s">
        <v>20</v>
      </c>
      <c r="G6" s="44" t="s">
        <v>21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2"/>
      <c r="W6" s="53"/>
    </row>
    <row r="7" spans="1:23" ht="19.95" customHeight="1" x14ac:dyDescent="0.3">
      <c r="A7" s="15"/>
      <c r="B7" s="318" t="s">
        <v>22</v>
      </c>
      <c r="C7" s="319"/>
      <c r="D7" s="319"/>
      <c r="E7" s="319"/>
      <c r="F7" s="319"/>
      <c r="G7" s="319"/>
      <c r="H7" s="32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2"/>
      <c r="W7" s="53"/>
    </row>
    <row r="8" spans="1:23" ht="18" customHeight="1" x14ac:dyDescent="0.3">
      <c r="A8" s="15"/>
      <c r="B8" s="49" t="s">
        <v>25</v>
      </c>
      <c r="C8" s="46"/>
      <c r="D8" s="28"/>
      <c r="E8" s="28"/>
      <c r="F8" s="50" t="s">
        <v>26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2"/>
      <c r="W8" s="53"/>
    </row>
    <row r="9" spans="1:23" ht="19.95" customHeight="1" x14ac:dyDescent="0.3">
      <c r="A9" s="15"/>
      <c r="B9" s="321" t="s">
        <v>23</v>
      </c>
      <c r="C9" s="322"/>
      <c r="D9" s="322"/>
      <c r="E9" s="322"/>
      <c r="F9" s="322"/>
      <c r="G9" s="322"/>
      <c r="H9" s="323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2"/>
      <c r="W9" s="53"/>
    </row>
    <row r="10" spans="1:23" ht="18" customHeight="1" x14ac:dyDescent="0.3">
      <c r="A10" s="15"/>
      <c r="B10" s="45" t="s">
        <v>25</v>
      </c>
      <c r="C10" s="32"/>
      <c r="D10" s="25"/>
      <c r="E10" s="25"/>
      <c r="F10" s="44" t="s">
        <v>26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2"/>
      <c r="W10" s="53"/>
    </row>
    <row r="11" spans="1:23" ht="19.95" customHeight="1" x14ac:dyDescent="0.3">
      <c r="A11" s="15"/>
      <c r="B11" s="321" t="s">
        <v>24</v>
      </c>
      <c r="C11" s="322"/>
      <c r="D11" s="322"/>
      <c r="E11" s="322"/>
      <c r="F11" s="322"/>
      <c r="G11" s="322"/>
      <c r="H11" s="323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2"/>
      <c r="W11" s="53"/>
    </row>
    <row r="12" spans="1:23" ht="18" customHeight="1" x14ac:dyDescent="0.3">
      <c r="A12" s="15"/>
      <c r="B12" s="45" t="s">
        <v>25</v>
      </c>
      <c r="C12" s="32"/>
      <c r="D12" s="25"/>
      <c r="E12" s="25"/>
      <c r="F12" s="44" t="s">
        <v>26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2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2"/>
      <c r="W13" s="53"/>
    </row>
    <row r="14" spans="1:23" ht="18" customHeight="1" x14ac:dyDescent="0.3">
      <c r="A14" s="15"/>
      <c r="B14" s="54" t="s">
        <v>6</v>
      </c>
      <c r="C14" s="62" t="s">
        <v>47</v>
      </c>
      <c r="D14" s="61" t="s">
        <v>48</v>
      </c>
      <c r="E14" s="66" t="s">
        <v>49</v>
      </c>
      <c r="F14" s="337" t="s">
        <v>33</v>
      </c>
      <c r="G14" s="338"/>
      <c r="H14" s="331"/>
      <c r="I14" s="32"/>
      <c r="J14" s="25"/>
      <c r="K14" s="26"/>
      <c r="L14" s="26"/>
      <c r="M14" s="26"/>
      <c r="N14" s="26"/>
      <c r="O14" s="73"/>
      <c r="P14" s="81">
        <v>0</v>
      </c>
      <c r="Q14" s="77"/>
      <c r="R14" s="26"/>
      <c r="S14" s="26"/>
      <c r="T14" s="26"/>
      <c r="U14" s="26"/>
      <c r="V14" s="112"/>
      <c r="W14" s="53"/>
    </row>
    <row r="15" spans="1:23" ht="18" customHeight="1" x14ac:dyDescent="0.3">
      <c r="A15" s="15"/>
      <c r="B15" s="55" t="s">
        <v>27</v>
      </c>
      <c r="C15" s="63">
        <f>'SO 15617'!E61</f>
        <v>0</v>
      </c>
      <c r="D15" s="58">
        <f>'SO 15617'!F61</f>
        <v>0</v>
      </c>
      <c r="E15" s="67">
        <f>'SO 15617'!G61</f>
        <v>0</v>
      </c>
      <c r="F15" s="339"/>
      <c r="G15" s="333"/>
      <c r="H15" s="334"/>
      <c r="I15" s="25"/>
      <c r="J15" s="25"/>
      <c r="K15" s="26"/>
      <c r="L15" s="26"/>
      <c r="M15" s="26"/>
      <c r="N15" s="26"/>
      <c r="O15" s="73"/>
      <c r="P15" s="82"/>
      <c r="Q15" s="77"/>
      <c r="R15" s="26"/>
      <c r="S15" s="26"/>
      <c r="T15" s="26"/>
      <c r="U15" s="26"/>
      <c r="V15" s="112"/>
      <c r="W15" s="53"/>
    </row>
    <row r="16" spans="1:23" ht="18" customHeight="1" x14ac:dyDescent="0.3">
      <c r="A16" s="15"/>
      <c r="B16" s="54" t="s">
        <v>28</v>
      </c>
      <c r="C16" s="91"/>
      <c r="D16" s="92"/>
      <c r="E16" s="93"/>
      <c r="F16" s="340" t="s">
        <v>34</v>
      </c>
      <c r="G16" s="333"/>
      <c r="H16" s="334"/>
      <c r="I16" s="25"/>
      <c r="J16" s="25"/>
      <c r="K16" s="26"/>
      <c r="L16" s="26"/>
      <c r="M16" s="26"/>
      <c r="N16" s="26"/>
      <c r="O16" s="73"/>
      <c r="P16" s="83">
        <f>(SUM(Z78:Z135))</f>
        <v>0</v>
      </c>
      <c r="Q16" s="77"/>
      <c r="R16" s="26"/>
      <c r="S16" s="26"/>
      <c r="T16" s="26"/>
      <c r="U16" s="26"/>
      <c r="V16" s="112"/>
      <c r="W16" s="53"/>
    </row>
    <row r="17" spans="1:26" ht="18" customHeight="1" x14ac:dyDescent="0.3">
      <c r="A17" s="15"/>
      <c r="B17" s="55" t="s">
        <v>29</v>
      </c>
      <c r="C17" s="63"/>
      <c r="D17" s="58"/>
      <c r="E17" s="67"/>
      <c r="F17" s="341" t="s">
        <v>35</v>
      </c>
      <c r="G17" s="333"/>
      <c r="H17" s="334"/>
      <c r="I17" s="25"/>
      <c r="J17" s="25"/>
      <c r="K17" s="26"/>
      <c r="L17" s="26"/>
      <c r="M17" s="26"/>
      <c r="N17" s="26"/>
      <c r="O17" s="73"/>
      <c r="P17" s="83">
        <f>(SUM(Y78:Y135))</f>
        <v>0</v>
      </c>
      <c r="Q17" s="77"/>
      <c r="R17" s="26"/>
      <c r="S17" s="26"/>
      <c r="T17" s="26"/>
      <c r="U17" s="26"/>
      <c r="V17" s="112"/>
      <c r="W17" s="53"/>
    </row>
    <row r="18" spans="1:26" ht="18" customHeight="1" x14ac:dyDescent="0.3">
      <c r="A18" s="15"/>
      <c r="B18" s="56" t="s">
        <v>30</v>
      </c>
      <c r="C18" s="64"/>
      <c r="D18" s="59"/>
      <c r="E18" s="68"/>
      <c r="F18" s="342"/>
      <c r="G18" s="336"/>
      <c r="H18" s="334"/>
      <c r="I18" s="25"/>
      <c r="J18" s="25"/>
      <c r="K18" s="26"/>
      <c r="L18" s="26"/>
      <c r="M18" s="26"/>
      <c r="N18" s="26"/>
      <c r="O18" s="73"/>
      <c r="P18" s="82"/>
      <c r="Q18" s="77"/>
      <c r="R18" s="26"/>
      <c r="S18" s="26"/>
      <c r="T18" s="26"/>
      <c r="U18" s="26"/>
      <c r="V18" s="112"/>
      <c r="W18" s="53"/>
    </row>
    <row r="19" spans="1:26" ht="18" customHeight="1" x14ac:dyDescent="0.3">
      <c r="A19" s="15"/>
      <c r="B19" s="56" t="s">
        <v>31</v>
      </c>
      <c r="C19" s="65"/>
      <c r="D19" s="60"/>
      <c r="E19" s="68"/>
      <c r="F19" s="326"/>
      <c r="G19" s="327"/>
      <c r="H19" s="328"/>
      <c r="I19" s="25"/>
      <c r="J19" s="25"/>
      <c r="K19" s="26"/>
      <c r="L19" s="26"/>
      <c r="M19" s="26"/>
      <c r="N19" s="26"/>
      <c r="O19" s="73"/>
      <c r="P19" s="82"/>
      <c r="Q19" s="77"/>
      <c r="R19" s="26"/>
      <c r="S19" s="26"/>
      <c r="T19" s="26"/>
      <c r="U19" s="26"/>
      <c r="V19" s="112"/>
      <c r="W19" s="53"/>
    </row>
    <row r="20" spans="1:26" ht="18" customHeight="1" x14ac:dyDescent="0.3">
      <c r="A20" s="15"/>
      <c r="B20" s="52" t="s">
        <v>32</v>
      </c>
      <c r="C20" s="57"/>
      <c r="D20" s="94"/>
      <c r="E20" s="95">
        <f>SUM(E15:E19)</f>
        <v>0</v>
      </c>
      <c r="F20" s="329" t="s">
        <v>32</v>
      </c>
      <c r="G20" s="330"/>
      <c r="H20" s="331"/>
      <c r="I20" s="32"/>
      <c r="J20" s="25"/>
      <c r="K20" s="26"/>
      <c r="L20" s="26"/>
      <c r="M20" s="26"/>
      <c r="N20" s="26"/>
      <c r="O20" s="73"/>
      <c r="P20" s="84">
        <f>SUM(P14:P19)</f>
        <v>0</v>
      </c>
      <c r="Q20" s="77"/>
      <c r="R20" s="26"/>
      <c r="S20" s="26"/>
      <c r="T20" s="26"/>
      <c r="U20" s="26"/>
      <c r="V20" s="112"/>
      <c r="W20" s="53"/>
    </row>
    <row r="21" spans="1:26" ht="18" customHeight="1" x14ac:dyDescent="0.3">
      <c r="A21" s="15"/>
      <c r="B21" s="49" t="s">
        <v>41</v>
      </c>
      <c r="C21" s="51"/>
      <c r="D21" s="90"/>
      <c r="E21" s="69">
        <f>((E15*U22*0)+(E16*V22*0)+(E17*W22*0))/100</f>
        <v>0</v>
      </c>
      <c r="F21" s="332" t="s">
        <v>44</v>
      </c>
      <c r="G21" s="333"/>
      <c r="H21" s="334"/>
      <c r="I21" s="25"/>
      <c r="J21" s="25"/>
      <c r="K21" s="26"/>
      <c r="L21" s="26"/>
      <c r="M21" s="26"/>
      <c r="N21" s="26"/>
      <c r="O21" s="73"/>
      <c r="P21" s="83">
        <f>((E15*X22*0)+(E16*Y22*0)+(E17*Z22*0))/100</f>
        <v>0</v>
      </c>
      <c r="Q21" s="77"/>
      <c r="R21" s="26"/>
      <c r="S21" s="26"/>
      <c r="T21" s="26"/>
      <c r="U21" s="26"/>
      <c r="V21" s="112"/>
      <c r="W21" s="53"/>
    </row>
    <row r="22" spans="1:26" ht="18" customHeight="1" x14ac:dyDescent="0.3">
      <c r="A22" s="15"/>
      <c r="B22" s="45" t="s">
        <v>42</v>
      </c>
      <c r="C22" s="34"/>
      <c r="D22" s="71"/>
      <c r="E22" s="70">
        <f>((E15*U23*0)+(E16*V23*0)+(E17*W23*0))/100</f>
        <v>0</v>
      </c>
      <c r="F22" s="332" t="s">
        <v>45</v>
      </c>
      <c r="G22" s="333"/>
      <c r="H22" s="334"/>
      <c r="I22" s="25"/>
      <c r="J22" s="25"/>
      <c r="K22" s="26"/>
      <c r="L22" s="26"/>
      <c r="M22" s="26"/>
      <c r="N22" s="26"/>
      <c r="O22" s="73"/>
      <c r="P22" s="83">
        <f>((E15*X23*0)+(E16*Y23*0)+(E17*Z23*0))/100</f>
        <v>0</v>
      </c>
      <c r="Q22" s="77"/>
      <c r="R22" s="26"/>
      <c r="S22" s="26"/>
      <c r="T22" s="26"/>
      <c r="U22" s="26">
        <v>1</v>
      </c>
      <c r="V22" s="113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43</v>
      </c>
      <c r="C23" s="34"/>
      <c r="D23" s="71"/>
      <c r="E23" s="70">
        <f>((E15*U24*0)+(E16*V24*0)+(E17*W24*0))/100</f>
        <v>0</v>
      </c>
      <c r="F23" s="332" t="s">
        <v>46</v>
      </c>
      <c r="G23" s="333"/>
      <c r="H23" s="334"/>
      <c r="I23" s="25"/>
      <c r="J23" s="25"/>
      <c r="K23" s="26"/>
      <c r="L23" s="26"/>
      <c r="M23" s="26"/>
      <c r="N23" s="26"/>
      <c r="O23" s="73"/>
      <c r="P23" s="83">
        <f>((E15*X24*0)+(E16*Y24*0)+(E17*Z24*0))/100</f>
        <v>0</v>
      </c>
      <c r="Q23" s="77"/>
      <c r="R23" s="26"/>
      <c r="S23" s="26"/>
      <c r="T23" s="26"/>
      <c r="U23" s="26">
        <v>1</v>
      </c>
      <c r="V23" s="113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1"/>
      <c r="E24" s="71"/>
      <c r="F24" s="335"/>
      <c r="G24" s="336"/>
      <c r="H24" s="334"/>
      <c r="I24" s="25"/>
      <c r="J24" s="25"/>
      <c r="K24" s="26"/>
      <c r="L24" s="26"/>
      <c r="M24" s="26"/>
      <c r="N24" s="26"/>
      <c r="O24" s="73"/>
      <c r="P24" s="85"/>
      <c r="Q24" s="77"/>
      <c r="R24" s="26"/>
      <c r="S24" s="26"/>
      <c r="T24" s="26"/>
      <c r="U24" s="26">
        <v>1</v>
      </c>
      <c r="V24" s="113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1"/>
      <c r="E25" s="71"/>
      <c r="F25" s="365" t="s">
        <v>32</v>
      </c>
      <c r="G25" s="327"/>
      <c r="H25" s="334"/>
      <c r="I25" s="25"/>
      <c r="J25" s="25"/>
      <c r="K25" s="26"/>
      <c r="L25" s="26"/>
      <c r="M25" s="26"/>
      <c r="N25" s="26"/>
      <c r="O25" s="73"/>
      <c r="P25" s="84">
        <f>SUM(E21:E24)+SUM(P21:P24)</f>
        <v>0</v>
      </c>
      <c r="Q25" s="77"/>
      <c r="R25" s="26"/>
      <c r="S25" s="26"/>
      <c r="T25" s="26"/>
      <c r="U25" s="26"/>
      <c r="V25" s="112"/>
      <c r="W25" s="53"/>
    </row>
    <row r="26" spans="1:26" ht="18" customHeight="1" x14ac:dyDescent="0.3">
      <c r="A26" s="15"/>
      <c r="B26" s="109" t="s">
        <v>52</v>
      </c>
      <c r="C26" s="97"/>
      <c r="D26" s="99"/>
      <c r="E26" s="105"/>
      <c r="F26" s="329" t="s">
        <v>36</v>
      </c>
      <c r="G26" s="366"/>
      <c r="H26" s="367"/>
      <c r="I26" s="23"/>
      <c r="J26" s="23"/>
      <c r="K26" s="24"/>
      <c r="L26" s="24"/>
      <c r="M26" s="24"/>
      <c r="N26" s="24"/>
      <c r="O26" s="74"/>
      <c r="P26" s="86"/>
      <c r="Q26" s="78"/>
      <c r="R26" s="24"/>
      <c r="S26" s="24"/>
      <c r="T26" s="24"/>
      <c r="U26" s="24"/>
      <c r="V26" s="114"/>
      <c r="W26" s="53"/>
    </row>
    <row r="27" spans="1:26" ht="18" customHeight="1" x14ac:dyDescent="0.3">
      <c r="A27" s="15"/>
      <c r="B27" s="41"/>
      <c r="C27" s="36"/>
      <c r="D27" s="72"/>
      <c r="E27" s="106"/>
      <c r="F27" s="368" t="s">
        <v>37</v>
      </c>
      <c r="G27" s="354"/>
      <c r="H27" s="369"/>
      <c r="I27" s="28"/>
      <c r="J27" s="28"/>
      <c r="K27" s="29"/>
      <c r="L27" s="29"/>
      <c r="M27" s="29"/>
      <c r="N27" s="29"/>
      <c r="O27" s="75"/>
      <c r="P27" s="87">
        <f>E20+P20+E25+P25</f>
        <v>0</v>
      </c>
      <c r="Q27" s="79"/>
      <c r="R27" s="29"/>
      <c r="S27" s="29"/>
      <c r="T27" s="29"/>
      <c r="U27" s="29"/>
      <c r="V27" s="115"/>
      <c r="W27" s="53"/>
    </row>
    <row r="28" spans="1:26" ht="18" customHeight="1" x14ac:dyDescent="0.3">
      <c r="A28" s="15"/>
      <c r="B28" s="42"/>
      <c r="C28" s="37"/>
      <c r="D28" s="15"/>
      <c r="E28" s="107"/>
      <c r="F28" s="370" t="s">
        <v>38</v>
      </c>
      <c r="G28" s="371"/>
      <c r="H28" s="215">
        <f>P27-SUM('SO 15617'!K78:'SO 15617'!K135)</f>
        <v>0</v>
      </c>
      <c r="I28" s="21"/>
      <c r="J28" s="21"/>
      <c r="K28" s="22"/>
      <c r="L28" s="22"/>
      <c r="M28" s="22"/>
      <c r="N28" s="22"/>
      <c r="O28" s="76"/>
      <c r="P28" s="88">
        <f>ROUND(((ROUND(H28,2)*20)*1/100),2)</f>
        <v>0</v>
      </c>
      <c r="Q28" s="80"/>
      <c r="R28" s="22"/>
      <c r="S28" s="22"/>
      <c r="T28" s="22"/>
      <c r="U28" s="22"/>
      <c r="V28" s="116"/>
      <c r="W28" s="53"/>
    </row>
    <row r="29" spans="1:26" ht="18" customHeight="1" x14ac:dyDescent="0.3">
      <c r="A29" s="15"/>
      <c r="B29" s="42"/>
      <c r="C29" s="37"/>
      <c r="D29" s="15"/>
      <c r="E29" s="107"/>
      <c r="F29" s="372" t="s">
        <v>39</v>
      </c>
      <c r="G29" s="373"/>
      <c r="H29" s="33">
        <f>SUM('SO 15617'!K78:'SO 15617'!K135)</f>
        <v>0</v>
      </c>
      <c r="I29" s="25"/>
      <c r="J29" s="25"/>
      <c r="K29" s="26"/>
      <c r="L29" s="26"/>
      <c r="M29" s="26"/>
      <c r="N29" s="26"/>
      <c r="O29" s="73"/>
      <c r="P29" s="81">
        <f>ROUND(((ROUND(H29,2)*0)/100),2)</f>
        <v>0</v>
      </c>
      <c r="Q29" s="77"/>
      <c r="R29" s="26"/>
      <c r="S29" s="26"/>
      <c r="T29" s="26"/>
      <c r="U29" s="26"/>
      <c r="V29" s="112"/>
      <c r="W29" s="53"/>
    </row>
    <row r="30" spans="1:26" ht="18" customHeight="1" x14ac:dyDescent="0.3">
      <c r="A30" s="15"/>
      <c r="B30" s="42"/>
      <c r="C30" s="37"/>
      <c r="D30" s="15"/>
      <c r="E30" s="107"/>
      <c r="F30" s="324" t="s">
        <v>40</v>
      </c>
      <c r="G30" s="325"/>
      <c r="H30" s="102"/>
      <c r="I30" s="103"/>
      <c r="J30" s="21"/>
      <c r="K30" s="22"/>
      <c r="L30" s="22"/>
      <c r="M30" s="22"/>
      <c r="N30" s="22"/>
      <c r="O30" s="76"/>
      <c r="P30" s="104">
        <f>SUM(P27:P29)</f>
        <v>0</v>
      </c>
      <c r="Q30" s="77"/>
      <c r="R30" s="26"/>
      <c r="S30" s="26"/>
      <c r="T30" s="26"/>
      <c r="U30" s="26"/>
      <c r="V30" s="112"/>
      <c r="W30" s="53"/>
    </row>
    <row r="31" spans="1:26" ht="18" customHeight="1" x14ac:dyDescent="0.3">
      <c r="A31" s="15"/>
      <c r="B31" s="38"/>
      <c r="C31" s="30"/>
      <c r="D31" s="100"/>
      <c r="E31" s="108"/>
      <c r="F31" s="354"/>
      <c r="G31" s="355"/>
      <c r="H31" s="34"/>
      <c r="I31" s="25"/>
      <c r="J31" s="25"/>
      <c r="K31" s="26"/>
      <c r="L31" s="26"/>
      <c r="M31" s="26"/>
      <c r="N31" s="26"/>
      <c r="O31" s="73"/>
      <c r="P31" s="89"/>
      <c r="Q31" s="77"/>
      <c r="R31" s="26"/>
      <c r="S31" s="26"/>
      <c r="T31" s="26"/>
      <c r="U31" s="26"/>
      <c r="V31" s="112"/>
      <c r="W31" s="53"/>
    </row>
    <row r="32" spans="1:26" ht="18" customHeight="1" x14ac:dyDescent="0.3">
      <c r="A32" s="15"/>
      <c r="B32" s="109" t="s">
        <v>50</v>
      </c>
      <c r="C32" s="101"/>
      <c r="D32" s="19"/>
      <c r="E32" s="110" t="s">
        <v>51</v>
      </c>
      <c r="F32" s="72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4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7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8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8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8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19"/>
      <c r="W37" s="53"/>
    </row>
    <row r="38" spans="1:23" ht="18" customHeight="1" x14ac:dyDescent="0.3">
      <c r="A38" s="15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3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3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3"/>
    </row>
    <row r="42" spans="1:23" x14ac:dyDescent="0.3">
      <c r="A42" s="130"/>
      <c r="B42" s="20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3"/>
    </row>
    <row r="43" spans="1:23" x14ac:dyDescent="0.3">
      <c r="A43" s="130"/>
      <c r="B43" s="202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358" t="s">
        <v>0</v>
      </c>
      <c r="C44" s="359"/>
      <c r="D44" s="359"/>
      <c r="E44" s="359"/>
      <c r="F44" s="359"/>
      <c r="G44" s="359"/>
      <c r="H44" s="359"/>
      <c r="I44" s="359"/>
      <c r="J44" s="359"/>
      <c r="K44" s="359"/>
      <c r="L44" s="359"/>
      <c r="M44" s="359"/>
      <c r="N44" s="359"/>
      <c r="O44" s="359"/>
      <c r="P44" s="359"/>
      <c r="Q44" s="359"/>
      <c r="R44" s="359"/>
      <c r="S44" s="359"/>
      <c r="T44" s="359"/>
      <c r="U44" s="359"/>
      <c r="V44" s="360"/>
      <c r="W44" s="53"/>
    </row>
    <row r="45" spans="1:23" x14ac:dyDescent="0.3">
      <c r="A45" s="130"/>
      <c r="B45" s="203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7"/>
      <c r="W45" s="53"/>
    </row>
    <row r="46" spans="1:23" ht="19.95" customHeight="1" x14ac:dyDescent="0.3">
      <c r="A46" s="200"/>
      <c r="B46" s="347" t="s">
        <v>22</v>
      </c>
      <c r="C46" s="348"/>
      <c r="D46" s="348"/>
      <c r="E46" s="349"/>
      <c r="F46" s="361" t="s">
        <v>19</v>
      </c>
      <c r="G46" s="348"/>
      <c r="H46" s="349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8"/>
      <c r="W46" s="53"/>
    </row>
    <row r="47" spans="1:23" ht="19.95" customHeight="1" x14ac:dyDescent="0.3">
      <c r="A47" s="200"/>
      <c r="B47" s="347" t="s">
        <v>23</v>
      </c>
      <c r="C47" s="348"/>
      <c r="D47" s="348"/>
      <c r="E47" s="349"/>
      <c r="F47" s="361" t="s">
        <v>17</v>
      </c>
      <c r="G47" s="348"/>
      <c r="H47" s="349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8"/>
      <c r="W47" s="53"/>
    </row>
    <row r="48" spans="1:23" ht="19.95" customHeight="1" x14ac:dyDescent="0.3">
      <c r="A48" s="200"/>
      <c r="B48" s="347" t="s">
        <v>24</v>
      </c>
      <c r="C48" s="348"/>
      <c r="D48" s="348"/>
      <c r="E48" s="349"/>
      <c r="F48" s="361" t="s">
        <v>56</v>
      </c>
      <c r="G48" s="348"/>
      <c r="H48" s="349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8"/>
      <c r="W48" s="53"/>
    </row>
    <row r="49" spans="1:26" ht="30" customHeight="1" x14ac:dyDescent="0.3">
      <c r="A49" s="200"/>
      <c r="B49" s="362" t="s">
        <v>1</v>
      </c>
      <c r="C49" s="363"/>
      <c r="D49" s="363"/>
      <c r="E49" s="363"/>
      <c r="F49" s="363"/>
      <c r="G49" s="363"/>
      <c r="H49" s="363"/>
      <c r="I49" s="364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8"/>
      <c r="W49" s="53"/>
    </row>
    <row r="50" spans="1:26" x14ac:dyDescent="0.3">
      <c r="A50" s="15"/>
      <c r="B50" s="204" t="s">
        <v>15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8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8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8"/>
      <c r="W52" s="53"/>
    </row>
    <row r="53" spans="1:26" x14ac:dyDescent="0.3">
      <c r="A53" s="15"/>
      <c r="B53" s="204" t="s">
        <v>57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8"/>
      <c r="W53" s="53"/>
    </row>
    <row r="54" spans="1:26" x14ac:dyDescent="0.3">
      <c r="A54" s="2"/>
      <c r="B54" s="356" t="s">
        <v>53</v>
      </c>
      <c r="C54" s="357"/>
      <c r="D54" s="128"/>
      <c r="E54" s="128" t="s">
        <v>47</v>
      </c>
      <c r="F54" s="128" t="s">
        <v>48</v>
      </c>
      <c r="G54" s="128" t="s">
        <v>32</v>
      </c>
      <c r="H54" s="128" t="s">
        <v>54</v>
      </c>
      <c r="I54" s="128" t="s">
        <v>55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3"/>
    </row>
    <row r="55" spans="1:26" x14ac:dyDescent="0.3">
      <c r="A55" s="10"/>
      <c r="B55" s="350" t="s">
        <v>58</v>
      </c>
      <c r="C55" s="351"/>
      <c r="D55" s="35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14"/>
      <c r="X55" s="138"/>
      <c r="Y55" s="138"/>
      <c r="Z55" s="138"/>
    </row>
    <row r="56" spans="1:26" x14ac:dyDescent="0.3">
      <c r="A56" s="10"/>
      <c r="B56" s="352" t="s">
        <v>59</v>
      </c>
      <c r="C56" s="353"/>
      <c r="D56" s="353"/>
      <c r="E56" s="139">
        <f>'SO 15617'!L95</f>
        <v>0</v>
      </c>
      <c r="F56" s="139">
        <f>'SO 15617'!M95</f>
        <v>0</v>
      </c>
      <c r="G56" s="139">
        <f>'SO 15617'!I95</f>
        <v>0</v>
      </c>
      <c r="H56" s="140">
        <f>'SO 15617'!S95</f>
        <v>0</v>
      </c>
      <c r="I56" s="140">
        <f>'SO 15617'!V95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14"/>
      <c r="X56" s="138"/>
      <c r="Y56" s="138"/>
      <c r="Z56" s="138"/>
    </row>
    <row r="57" spans="1:26" x14ac:dyDescent="0.3">
      <c r="A57" s="10"/>
      <c r="B57" s="352" t="s">
        <v>60</v>
      </c>
      <c r="C57" s="353"/>
      <c r="D57" s="353"/>
      <c r="E57" s="139">
        <f>'SO 15617'!L104</f>
        <v>0</v>
      </c>
      <c r="F57" s="139">
        <f>'SO 15617'!M104</f>
        <v>0</v>
      </c>
      <c r="G57" s="139">
        <f>'SO 15617'!I104</f>
        <v>0</v>
      </c>
      <c r="H57" s="140">
        <f>'SO 15617'!S104</f>
        <v>648.96</v>
      </c>
      <c r="I57" s="140">
        <f>'SO 15617'!V104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14"/>
      <c r="X57" s="138"/>
      <c r="Y57" s="138"/>
      <c r="Z57" s="138"/>
    </row>
    <row r="58" spans="1:26" x14ac:dyDescent="0.3">
      <c r="A58" s="10"/>
      <c r="B58" s="352" t="s">
        <v>61</v>
      </c>
      <c r="C58" s="353"/>
      <c r="D58" s="353"/>
      <c r="E58" s="139">
        <f>'SO 15617'!L108</f>
        <v>0</v>
      </c>
      <c r="F58" s="139">
        <f>'SO 15617'!M108</f>
        <v>0</v>
      </c>
      <c r="G58" s="139">
        <f>'SO 15617'!I108</f>
        <v>0</v>
      </c>
      <c r="H58" s="140">
        <f>'SO 15617'!S108</f>
        <v>2.2000000000000002</v>
      </c>
      <c r="I58" s="140">
        <f>'SO 15617'!V108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14"/>
      <c r="X58" s="138"/>
      <c r="Y58" s="138"/>
      <c r="Z58" s="138"/>
    </row>
    <row r="59" spans="1:26" x14ac:dyDescent="0.3">
      <c r="A59" s="10"/>
      <c r="B59" s="352" t="s">
        <v>62</v>
      </c>
      <c r="C59" s="353"/>
      <c r="D59" s="353"/>
      <c r="E59" s="139">
        <f>'SO 15617'!L129</f>
        <v>0</v>
      </c>
      <c r="F59" s="139">
        <f>'SO 15617'!M129</f>
        <v>0</v>
      </c>
      <c r="G59" s="139">
        <f>'SO 15617'!I129</f>
        <v>0</v>
      </c>
      <c r="H59" s="140">
        <f>'SO 15617'!S129</f>
        <v>640.98</v>
      </c>
      <c r="I59" s="140">
        <f>'SO 15617'!V129</f>
        <v>0</v>
      </c>
      <c r="J59" s="140"/>
      <c r="K59" s="140"/>
      <c r="L59" s="140"/>
      <c r="M59" s="140"/>
      <c r="N59" s="140"/>
      <c r="O59" s="140"/>
      <c r="P59" s="140"/>
      <c r="Q59" s="138"/>
      <c r="R59" s="138"/>
      <c r="S59" s="138"/>
      <c r="T59" s="138"/>
      <c r="U59" s="138"/>
      <c r="V59" s="151"/>
      <c r="W59" s="214"/>
      <c r="X59" s="138"/>
      <c r="Y59" s="138"/>
      <c r="Z59" s="138"/>
    </row>
    <row r="60" spans="1:26" x14ac:dyDescent="0.3">
      <c r="A60" s="10"/>
      <c r="B60" s="352" t="s">
        <v>63</v>
      </c>
      <c r="C60" s="353"/>
      <c r="D60" s="353"/>
      <c r="E60" s="139">
        <f>'SO 15617'!L133</f>
        <v>0</v>
      </c>
      <c r="F60" s="139">
        <f>'SO 15617'!M133</f>
        <v>0</v>
      </c>
      <c r="G60" s="139">
        <f>'SO 15617'!I133</f>
        <v>0</v>
      </c>
      <c r="H60" s="140">
        <f>'SO 15617'!S133</f>
        <v>0</v>
      </c>
      <c r="I60" s="140">
        <f>'SO 15617'!V133</f>
        <v>0</v>
      </c>
      <c r="J60" s="140"/>
      <c r="K60" s="140"/>
      <c r="L60" s="140"/>
      <c r="M60" s="140"/>
      <c r="N60" s="140"/>
      <c r="O60" s="140"/>
      <c r="P60" s="140"/>
      <c r="Q60" s="138"/>
      <c r="R60" s="138"/>
      <c r="S60" s="138"/>
      <c r="T60" s="138"/>
      <c r="U60" s="138"/>
      <c r="V60" s="151"/>
      <c r="W60" s="214"/>
      <c r="X60" s="138"/>
      <c r="Y60" s="138"/>
      <c r="Z60" s="138"/>
    </row>
    <row r="61" spans="1:26" x14ac:dyDescent="0.3">
      <c r="A61" s="10"/>
      <c r="B61" s="379" t="s">
        <v>58</v>
      </c>
      <c r="C61" s="380"/>
      <c r="D61" s="380"/>
      <c r="E61" s="141">
        <f>'SO 15617'!L135</f>
        <v>0</v>
      </c>
      <c r="F61" s="141">
        <f>'SO 15617'!M135</f>
        <v>0</v>
      </c>
      <c r="G61" s="141">
        <f>'SO 15617'!I135</f>
        <v>0</v>
      </c>
      <c r="H61" s="142">
        <f>'SO 15617'!S135</f>
        <v>1292.1400000000001</v>
      </c>
      <c r="I61" s="142">
        <f>'SO 15617'!V135</f>
        <v>0</v>
      </c>
      <c r="J61" s="142"/>
      <c r="K61" s="142"/>
      <c r="L61" s="142"/>
      <c r="M61" s="142"/>
      <c r="N61" s="142"/>
      <c r="O61" s="142"/>
      <c r="P61" s="142"/>
      <c r="Q61" s="138"/>
      <c r="R61" s="138"/>
      <c r="S61" s="138"/>
      <c r="T61" s="138"/>
      <c r="U61" s="138"/>
      <c r="V61" s="151"/>
      <c r="W61" s="214"/>
      <c r="X61" s="138"/>
      <c r="Y61" s="138"/>
      <c r="Z61" s="138"/>
    </row>
    <row r="62" spans="1:26" x14ac:dyDescent="0.3">
      <c r="A62" s="1"/>
      <c r="B62" s="205"/>
      <c r="C62" s="1"/>
      <c r="D62" s="1"/>
      <c r="E62" s="132"/>
      <c r="F62" s="132"/>
      <c r="G62" s="132"/>
      <c r="H62" s="133"/>
      <c r="I62" s="133"/>
      <c r="J62" s="133"/>
      <c r="K62" s="133"/>
      <c r="L62" s="133"/>
      <c r="M62" s="133"/>
      <c r="N62" s="133"/>
      <c r="O62" s="133"/>
      <c r="P62" s="133"/>
      <c r="V62" s="152"/>
      <c r="W62" s="53"/>
    </row>
    <row r="63" spans="1:26" x14ac:dyDescent="0.3">
      <c r="A63" s="143"/>
      <c r="B63" s="381" t="s">
        <v>64</v>
      </c>
      <c r="C63" s="382"/>
      <c r="D63" s="382"/>
      <c r="E63" s="145">
        <f>'SO 15617'!L136</f>
        <v>0</v>
      </c>
      <c r="F63" s="145">
        <f>'SO 15617'!M136</f>
        <v>0</v>
      </c>
      <c r="G63" s="145">
        <f>'SO 15617'!I136</f>
        <v>0</v>
      </c>
      <c r="H63" s="146">
        <f>'SO 15617'!S136</f>
        <v>1292.1400000000001</v>
      </c>
      <c r="I63" s="146">
        <f>'SO 15617'!V136</f>
        <v>0</v>
      </c>
      <c r="J63" s="147"/>
      <c r="K63" s="147"/>
      <c r="L63" s="147"/>
      <c r="M63" s="147"/>
      <c r="N63" s="147"/>
      <c r="O63" s="147"/>
      <c r="P63" s="147"/>
      <c r="Q63" s="148"/>
      <c r="R63" s="148"/>
      <c r="S63" s="148"/>
      <c r="T63" s="148"/>
      <c r="U63" s="148"/>
      <c r="V63" s="153"/>
      <c r="W63" s="214"/>
      <c r="X63" s="144"/>
      <c r="Y63" s="144"/>
      <c r="Z63" s="144"/>
    </row>
    <row r="64" spans="1:26" x14ac:dyDescent="0.3">
      <c r="A64" s="15"/>
      <c r="B64" s="42"/>
      <c r="C64" s="3"/>
      <c r="D64" s="3"/>
      <c r="E64" s="14"/>
      <c r="F64" s="14"/>
      <c r="G64" s="14"/>
      <c r="H64" s="154"/>
      <c r="I64" s="154"/>
      <c r="J64" s="154"/>
      <c r="K64" s="154"/>
      <c r="L64" s="154"/>
      <c r="M64" s="154"/>
      <c r="N64" s="154"/>
      <c r="O64" s="154"/>
      <c r="P64" s="154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42"/>
      <c r="C65" s="3"/>
      <c r="D65" s="3"/>
      <c r="E65" s="14"/>
      <c r="F65" s="14"/>
      <c r="G65" s="14"/>
      <c r="H65" s="154"/>
      <c r="I65" s="154"/>
      <c r="J65" s="154"/>
      <c r="K65" s="154"/>
      <c r="L65" s="154"/>
      <c r="M65" s="154"/>
      <c r="N65" s="154"/>
      <c r="O65" s="154"/>
      <c r="P65" s="154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38"/>
      <c r="C66" s="8"/>
      <c r="D66" s="8"/>
      <c r="E66" s="27"/>
      <c r="F66" s="27"/>
      <c r="G66" s="27"/>
      <c r="H66" s="155"/>
      <c r="I66" s="155"/>
      <c r="J66" s="155"/>
      <c r="K66" s="155"/>
      <c r="L66" s="155"/>
      <c r="M66" s="155"/>
      <c r="N66" s="155"/>
      <c r="O66" s="155"/>
      <c r="P66" s="155"/>
      <c r="Q66" s="16"/>
      <c r="R66" s="16"/>
      <c r="S66" s="16"/>
      <c r="T66" s="16"/>
      <c r="U66" s="16"/>
      <c r="V66" s="16"/>
      <c r="W66" s="53"/>
    </row>
    <row r="67" spans="1:26" ht="34.950000000000003" customHeight="1" x14ac:dyDescent="0.3">
      <c r="A67" s="1"/>
      <c r="B67" s="383" t="s">
        <v>65</v>
      </c>
      <c r="C67" s="384"/>
      <c r="D67" s="384"/>
      <c r="E67" s="384"/>
      <c r="F67" s="384"/>
      <c r="G67" s="384"/>
      <c r="H67" s="384"/>
      <c r="I67" s="384"/>
      <c r="J67" s="384"/>
      <c r="K67" s="384"/>
      <c r="L67" s="384"/>
      <c r="M67" s="384"/>
      <c r="N67" s="384"/>
      <c r="O67" s="384"/>
      <c r="P67" s="384"/>
      <c r="Q67" s="384"/>
      <c r="R67" s="384"/>
      <c r="S67" s="384"/>
      <c r="T67" s="384"/>
      <c r="U67" s="384"/>
      <c r="V67" s="384"/>
      <c r="W67" s="53"/>
    </row>
    <row r="68" spans="1:26" x14ac:dyDescent="0.3">
      <c r="A68" s="15"/>
      <c r="B68" s="96"/>
      <c r="C68" s="19"/>
      <c r="D68" s="19"/>
      <c r="E68" s="98"/>
      <c r="F68" s="98"/>
      <c r="G68" s="98"/>
      <c r="H68" s="169"/>
      <c r="I68" s="169"/>
      <c r="J68" s="169"/>
      <c r="K68" s="169"/>
      <c r="L68" s="169"/>
      <c r="M68" s="169"/>
      <c r="N68" s="169"/>
      <c r="O68" s="169"/>
      <c r="P68" s="169"/>
      <c r="Q68" s="20"/>
      <c r="R68" s="20"/>
      <c r="S68" s="20"/>
      <c r="T68" s="20"/>
      <c r="U68" s="20"/>
      <c r="V68" s="20"/>
      <c r="W68" s="53"/>
    </row>
    <row r="69" spans="1:26" ht="19.95" customHeight="1" x14ac:dyDescent="0.3">
      <c r="A69" s="200"/>
      <c r="B69" s="344" t="s">
        <v>22</v>
      </c>
      <c r="C69" s="345"/>
      <c r="D69" s="345"/>
      <c r="E69" s="346"/>
      <c r="F69" s="167"/>
      <c r="G69" s="167"/>
      <c r="H69" s="168" t="s">
        <v>76</v>
      </c>
      <c r="I69" s="374" t="s">
        <v>77</v>
      </c>
      <c r="J69" s="375"/>
      <c r="K69" s="375"/>
      <c r="L69" s="375"/>
      <c r="M69" s="375"/>
      <c r="N69" s="375"/>
      <c r="O69" s="375"/>
      <c r="P69" s="376"/>
      <c r="Q69" s="18"/>
      <c r="R69" s="18"/>
      <c r="S69" s="18"/>
      <c r="T69" s="18"/>
      <c r="U69" s="18"/>
      <c r="V69" s="18"/>
      <c r="W69" s="53"/>
    </row>
    <row r="70" spans="1:26" ht="19.95" customHeight="1" x14ac:dyDescent="0.3">
      <c r="A70" s="200"/>
      <c r="B70" s="347" t="s">
        <v>23</v>
      </c>
      <c r="C70" s="348"/>
      <c r="D70" s="348"/>
      <c r="E70" s="349"/>
      <c r="F70" s="163"/>
      <c r="G70" s="163"/>
      <c r="H70" s="164" t="s">
        <v>17</v>
      </c>
      <c r="I70" s="164"/>
      <c r="J70" s="154"/>
      <c r="K70" s="154"/>
      <c r="L70" s="154"/>
      <c r="M70" s="154"/>
      <c r="N70" s="154"/>
      <c r="O70" s="154"/>
      <c r="P70" s="154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200"/>
      <c r="B71" s="347" t="s">
        <v>24</v>
      </c>
      <c r="C71" s="348"/>
      <c r="D71" s="348"/>
      <c r="E71" s="349"/>
      <c r="F71" s="163"/>
      <c r="G71" s="163"/>
      <c r="H71" s="164" t="s">
        <v>78</v>
      </c>
      <c r="I71" s="164" t="s">
        <v>21</v>
      </c>
      <c r="J71" s="154"/>
      <c r="K71" s="154"/>
      <c r="L71" s="154"/>
      <c r="M71" s="154"/>
      <c r="N71" s="154"/>
      <c r="O71" s="154"/>
      <c r="P71" s="154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4" t="s">
        <v>79</v>
      </c>
      <c r="C72" s="3"/>
      <c r="D72" s="3"/>
      <c r="E72" s="14"/>
      <c r="F72" s="14"/>
      <c r="G72" s="14"/>
      <c r="H72" s="154"/>
      <c r="I72" s="154"/>
      <c r="J72" s="154"/>
      <c r="K72" s="154"/>
      <c r="L72" s="154"/>
      <c r="M72" s="154"/>
      <c r="N72" s="154"/>
      <c r="O72" s="154"/>
      <c r="P72" s="154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4" t="s">
        <v>15</v>
      </c>
      <c r="C73" s="3"/>
      <c r="D73" s="3"/>
      <c r="E73" s="14"/>
      <c r="F73" s="14"/>
      <c r="G73" s="14"/>
      <c r="H73" s="154"/>
      <c r="I73" s="154"/>
      <c r="J73" s="154"/>
      <c r="K73" s="154"/>
      <c r="L73" s="154"/>
      <c r="M73" s="154"/>
      <c r="N73" s="154"/>
      <c r="O73" s="154"/>
      <c r="P73" s="154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4"/>
      <c r="I74" s="154"/>
      <c r="J74" s="154"/>
      <c r="K74" s="154"/>
      <c r="L74" s="154"/>
      <c r="M74" s="154"/>
      <c r="N74" s="154"/>
      <c r="O74" s="154"/>
      <c r="P74" s="154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4"/>
      <c r="I75" s="154"/>
      <c r="J75" s="154"/>
      <c r="K75" s="154"/>
      <c r="L75" s="154"/>
      <c r="M75" s="154"/>
      <c r="N75" s="154"/>
      <c r="O75" s="154"/>
      <c r="P75" s="154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206" t="s">
        <v>57</v>
      </c>
      <c r="C76" s="165"/>
      <c r="D76" s="165"/>
      <c r="E76" s="14"/>
      <c r="F76" s="14"/>
      <c r="G76" s="14"/>
      <c r="H76" s="154"/>
      <c r="I76" s="154"/>
      <c r="J76" s="154"/>
      <c r="K76" s="154"/>
      <c r="L76" s="154"/>
      <c r="M76" s="154"/>
      <c r="N76" s="154"/>
      <c r="O76" s="154"/>
      <c r="P76" s="154"/>
      <c r="Q76" s="11"/>
      <c r="R76" s="11"/>
      <c r="S76" s="11"/>
      <c r="T76" s="11"/>
      <c r="U76" s="11"/>
      <c r="V76" s="11"/>
      <c r="W76" s="53"/>
    </row>
    <row r="77" spans="1:26" x14ac:dyDescent="0.3">
      <c r="A77" s="2"/>
      <c r="B77" s="207" t="s">
        <v>66</v>
      </c>
      <c r="C77" s="128" t="s">
        <v>67</v>
      </c>
      <c r="D77" s="128" t="s">
        <v>68</v>
      </c>
      <c r="E77" s="156"/>
      <c r="F77" s="156" t="s">
        <v>69</v>
      </c>
      <c r="G77" s="156" t="s">
        <v>70</v>
      </c>
      <c r="H77" s="157" t="s">
        <v>71</v>
      </c>
      <c r="I77" s="157" t="s">
        <v>72</v>
      </c>
      <c r="J77" s="157"/>
      <c r="K77" s="157"/>
      <c r="L77" s="157"/>
      <c r="M77" s="157"/>
      <c r="N77" s="157"/>
      <c r="O77" s="157"/>
      <c r="P77" s="157" t="s">
        <v>73</v>
      </c>
      <c r="Q77" s="158"/>
      <c r="R77" s="158"/>
      <c r="S77" s="128" t="s">
        <v>74</v>
      </c>
      <c r="T77" s="159"/>
      <c r="U77" s="159"/>
      <c r="V77" s="128" t="s">
        <v>75</v>
      </c>
      <c r="W77" s="53"/>
    </row>
    <row r="78" spans="1:26" x14ac:dyDescent="0.3">
      <c r="A78" s="10"/>
      <c r="B78" s="208"/>
      <c r="C78" s="170"/>
      <c r="D78" s="351" t="s">
        <v>58</v>
      </c>
      <c r="E78" s="351"/>
      <c r="F78" s="135"/>
      <c r="G78" s="171"/>
      <c r="H78" s="135"/>
      <c r="I78" s="135"/>
      <c r="J78" s="136"/>
      <c r="K78" s="136"/>
      <c r="L78" s="136"/>
      <c r="M78" s="136"/>
      <c r="N78" s="136"/>
      <c r="O78" s="136"/>
      <c r="P78" s="136"/>
      <c r="Q78" s="134"/>
      <c r="R78" s="134"/>
      <c r="S78" s="134"/>
      <c r="T78" s="134"/>
      <c r="U78" s="134"/>
      <c r="V78" s="193"/>
      <c r="W78" s="214"/>
      <c r="X78" s="138"/>
      <c r="Y78" s="138"/>
      <c r="Z78" s="138"/>
    </row>
    <row r="79" spans="1:26" x14ac:dyDescent="0.3">
      <c r="A79" s="10"/>
      <c r="B79" s="209"/>
      <c r="C79" s="173">
        <v>1</v>
      </c>
      <c r="D79" s="377" t="s">
        <v>80</v>
      </c>
      <c r="E79" s="377"/>
      <c r="F79" s="139"/>
      <c r="G79" s="172"/>
      <c r="H79" s="139"/>
      <c r="I79" s="139"/>
      <c r="J79" s="140"/>
      <c r="K79" s="140"/>
      <c r="L79" s="140"/>
      <c r="M79" s="140"/>
      <c r="N79" s="140"/>
      <c r="O79" s="140"/>
      <c r="P79" s="140"/>
      <c r="Q79" s="10"/>
      <c r="R79" s="10"/>
      <c r="S79" s="10"/>
      <c r="T79" s="10"/>
      <c r="U79" s="10"/>
      <c r="V79" s="194"/>
      <c r="W79" s="214"/>
      <c r="X79" s="138"/>
      <c r="Y79" s="138"/>
      <c r="Z79" s="138"/>
    </row>
    <row r="80" spans="1:26" ht="25.05" customHeight="1" x14ac:dyDescent="0.3">
      <c r="A80" s="180"/>
      <c r="B80" s="210">
        <v>1</v>
      </c>
      <c r="C80" s="181" t="s">
        <v>81</v>
      </c>
      <c r="D80" s="378" t="s">
        <v>82</v>
      </c>
      <c r="E80" s="378"/>
      <c r="F80" s="175" t="s">
        <v>83</v>
      </c>
      <c r="G80" s="176">
        <v>8.84</v>
      </c>
      <c r="H80" s="175"/>
      <c r="I80" s="175">
        <f t="shared" ref="I80:I94" si="0">ROUND(G80*(H80),2)</f>
        <v>0</v>
      </c>
      <c r="J80" s="177">
        <f t="shared" ref="J80:J94" si="1">ROUND(G80*(N80),2)</f>
        <v>139.76</v>
      </c>
      <c r="K80" s="178">
        <f t="shared" ref="K80:K94" si="2">ROUND(G80*(O80),2)</f>
        <v>0</v>
      </c>
      <c r="L80" s="178">
        <f t="shared" ref="L80:L94" si="3">ROUND(G80*(H80),2)</f>
        <v>0</v>
      </c>
      <c r="M80" s="178"/>
      <c r="N80" s="178">
        <v>15.81</v>
      </c>
      <c r="O80" s="178"/>
      <c r="P80" s="182"/>
      <c r="Q80" s="182"/>
      <c r="R80" s="182"/>
      <c r="S80" s="179">
        <f t="shared" ref="S80:S94" si="4">ROUND(G80*(P80),3)</f>
        <v>0</v>
      </c>
      <c r="T80" s="179"/>
      <c r="U80" s="179"/>
      <c r="V80" s="195"/>
      <c r="W80" s="53"/>
      <c r="Z80">
        <v>0</v>
      </c>
    </row>
    <row r="81" spans="1:26" ht="25.05" customHeight="1" x14ac:dyDescent="0.3">
      <c r="A81" s="180"/>
      <c r="B81" s="210">
        <v>2</v>
      </c>
      <c r="C81" s="181" t="s">
        <v>84</v>
      </c>
      <c r="D81" s="378" t="s">
        <v>85</v>
      </c>
      <c r="E81" s="378"/>
      <c r="F81" s="175" t="s">
        <v>83</v>
      </c>
      <c r="G81" s="176">
        <v>8.84</v>
      </c>
      <c r="H81" s="175"/>
      <c r="I81" s="175">
        <f t="shared" si="0"/>
        <v>0</v>
      </c>
      <c r="J81" s="177">
        <f t="shared" si="1"/>
        <v>242.48</v>
      </c>
      <c r="K81" s="178">
        <f t="shared" si="2"/>
        <v>0</v>
      </c>
      <c r="L81" s="178">
        <f t="shared" si="3"/>
        <v>0</v>
      </c>
      <c r="M81" s="178"/>
      <c r="N81" s="178">
        <v>27.43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5"/>
      <c r="W81" s="53"/>
      <c r="Z81">
        <v>0</v>
      </c>
    </row>
    <row r="82" spans="1:26" ht="25.05" customHeight="1" x14ac:dyDescent="0.3">
      <c r="A82" s="180"/>
      <c r="B82" s="210">
        <v>3</v>
      </c>
      <c r="C82" s="181" t="s">
        <v>86</v>
      </c>
      <c r="D82" s="378" t="s">
        <v>87</v>
      </c>
      <c r="E82" s="378"/>
      <c r="F82" s="175" t="s">
        <v>83</v>
      </c>
      <c r="G82" s="176">
        <v>8.84</v>
      </c>
      <c r="H82" s="175"/>
      <c r="I82" s="175">
        <f t="shared" si="0"/>
        <v>0</v>
      </c>
      <c r="J82" s="177">
        <f t="shared" si="1"/>
        <v>69.39</v>
      </c>
      <c r="K82" s="178">
        <f t="shared" si="2"/>
        <v>0</v>
      </c>
      <c r="L82" s="178">
        <f t="shared" si="3"/>
        <v>0</v>
      </c>
      <c r="M82" s="178"/>
      <c r="N82" s="178">
        <v>7.85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5"/>
      <c r="W82" s="53"/>
      <c r="Z82">
        <v>0</v>
      </c>
    </row>
    <row r="83" spans="1:26" ht="25.05" customHeight="1" x14ac:dyDescent="0.3">
      <c r="A83" s="180"/>
      <c r="B83" s="210">
        <v>4</v>
      </c>
      <c r="C83" s="181" t="s">
        <v>88</v>
      </c>
      <c r="D83" s="378" t="s">
        <v>89</v>
      </c>
      <c r="E83" s="378"/>
      <c r="F83" s="175" t="s">
        <v>83</v>
      </c>
      <c r="G83" s="176">
        <v>305.66500000000002</v>
      </c>
      <c r="H83" s="175"/>
      <c r="I83" s="175">
        <f t="shared" si="0"/>
        <v>0</v>
      </c>
      <c r="J83" s="177">
        <f t="shared" si="1"/>
        <v>2671.51</v>
      </c>
      <c r="K83" s="178">
        <f t="shared" si="2"/>
        <v>0</v>
      </c>
      <c r="L83" s="178">
        <f t="shared" si="3"/>
        <v>0</v>
      </c>
      <c r="M83" s="178"/>
      <c r="N83" s="178">
        <v>8.74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5"/>
      <c r="W83" s="53"/>
      <c r="Z83">
        <v>0</v>
      </c>
    </row>
    <row r="84" spans="1:26" ht="25.05" customHeight="1" x14ac:dyDescent="0.3">
      <c r="A84" s="180"/>
      <c r="B84" s="210">
        <v>5</v>
      </c>
      <c r="C84" s="181" t="s">
        <v>90</v>
      </c>
      <c r="D84" s="378" t="s">
        <v>91</v>
      </c>
      <c r="E84" s="378"/>
      <c r="F84" s="175" t="s">
        <v>83</v>
      </c>
      <c r="G84" s="176">
        <v>70</v>
      </c>
      <c r="H84" s="175"/>
      <c r="I84" s="175">
        <f t="shared" si="0"/>
        <v>0</v>
      </c>
      <c r="J84" s="177">
        <f t="shared" si="1"/>
        <v>159.6</v>
      </c>
      <c r="K84" s="178">
        <f t="shared" si="2"/>
        <v>0</v>
      </c>
      <c r="L84" s="178">
        <f t="shared" si="3"/>
        <v>0</v>
      </c>
      <c r="M84" s="178"/>
      <c r="N84" s="178">
        <v>2.2800000000000002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5"/>
      <c r="W84" s="53"/>
      <c r="Z84">
        <v>0</v>
      </c>
    </row>
    <row r="85" spans="1:26" ht="25.05" customHeight="1" x14ac:dyDescent="0.3">
      <c r="A85" s="180"/>
      <c r="B85" s="210">
        <v>6</v>
      </c>
      <c r="C85" s="181" t="s">
        <v>92</v>
      </c>
      <c r="D85" s="378" t="s">
        <v>93</v>
      </c>
      <c r="E85" s="378"/>
      <c r="F85" s="175" t="s">
        <v>83</v>
      </c>
      <c r="G85" s="176">
        <v>305.66500000000002</v>
      </c>
      <c r="H85" s="175"/>
      <c r="I85" s="175">
        <f t="shared" si="0"/>
        <v>0</v>
      </c>
      <c r="J85" s="177">
        <f t="shared" si="1"/>
        <v>268.99</v>
      </c>
      <c r="K85" s="178">
        <f t="shared" si="2"/>
        <v>0</v>
      </c>
      <c r="L85" s="178">
        <f t="shared" si="3"/>
        <v>0</v>
      </c>
      <c r="M85" s="178"/>
      <c r="N85" s="178">
        <v>0.88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5"/>
      <c r="W85" s="53"/>
      <c r="Z85">
        <v>0</v>
      </c>
    </row>
    <row r="86" spans="1:26" ht="25.05" customHeight="1" x14ac:dyDescent="0.3">
      <c r="A86" s="180"/>
      <c r="B86" s="210">
        <v>7</v>
      </c>
      <c r="C86" s="181" t="s">
        <v>94</v>
      </c>
      <c r="D86" s="378" t="s">
        <v>95</v>
      </c>
      <c r="E86" s="378"/>
      <c r="F86" s="175" t="s">
        <v>96</v>
      </c>
      <c r="G86" s="176">
        <v>492.5</v>
      </c>
      <c r="H86" s="175"/>
      <c r="I86" s="175">
        <f t="shared" si="0"/>
        <v>0</v>
      </c>
      <c r="J86" s="177">
        <f t="shared" si="1"/>
        <v>128.05000000000001</v>
      </c>
      <c r="K86" s="178">
        <f t="shared" si="2"/>
        <v>0</v>
      </c>
      <c r="L86" s="178">
        <f t="shared" si="3"/>
        <v>0</v>
      </c>
      <c r="M86" s="178"/>
      <c r="N86" s="178">
        <v>0.26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5"/>
      <c r="W86" s="53"/>
      <c r="Z86">
        <v>0</v>
      </c>
    </row>
    <row r="87" spans="1:26" ht="25.05" customHeight="1" x14ac:dyDescent="0.3">
      <c r="A87" s="180"/>
      <c r="B87" s="210">
        <v>8</v>
      </c>
      <c r="C87" s="181" t="s">
        <v>97</v>
      </c>
      <c r="D87" s="378" t="s">
        <v>98</v>
      </c>
      <c r="E87" s="378"/>
      <c r="F87" s="175" t="s">
        <v>96</v>
      </c>
      <c r="G87" s="176">
        <v>1210.5</v>
      </c>
      <c r="H87" s="175"/>
      <c r="I87" s="175">
        <f t="shared" si="0"/>
        <v>0</v>
      </c>
      <c r="J87" s="177">
        <f t="shared" si="1"/>
        <v>568.94000000000005</v>
      </c>
      <c r="K87" s="178">
        <f t="shared" si="2"/>
        <v>0</v>
      </c>
      <c r="L87" s="178">
        <f t="shared" si="3"/>
        <v>0</v>
      </c>
      <c r="M87" s="178"/>
      <c r="N87" s="178">
        <v>0.47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5"/>
      <c r="W87" s="53"/>
      <c r="Z87">
        <v>0</v>
      </c>
    </row>
    <row r="88" spans="1:26" ht="25.05" customHeight="1" x14ac:dyDescent="0.3">
      <c r="A88" s="180"/>
      <c r="B88" s="210">
        <v>9</v>
      </c>
      <c r="C88" s="181" t="s">
        <v>99</v>
      </c>
      <c r="D88" s="378" t="s">
        <v>100</v>
      </c>
      <c r="E88" s="378"/>
      <c r="F88" s="175" t="s">
        <v>83</v>
      </c>
      <c r="G88" s="176">
        <v>366.82499999999999</v>
      </c>
      <c r="H88" s="175"/>
      <c r="I88" s="175">
        <f t="shared" si="0"/>
        <v>0</v>
      </c>
      <c r="J88" s="177">
        <f t="shared" si="1"/>
        <v>1155.5</v>
      </c>
      <c r="K88" s="178">
        <f t="shared" si="2"/>
        <v>0</v>
      </c>
      <c r="L88" s="178">
        <f t="shared" si="3"/>
        <v>0</v>
      </c>
      <c r="M88" s="178"/>
      <c r="N88" s="178">
        <v>3.15</v>
      </c>
      <c r="O88" s="178"/>
      <c r="P88" s="182"/>
      <c r="Q88" s="182"/>
      <c r="R88" s="182"/>
      <c r="S88" s="179">
        <f t="shared" si="4"/>
        <v>0</v>
      </c>
      <c r="T88" s="179"/>
      <c r="U88" s="179"/>
      <c r="V88" s="195"/>
      <c r="W88" s="53"/>
      <c r="Z88">
        <v>0</v>
      </c>
    </row>
    <row r="89" spans="1:26" ht="25.05" customHeight="1" x14ac:dyDescent="0.3">
      <c r="A89" s="180"/>
      <c r="B89" s="210">
        <v>10</v>
      </c>
      <c r="C89" s="181" t="s">
        <v>101</v>
      </c>
      <c r="D89" s="378" t="s">
        <v>102</v>
      </c>
      <c r="E89" s="378"/>
      <c r="F89" s="175" t="s">
        <v>83</v>
      </c>
      <c r="G89" s="176">
        <v>366.82499999999999</v>
      </c>
      <c r="H89" s="175"/>
      <c r="I89" s="175">
        <f t="shared" si="0"/>
        <v>0</v>
      </c>
      <c r="J89" s="177">
        <f t="shared" si="1"/>
        <v>359.49</v>
      </c>
      <c r="K89" s="178">
        <f t="shared" si="2"/>
        <v>0</v>
      </c>
      <c r="L89" s="178">
        <f t="shared" si="3"/>
        <v>0</v>
      </c>
      <c r="M89" s="178"/>
      <c r="N89" s="178">
        <v>0.98</v>
      </c>
      <c r="O89" s="178"/>
      <c r="P89" s="182"/>
      <c r="Q89" s="182"/>
      <c r="R89" s="182"/>
      <c r="S89" s="179">
        <f t="shared" si="4"/>
        <v>0</v>
      </c>
      <c r="T89" s="179"/>
      <c r="U89" s="179"/>
      <c r="V89" s="195"/>
      <c r="W89" s="53"/>
      <c r="Z89">
        <v>0</v>
      </c>
    </row>
    <row r="90" spans="1:26" ht="25.05" customHeight="1" x14ac:dyDescent="0.3">
      <c r="A90" s="180"/>
      <c r="B90" s="210">
        <v>11</v>
      </c>
      <c r="C90" s="181" t="s">
        <v>103</v>
      </c>
      <c r="D90" s="378" t="s">
        <v>104</v>
      </c>
      <c r="E90" s="378"/>
      <c r="F90" s="175" t="s">
        <v>96</v>
      </c>
      <c r="G90" s="176">
        <v>621</v>
      </c>
      <c r="H90" s="175"/>
      <c r="I90" s="175">
        <f t="shared" si="0"/>
        <v>0</v>
      </c>
      <c r="J90" s="177">
        <f t="shared" si="1"/>
        <v>1012.23</v>
      </c>
      <c r="K90" s="178">
        <f t="shared" si="2"/>
        <v>0</v>
      </c>
      <c r="L90" s="178">
        <f t="shared" si="3"/>
        <v>0</v>
      </c>
      <c r="M90" s="178"/>
      <c r="N90" s="178">
        <v>1.63</v>
      </c>
      <c r="O90" s="178"/>
      <c r="P90" s="182"/>
      <c r="Q90" s="182"/>
      <c r="R90" s="182"/>
      <c r="S90" s="179">
        <f t="shared" si="4"/>
        <v>0</v>
      </c>
      <c r="T90" s="179"/>
      <c r="U90" s="179"/>
      <c r="V90" s="195"/>
      <c r="W90" s="53"/>
      <c r="Z90">
        <v>0</v>
      </c>
    </row>
    <row r="91" spans="1:26" ht="25.05" customHeight="1" x14ac:dyDescent="0.3">
      <c r="A91" s="180"/>
      <c r="B91" s="210">
        <v>12</v>
      </c>
      <c r="C91" s="181" t="s">
        <v>105</v>
      </c>
      <c r="D91" s="378" t="s">
        <v>106</v>
      </c>
      <c r="E91" s="378"/>
      <c r="F91" s="175" t="s">
        <v>96</v>
      </c>
      <c r="G91" s="176">
        <v>56</v>
      </c>
      <c r="H91" s="175"/>
      <c r="I91" s="175">
        <f t="shared" si="0"/>
        <v>0</v>
      </c>
      <c r="J91" s="177">
        <f t="shared" si="1"/>
        <v>371.84</v>
      </c>
      <c r="K91" s="178">
        <f t="shared" si="2"/>
        <v>0</v>
      </c>
      <c r="L91" s="178">
        <f t="shared" si="3"/>
        <v>0</v>
      </c>
      <c r="M91" s="178"/>
      <c r="N91" s="178">
        <v>6.64</v>
      </c>
      <c r="O91" s="178"/>
      <c r="P91" s="182"/>
      <c r="Q91" s="182"/>
      <c r="R91" s="182"/>
      <c r="S91" s="179">
        <f t="shared" si="4"/>
        <v>0</v>
      </c>
      <c r="T91" s="179"/>
      <c r="U91" s="179"/>
      <c r="V91" s="195"/>
      <c r="W91" s="53"/>
      <c r="Z91">
        <v>0</v>
      </c>
    </row>
    <row r="92" spans="1:26" ht="25.05" customHeight="1" x14ac:dyDescent="0.3">
      <c r="A92" s="180"/>
      <c r="B92" s="210">
        <v>13</v>
      </c>
      <c r="C92" s="181" t="s">
        <v>107</v>
      </c>
      <c r="D92" s="378" t="s">
        <v>108</v>
      </c>
      <c r="E92" s="378"/>
      <c r="F92" s="175" t="s">
        <v>96</v>
      </c>
      <c r="G92" s="176">
        <v>144</v>
      </c>
      <c r="H92" s="175"/>
      <c r="I92" s="175">
        <f t="shared" si="0"/>
        <v>0</v>
      </c>
      <c r="J92" s="177">
        <f t="shared" si="1"/>
        <v>3024</v>
      </c>
      <c r="K92" s="178">
        <f t="shared" si="2"/>
        <v>0</v>
      </c>
      <c r="L92" s="178">
        <f t="shared" si="3"/>
        <v>0</v>
      </c>
      <c r="M92" s="178"/>
      <c r="N92" s="178">
        <v>21</v>
      </c>
      <c r="O92" s="178"/>
      <c r="P92" s="182"/>
      <c r="Q92" s="182"/>
      <c r="R92" s="182"/>
      <c r="S92" s="179">
        <f t="shared" si="4"/>
        <v>0</v>
      </c>
      <c r="T92" s="179"/>
      <c r="U92" s="179"/>
      <c r="V92" s="195"/>
      <c r="W92" s="53"/>
      <c r="Z92">
        <v>0</v>
      </c>
    </row>
    <row r="93" spans="1:26" ht="25.05" customHeight="1" x14ac:dyDescent="0.3">
      <c r="A93" s="180"/>
      <c r="B93" s="210">
        <v>14</v>
      </c>
      <c r="C93" s="181" t="s">
        <v>109</v>
      </c>
      <c r="D93" s="378" t="s">
        <v>110</v>
      </c>
      <c r="E93" s="378"/>
      <c r="F93" s="175" t="s">
        <v>96</v>
      </c>
      <c r="G93" s="176">
        <v>155</v>
      </c>
      <c r="H93" s="175"/>
      <c r="I93" s="175">
        <f t="shared" si="0"/>
        <v>0</v>
      </c>
      <c r="J93" s="177">
        <f t="shared" si="1"/>
        <v>486.7</v>
      </c>
      <c r="K93" s="178">
        <f t="shared" si="2"/>
        <v>0</v>
      </c>
      <c r="L93" s="178">
        <f t="shared" si="3"/>
        <v>0</v>
      </c>
      <c r="M93" s="178"/>
      <c r="N93" s="178">
        <v>3.14</v>
      </c>
      <c r="O93" s="178"/>
      <c r="P93" s="182"/>
      <c r="Q93" s="182"/>
      <c r="R93" s="182"/>
      <c r="S93" s="179">
        <f t="shared" si="4"/>
        <v>0</v>
      </c>
      <c r="T93" s="179"/>
      <c r="U93" s="179"/>
      <c r="V93" s="195"/>
      <c r="W93" s="53"/>
      <c r="Z93">
        <v>0</v>
      </c>
    </row>
    <row r="94" spans="1:26" ht="25.05" customHeight="1" x14ac:dyDescent="0.3">
      <c r="A94" s="180"/>
      <c r="B94" s="210">
        <v>15</v>
      </c>
      <c r="C94" s="181" t="s">
        <v>111</v>
      </c>
      <c r="D94" s="378" t="s">
        <v>112</v>
      </c>
      <c r="E94" s="378"/>
      <c r="F94" s="175" t="s">
        <v>113</v>
      </c>
      <c r="G94" s="176">
        <v>45</v>
      </c>
      <c r="H94" s="175"/>
      <c r="I94" s="175">
        <f t="shared" si="0"/>
        <v>0</v>
      </c>
      <c r="J94" s="177">
        <f t="shared" si="1"/>
        <v>60.75</v>
      </c>
      <c r="K94" s="178">
        <f t="shared" si="2"/>
        <v>0</v>
      </c>
      <c r="L94" s="178">
        <f t="shared" si="3"/>
        <v>0</v>
      </c>
      <c r="M94" s="178"/>
      <c r="N94" s="178">
        <v>1.35</v>
      </c>
      <c r="O94" s="178"/>
      <c r="P94" s="182"/>
      <c r="Q94" s="182"/>
      <c r="R94" s="182"/>
      <c r="S94" s="179">
        <f t="shared" si="4"/>
        <v>0</v>
      </c>
      <c r="T94" s="179"/>
      <c r="U94" s="179"/>
      <c r="V94" s="195"/>
      <c r="W94" s="53"/>
      <c r="Z94">
        <v>0</v>
      </c>
    </row>
    <row r="95" spans="1:26" x14ac:dyDescent="0.3">
      <c r="A95" s="10"/>
      <c r="B95" s="209"/>
      <c r="C95" s="173">
        <v>1</v>
      </c>
      <c r="D95" s="377" t="s">
        <v>80</v>
      </c>
      <c r="E95" s="377"/>
      <c r="F95" s="139"/>
      <c r="G95" s="172"/>
      <c r="H95" s="139"/>
      <c r="I95" s="141">
        <f>ROUND((SUM(I79:I94))/1,2)</f>
        <v>0</v>
      </c>
      <c r="J95" s="140"/>
      <c r="K95" s="140"/>
      <c r="L95" s="140">
        <f>ROUND((SUM(L79:L94))/1,2)</f>
        <v>0</v>
      </c>
      <c r="M95" s="140">
        <f>ROUND((SUM(M79:M94))/1,2)</f>
        <v>0</v>
      </c>
      <c r="N95" s="140"/>
      <c r="O95" s="140"/>
      <c r="P95" s="140"/>
      <c r="Q95" s="10"/>
      <c r="R95" s="10"/>
      <c r="S95" s="10">
        <f>ROUND((SUM(S79:S94))/1,2)</f>
        <v>0</v>
      </c>
      <c r="T95" s="10"/>
      <c r="U95" s="10"/>
      <c r="V95" s="196">
        <f>ROUND((SUM(V79:V94))/1,2)</f>
        <v>0</v>
      </c>
      <c r="W95" s="214"/>
      <c r="X95" s="138"/>
      <c r="Y95" s="138"/>
      <c r="Z95" s="138"/>
    </row>
    <row r="96" spans="1:26" x14ac:dyDescent="0.3">
      <c r="A96" s="1"/>
      <c r="B96" s="205"/>
      <c r="C96" s="1"/>
      <c r="D96" s="1"/>
      <c r="E96" s="132"/>
      <c r="F96" s="132"/>
      <c r="G96" s="166"/>
      <c r="H96" s="132"/>
      <c r="I96" s="132"/>
      <c r="J96" s="133"/>
      <c r="K96" s="133"/>
      <c r="L96" s="133"/>
      <c r="M96" s="133"/>
      <c r="N96" s="133"/>
      <c r="O96" s="133"/>
      <c r="P96" s="133"/>
      <c r="Q96" s="1"/>
      <c r="R96" s="1"/>
      <c r="S96" s="1"/>
      <c r="T96" s="1"/>
      <c r="U96" s="1"/>
      <c r="V96" s="197"/>
      <c r="W96" s="53"/>
    </row>
    <row r="97" spans="1:26" x14ac:dyDescent="0.3">
      <c r="A97" s="10"/>
      <c r="B97" s="209"/>
      <c r="C97" s="173">
        <v>5</v>
      </c>
      <c r="D97" s="377" t="s">
        <v>114</v>
      </c>
      <c r="E97" s="377"/>
      <c r="F97" s="10"/>
      <c r="G97" s="172"/>
      <c r="H97" s="139"/>
      <c r="I97" s="139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94"/>
      <c r="W97" s="214"/>
      <c r="X97" s="138"/>
      <c r="Y97" s="138"/>
      <c r="Z97" s="138"/>
    </row>
    <row r="98" spans="1:26" ht="25.05" customHeight="1" x14ac:dyDescent="0.3">
      <c r="A98" s="180"/>
      <c r="B98" s="210">
        <v>16</v>
      </c>
      <c r="C98" s="181" t="s">
        <v>115</v>
      </c>
      <c r="D98" s="378" t="s">
        <v>116</v>
      </c>
      <c r="E98" s="378"/>
      <c r="F98" s="174" t="s">
        <v>96</v>
      </c>
      <c r="G98" s="176">
        <v>1210.5</v>
      </c>
      <c r="H98" s="175"/>
      <c r="I98" s="175">
        <f t="shared" ref="I98:I103" si="5">ROUND(G98*(H98),2)</f>
        <v>0</v>
      </c>
      <c r="J98" s="174">
        <f t="shared" ref="J98:J103" si="6">ROUND(G98*(N98),2)</f>
        <v>4164.12</v>
      </c>
      <c r="K98" s="179">
        <f t="shared" ref="K98:K103" si="7">ROUND(G98*(O98),2)</f>
        <v>0</v>
      </c>
      <c r="L98" s="179">
        <f>ROUND(G98*(H98),2)</f>
        <v>0</v>
      </c>
      <c r="M98" s="179"/>
      <c r="N98" s="179">
        <v>3.44</v>
      </c>
      <c r="O98" s="179"/>
      <c r="P98" s="182">
        <v>0.30360999999999999</v>
      </c>
      <c r="Q98" s="182"/>
      <c r="R98" s="182">
        <v>0.30360999999999999</v>
      </c>
      <c r="S98" s="179">
        <f t="shared" ref="S98:S103" si="8">ROUND(G98*(P98),3)</f>
        <v>367.52</v>
      </c>
      <c r="T98" s="179"/>
      <c r="U98" s="179"/>
      <c r="V98" s="195"/>
      <c r="W98" s="53"/>
      <c r="Z98">
        <v>0</v>
      </c>
    </row>
    <row r="99" spans="1:26" ht="25.05" customHeight="1" x14ac:dyDescent="0.3">
      <c r="A99" s="180"/>
      <c r="B99" s="210">
        <v>17</v>
      </c>
      <c r="C99" s="181" t="s">
        <v>117</v>
      </c>
      <c r="D99" s="378" t="s">
        <v>118</v>
      </c>
      <c r="E99" s="378"/>
      <c r="F99" s="174" t="s">
        <v>96</v>
      </c>
      <c r="G99" s="176">
        <v>535</v>
      </c>
      <c r="H99" s="175"/>
      <c r="I99" s="175">
        <f t="shared" si="5"/>
        <v>0</v>
      </c>
      <c r="J99" s="174">
        <f t="shared" si="6"/>
        <v>1744.1</v>
      </c>
      <c r="K99" s="179">
        <f t="shared" si="7"/>
        <v>0</v>
      </c>
      <c r="L99" s="179">
        <f>ROUND(G99*(H99),2)</f>
        <v>0</v>
      </c>
      <c r="M99" s="179"/>
      <c r="N99" s="179">
        <v>3.26</v>
      </c>
      <c r="O99" s="179"/>
      <c r="P99" s="182">
        <v>0.18906999999999999</v>
      </c>
      <c r="Q99" s="182"/>
      <c r="R99" s="182">
        <v>0.18906999999999999</v>
      </c>
      <c r="S99" s="179">
        <f t="shared" si="8"/>
        <v>101.152</v>
      </c>
      <c r="T99" s="179"/>
      <c r="U99" s="179"/>
      <c r="V99" s="195"/>
      <c r="W99" s="53"/>
      <c r="Z99">
        <v>0</v>
      </c>
    </row>
    <row r="100" spans="1:26" ht="25.05" customHeight="1" x14ac:dyDescent="0.3">
      <c r="A100" s="180"/>
      <c r="B100" s="210">
        <v>18</v>
      </c>
      <c r="C100" s="181" t="s">
        <v>119</v>
      </c>
      <c r="D100" s="378" t="s">
        <v>120</v>
      </c>
      <c r="E100" s="378"/>
      <c r="F100" s="174" t="s">
        <v>96</v>
      </c>
      <c r="G100" s="176">
        <v>155</v>
      </c>
      <c r="H100" s="175"/>
      <c r="I100" s="175">
        <f t="shared" si="5"/>
        <v>0</v>
      </c>
      <c r="J100" s="174">
        <f t="shared" si="6"/>
        <v>1537.6</v>
      </c>
      <c r="K100" s="179">
        <f t="shared" si="7"/>
        <v>0</v>
      </c>
      <c r="L100" s="179">
        <f>ROUND(G100*(H100),2)</f>
        <v>0</v>
      </c>
      <c r="M100" s="179"/>
      <c r="N100" s="179">
        <v>9.92</v>
      </c>
      <c r="O100" s="179"/>
      <c r="P100" s="182">
        <v>0.13280999999999998</v>
      </c>
      <c r="Q100" s="182"/>
      <c r="R100" s="182">
        <v>0.13280999999999998</v>
      </c>
      <c r="S100" s="179">
        <f t="shared" si="8"/>
        <v>20.585999999999999</v>
      </c>
      <c r="T100" s="179"/>
      <c r="U100" s="179"/>
      <c r="V100" s="195"/>
      <c r="W100" s="53"/>
      <c r="Z100">
        <v>0</v>
      </c>
    </row>
    <row r="101" spans="1:26" ht="25.05" customHeight="1" x14ac:dyDescent="0.3">
      <c r="A101" s="180"/>
      <c r="B101" s="210">
        <v>19</v>
      </c>
      <c r="C101" s="181" t="s">
        <v>121</v>
      </c>
      <c r="D101" s="378" t="s">
        <v>122</v>
      </c>
      <c r="E101" s="378"/>
      <c r="F101" s="174" t="s">
        <v>96</v>
      </c>
      <c r="G101" s="176">
        <v>1210.5</v>
      </c>
      <c r="H101" s="175"/>
      <c r="I101" s="175">
        <f t="shared" si="5"/>
        <v>0</v>
      </c>
      <c r="J101" s="174">
        <f t="shared" si="6"/>
        <v>5168.84</v>
      </c>
      <c r="K101" s="179">
        <f t="shared" si="7"/>
        <v>0</v>
      </c>
      <c r="L101" s="179">
        <f>ROUND(G101*(H101),2)</f>
        <v>0</v>
      </c>
      <c r="M101" s="179"/>
      <c r="N101" s="179">
        <v>4.2699999999999996</v>
      </c>
      <c r="O101" s="179"/>
      <c r="P101" s="182">
        <v>0.13192999999999999</v>
      </c>
      <c r="Q101" s="182"/>
      <c r="R101" s="182">
        <v>0.13192999999999999</v>
      </c>
      <c r="S101" s="179">
        <f t="shared" si="8"/>
        <v>159.70099999999999</v>
      </c>
      <c r="T101" s="179"/>
      <c r="U101" s="179"/>
      <c r="V101" s="195"/>
      <c r="W101" s="53"/>
      <c r="Z101">
        <v>0</v>
      </c>
    </row>
    <row r="102" spans="1:26" ht="25.05" customHeight="1" x14ac:dyDescent="0.3">
      <c r="A102" s="180"/>
      <c r="B102" s="211">
        <v>20</v>
      </c>
      <c r="C102" s="187" t="s">
        <v>123</v>
      </c>
      <c r="D102" s="385" t="s">
        <v>251</v>
      </c>
      <c r="E102" s="385"/>
      <c r="F102" s="183" t="s">
        <v>96</v>
      </c>
      <c r="G102" s="184">
        <v>682.255</v>
      </c>
      <c r="H102" s="185"/>
      <c r="I102" s="185">
        <f t="shared" si="5"/>
        <v>0</v>
      </c>
      <c r="J102" s="183">
        <f t="shared" si="6"/>
        <v>9005.77</v>
      </c>
      <c r="K102" s="186">
        <f t="shared" si="7"/>
        <v>0</v>
      </c>
      <c r="L102" s="186"/>
      <c r="M102" s="186">
        <f>ROUND(G102*(H102),2)</f>
        <v>0</v>
      </c>
      <c r="N102" s="186">
        <v>13.2</v>
      </c>
      <c r="O102" s="186"/>
      <c r="P102" s="188"/>
      <c r="Q102" s="188"/>
      <c r="R102" s="188"/>
      <c r="S102" s="186">
        <f t="shared" si="8"/>
        <v>0</v>
      </c>
      <c r="T102" s="186"/>
      <c r="U102" s="186"/>
      <c r="V102" s="198"/>
      <c r="W102" s="53"/>
      <c r="Z102">
        <v>0</v>
      </c>
    </row>
    <row r="103" spans="1:26" ht="25.05" customHeight="1" x14ac:dyDescent="0.3">
      <c r="A103" s="180"/>
      <c r="B103" s="211">
        <v>21</v>
      </c>
      <c r="C103" s="187" t="s">
        <v>124</v>
      </c>
      <c r="D103" s="385" t="s">
        <v>252</v>
      </c>
      <c r="E103" s="385"/>
      <c r="F103" s="183" t="s">
        <v>96</v>
      </c>
      <c r="G103" s="184">
        <v>540.35</v>
      </c>
      <c r="H103" s="185"/>
      <c r="I103" s="185">
        <f t="shared" si="5"/>
        <v>0</v>
      </c>
      <c r="J103" s="183">
        <f t="shared" si="6"/>
        <v>7835.08</v>
      </c>
      <c r="K103" s="186">
        <f t="shared" si="7"/>
        <v>0</v>
      </c>
      <c r="L103" s="186"/>
      <c r="M103" s="186">
        <f>ROUND(G103*(H103),2)</f>
        <v>0</v>
      </c>
      <c r="N103" s="186">
        <v>14.5</v>
      </c>
      <c r="O103" s="186"/>
      <c r="P103" s="188"/>
      <c r="Q103" s="188"/>
      <c r="R103" s="188"/>
      <c r="S103" s="186">
        <f t="shared" si="8"/>
        <v>0</v>
      </c>
      <c r="T103" s="186"/>
      <c r="U103" s="186"/>
      <c r="V103" s="198"/>
      <c r="W103" s="53"/>
      <c r="Z103">
        <v>0</v>
      </c>
    </row>
    <row r="104" spans="1:26" x14ac:dyDescent="0.3">
      <c r="A104" s="10"/>
      <c r="B104" s="209"/>
      <c r="C104" s="173">
        <v>5</v>
      </c>
      <c r="D104" s="377" t="s">
        <v>114</v>
      </c>
      <c r="E104" s="377"/>
      <c r="F104" s="10"/>
      <c r="G104" s="172"/>
      <c r="H104" s="139"/>
      <c r="I104" s="141">
        <f>ROUND((SUM(I97:I103))/1,2)</f>
        <v>0</v>
      </c>
      <c r="J104" s="10"/>
      <c r="K104" s="10"/>
      <c r="L104" s="10">
        <f>ROUND((SUM(L97:L103))/1,2)</f>
        <v>0</v>
      </c>
      <c r="M104" s="10">
        <f>ROUND((SUM(M97:M103))/1,2)</f>
        <v>0</v>
      </c>
      <c r="N104" s="10"/>
      <c r="O104" s="10"/>
      <c r="P104" s="10"/>
      <c r="Q104" s="10"/>
      <c r="R104" s="10"/>
      <c r="S104" s="10">
        <f>ROUND((SUM(S97:S103))/1,2)</f>
        <v>648.96</v>
      </c>
      <c r="T104" s="10"/>
      <c r="U104" s="10"/>
      <c r="V104" s="196">
        <f>ROUND((SUM(V97:V103))/1,2)</f>
        <v>0</v>
      </c>
      <c r="W104" s="214"/>
      <c r="X104" s="138"/>
      <c r="Y104" s="138"/>
      <c r="Z104" s="138"/>
    </row>
    <row r="105" spans="1:26" x14ac:dyDescent="0.3">
      <c r="A105" s="1"/>
      <c r="B105" s="205"/>
      <c r="C105" s="1"/>
      <c r="D105" s="1"/>
      <c r="E105" s="1"/>
      <c r="F105" s="1"/>
      <c r="G105" s="166"/>
      <c r="H105" s="132"/>
      <c r="I105" s="13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97"/>
      <c r="W105" s="53"/>
    </row>
    <row r="106" spans="1:26" x14ac:dyDescent="0.3">
      <c r="A106" s="10"/>
      <c r="B106" s="209"/>
      <c r="C106" s="173">
        <v>8</v>
      </c>
      <c r="D106" s="377" t="s">
        <v>125</v>
      </c>
      <c r="E106" s="377"/>
      <c r="F106" s="10"/>
      <c r="G106" s="172"/>
      <c r="H106" s="139"/>
      <c r="I106" s="139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94"/>
      <c r="W106" s="214"/>
      <c r="X106" s="138"/>
      <c r="Y106" s="138"/>
      <c r="Z106" s="138"/>
    </row>
    <row r="107" spans="1:26" ht="25.05" customHeight="1" x14ac:dyDescent="0.3">
      <c r="A107" s="180"/>
      <c r="B107" s="210">
        <v>22</v>
      </c>
      <c r="C107" s="181" t="s">
        <v>126</v>
      </c>
      <c r="D107" s="378" t="s">
        <v>127</v>
      </c>
      <c r="E107" s="378"/>
      <c r="F107" s="174" t="s">
        <v>128</v>
      </c>
      <c r="G107" s="176">
        <v>7</v>
      </c>
      <c r="H107" s="175"/>
      <c r="I107" s="175">
        <f>ROUND(G107*(H107),2)</f>
        <v>0</v>
      </c>
      <c r="J107" s="174">
        <f>ROUND(G107*(N107),2)</f>
        <v>291.62</v>
      </c>
      <c r="K107" s="179">
        <f>ROUND(G107*(O107),2)</f>
        <v>0</v>
      </c>
      <c r="L107" s="179">
        <f>ROUND(G107*(H107),2)</f>
        <v>0</v>
      </c>
      <c r="M107" s="179"/>
      <c r="N107" s="179">
        <v>41.66</v>
      </c>
      <c r="O107" s="179"/>
      <c r="P107" s="182">
        <v>0.31352999999999998</v>
      </c>
      <c r="Q107" s="182"/>
      <c r="R107" s="182">
        <v>0.31352999999999998</v>
      </c>
      <c r="S107" s="179">
        <f>ROUND(G107*(P107),3)</f>
        <v>2.1949999999999998</v>
      </c>
      <c r="T107" s="179"/>
      <c r="U107" s="179"/>
      <c r="V107" s="195"/>
      <c r="W107" s="53"/>
      <c r="Z107">
        <v>0</v>
      </c>
    </row>
    <row r="108" spans="1:26" x14ac:dyDescent="0.3">
      <c r="A108" s="10"/>
      <c r="B108" s="209"/>
      <c r="C108" s="173">
        <v>8</v>
      </c>
      <c r="D108" s="377" t="s">
        <v>125</v>
      </c>
      <c r="E108" s="377"/>
      <c r="F108" s="10"/>
      <c r="G108" s="172"/>
      <c r="H108" s="139"/>
      <c r="I108" s="141">
        <f>ROUND((SUM(I106:I107))/1,2)</f>
        <v>0</v>
      </c>
      <c r="J108" s="10"/>
      <c r="K108" s="10"/>
      <c r="L108" s="10">
        <f>ROUND((SUM(L106:L107))/1,2)</f>
        <v>0</v>
      </c>
      <c r="M108" s="10">
        <f>ROUND((SUM(M106:M107))/1,2)</f>
        <v>0</v>
      </c>
      <c r="N108" s="10"/>
      <c r="O108" s="10"/>
      <c r="P108" s="10"/>
      <c r="Q108" s="10"/>
      <c r="R108" s="10"/>
      <c r="S108" s="10">
        <f>ROUND((SUM(S106:S107))/1,2)</f>
        <v>2.2000000000000002</v>
      </c>
      <c r="T108" s="10"/>
      <c r="U108" s="10"/>
      <c r="V108" s="196">
        <f>ROUND((SUM(V106:V107))/1,2)</f>
        <v>0</v>
      </c>
      <c r="W108" s="214"/>
      <c r="X108" s="138"/>
      <c r="Y108" s="138"/>
      <c r="Z108" s="138"/>
    </row>
    <row r="109" spans="1:26" x14ac:dyDescent="0.3">
      <c r="A109" s="1"/>
      <c r="B109" s="205"/>
      <c r="C109" s="1"/>
      <c r="D109" s="1"/>
      <c r="E109" s="1"/>
      <c r="F109" s="1"/>
      <c r="G109" s="166"/>
      <c r="H109" s="132"/>
      <c r="I109" s="13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7"/>
      <c r="W109" s="53"/>
    </row>
    <row r="110" spans="1:26" x14ac:dyDescent="0.3">
      <c r="A110" s="10"/>
      <c r="B110" s="209"/>
      <c r="C110" s="173">
        <v>9</v>
      </c>
      <c r="D110" s="377" t="s">
        <v>129</v>
      </c>
      <c r="E110" s="377"/>
      <c r="F110" s="10"/>
      <c r="G110" s="172"/>
      <c r="H110" s="139"/>
      <c r="I110" s="139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94"/>
      <c r="W110" s="214"/>
      <c r="X110" s="138"/>
      <c r="Y110" s="138"/>
      <c r="Z110" s="138"/>
    </row>
    <row r="111" spans="1:26" ht="25.05" customHeight="1" x14ac:dyDescent="0.3">
      <c r="A111" s="180"/>
      <c r="B111" s="210">
        <v>23</v>
      </c>
      <c r="C111" s="181" t="s">
        <v>130</v>
      </c>
      <c r="D111" s="378" t="s">
        <v>131</v>
      </c>
      <c r="E111" s="378"/>
      <c r="F111" s="174" t="s">
        <v>113</v>
      </c>
      <c r="G111" s="176">
        <v>719</v>
      </c>
      <c r="H111" s="175"/>
      <c r="I111" s="175">
        <f t="shared" ref="I111:I128" si="9">ROUND(G111*(H111),2)</f>
        <v>0</v>
      </c>
      <c r="J111" s="174">
        <f t="shared" ref="J111:J128" si="10">ROUND(G111*(N111),2)</f>
        <v>3810.7</v>
      </c>
      <c r="K111" s="179">
        <f t="shared" ref="K111:K128" si="11">ROUND(G111*(O111),2)</f>
        <v>0</v>
      </c>
      <c r="L111" s="179">
        <f t="shared" ref="L111:L122" si="12">ROUND(G111*(H111),2)</f>
        <v>0</v>
      </c>
      <c r="M111" s="179"/>
      <c r="N111" s="179">
        <v>5.3</v>
      </c>
      <c r="O111" s="179"/>
      <c r="P111" s="182">
        <v>9.7960000000000005E-2</v>
      </c>
      <c r="Q111" s="182"/>
      <c r="R111" s="182">
        <v>9.7960000000000005E-2</v>
      </c>
      <c r="S111" s="179">
        <f t="shared" ref="S111:S128" si="13">ROUND(G111*(P111),3)</f>
        <v>70.433000000000007</v>
      </c>
      <c r="T111" s="179"/>
      <c r="U111" s="179"/>
      <c r="V111" s="195"/>
      <c r="W111" s="53"/>
      <c r="Z111">
        <v>0</v>
      </c>
    </row>
    <row r="112" spans="1:26" ht="25.05" customHeight="1" x14ac:dyDescent="0.3">
      <c r="A112" s="180"/>
      <c r="B112" s="210">
        <v>24</v>
      </c>
      <c r="C112" s="181" t="s">
        <v>132</v>
      </c>
      <c r="D112" s="378" t="s">
        <v>133</v>
      </c>
      <c r="E112" s="378"/>
      <c r="F112" s="174" t="s">
        <v>113</v>
      </c>
      <c r="G112" s="176">
        <v>620</v>
      </c>
      <c r="H112" s="175"/>
      <c r="I112" s="175">
        <f t="shared" si="9"/>
        <v>0</v>
      </c>
      <c r="J112" s="174">
        <f t="shared" si="10"/>
        <v>4550.8</v>
      </c>
      <c r="K112" s="179">
        <f t="shared" si="11"/>
        <v>0</v>
      </c>
      <c r="L112" s="179">
        <f t="shared" si="12"/>
        <v>0</v>
      </c>
      <c r="M112" s="179"/>
      <c r="N112" s="179">
        <v>7.34</v>
      </c>
      <c r="O112" s="179"/>
      <c r="P112" s="182">
        <v>0.12586</v>
      </c>
      <c r="Q112" s="182"/>
      <c r="R112" s="182">
        <v>0.12586</v>
      </c>
      <c r="S112" s="179">
        <f t="shared" si="13"/>
        <v>78.033000000000001</v>
      </c>
      <c r="T112" s="179"/>
      <c r="U112" s="179"/>
      <c r="V112" s="195"/>
      <c r="W112" s="53"/>
      <c r="Z112">
        <v>0</v>
      </c>
    </row>
    <row r="113" spans="1:26" ht="25.05" customHeight="1" x14ac:dyDescent="0.3">
      <c r="A113" s="180"/>
      <c r="B113" s="210">
        <v>25</v>
      </c>
      <c r="C113" s="181" t="s">
        <v>134</v>
      </c>
      <c r="D113" s="378" t="s">
        <v>135</v>
      </c>
      <c r="E113" s="378"/>
      <c r="F113" s="174" t="s">
        <v>113</v>
      </c>
      <c r="G113" s="176">
        <v>620</v>
      </c>
      <c r="H113" s="175"/>
      <c r="I113" s="175">
        <f t="shared" si="9"/>
        <v>0</v>
      </c>
      <c r="J113" s="174">
        <f t="shared" si="10"/>
        <v>3230.2</v>
      </c>
      <c r="K113" s="179">
        <f t="shared" si="11"/>
        <v>0</v>
      </c>
      <c r="L113" s="179">
        <f t="shared" si="12"/>
        <v>0</v>
      </c>
      <c r="M113" s="179"/>
      <c r="N113" s="179">
        <v>5.21</v>
      </c>
      <c r="O113" s="179"/>
      <c r="P113" s="182">
        <v>2.0000000000000002E-5</v>
      </c>
      <c r="Q113" s="182"/>
      <c r="R113" s="182">
        <v>2.0000000000000002E-5</v>
      </c>
      <c r="S113" s="179">
        <f t="shared" si="13"/>
        <v>1.2E-2</v>
      </c>
      <c r="T113" s="179"/>
      <c r="U113" s="179"/>
      <c r="V113" s="195"/>
      <c r="W113" s="53"/>
      <c r="Z113">
        <v>0</v>
      </c>
    </row>
    <row r="114" spans="1:26" ht="25.05" customHeight="1" x14ac:dyDescent="0.3">
      <c r="A114" s="180"/>
      <c r="B114" s="210">
        <v>26</v>
      </c>
      <c r="C114" s="181" t="s">
        <v>136</v>
      </c>
      <c r="D114" s="378" t="s">
        <v>137</v>
      </c>
      <c r="E114" s="378"/>
      <c r="F114" s="174" t="s">
        <v>113</v>
      </c>
      <c r="G114" s="176">
        <v>48</v>
      </c>
      <c r="H114" s="175"/>
      <c r="I114" s="175">
        <f t="shared" si="9"/>
        <v>0</v>
      </c>
      <c r="J114" s="174">
        <f t="shared" si="10"/>
        <v>1881.6</v>
      </c>
      <c r="K114" s="179">
        <f t="shared" si="11"/>
        <v>0</v>
      </c>
      <c r="L114" s="179">
        <f t="shared" si="12"/>
        <v>0</v>
      </c>
      <c r="M114" s="179"/>
      <c r="N114" s="179">
        <v>39.200000000000003</v>
      </c>
      <c r="O114" s="179"/>
      <c r="P114" s="182"/>
      <c r="Q114" s="182"/>
      <c r="R114" s="182"/>
      <c r="S114" s="179">
        <f t="shared" si="13"/>
        <v>0</v>
      </c>
      <c r="T114" s="179"/>
      <c r="U114" s="179"/>
      <c r="V114" s="195"/>
      <c r="W114" s="53"/>
      <c r="Z114">
        <v>0</v>
      </c>
    </row>
    <row r="115" spans="1:26" ht="25.05" customHeight="1" x14ac:dyDescent="0.3">
      <c r="A115" s="180"/>
      <c r="B115" s="210">
        <v>27</v>
      </c>
      <c r="C115" s="181" t="s">
        <v>138</v>
      </c>
      <c r="D115" s="378" t="s">
        <v>139</v>
      </c>
      <c r="E115" s="378"/>
      <c r="F115" s="174" t="s">
        <v>113</v>
      </c>
      <c r="G115" s="176">
        <v>190</v>
      </c>
      <c r="H115" s="175"/>
      <c r="I115" s="175">
        <f t="shared" si="9"/>
        <v>0</v>
      </c>
      <c r="J115" s="174">
        <f t="shared" si="10"/>
        <v>10495.6</v>
      </c>
      <c r="K115" s="179">
        <f t="shared" si="11"/>
        <v>0</v>
      </c>
      <c r="L115" s="179">
        <f t="shared" si="12"/>
        <v>0</v>
      </c>
      <c r="M115" s="179"/>
      <c r="N115" s="179">
        <v>55.24</v>
      </c>
      <c r="O115" s="179"/>
      <c r="P115" s="182"/>
      <c r="Q115" s="182"/>
      <c r="R115" s="182"/>
      <c r="S115" s="179">
        <f t="shared" si="13"/>
        <v>0</v>
      </c>
      <c r="T115" s="179"/>
      <c r="U115" s="179"/>
      <c r="V115" s="195"/>
      <c r="W115" s="53"/>
      <c r="Z115">
        <v>0</v>
      </c>
    </row>
    <row r="116" spans="1:26" ht="25.05" customHeight="1" x14ac:dyDescent="0.3">
      <c r="A116" s="180"/>
      <c r="B116" s="210">
        <v>28</v>
      </c>
      <c r="C116" s="181" t="s">
        <v>140</v>
      </c>
      <c r="D116" s="378" t="s">
        <v>141</v>
      </c>
      <c r="E116" s="378"/>
      <c r="F116" s="174" t="s">
        <v>142</v>
      </c>
      <c r="G116" s="176">
        <v>54.87</v>
      </c>
      <c r="H116" s="175"/>
      <c r="I116" s="175">
        <f t="shared" si="9"/>
        <v>0</v>
      </c>
      <c r="J116" s="174">
        <f t="shared" si="10"/>
        <v>100.41</v>
      </c>
      <c r="K116" s="179">
        <f t="shared" si="11"/>
        <v>0</v>
      </c>
      <c r="L116" s="179">
        <f t="shared" si="12"/>
        <v>0</v>
      </c>
      <c r="M116" s="179"/>
      <c r="N116" s="179">
        <v>1.83</v>
      </c>
      <c r="O116" s="179"/>
      <c r="P116" s="182"/>
      <c r="Q116" s="182"/>
      <c r="R116" s="182"/>
      <c r="S116" s="179">
        <f t="shared" si="13"/>
        <v>0</v>
      </c>
      <c r="T116" s="179"/>
      <c r="U116" s="179"/>
      <c r="V116" s="195"/>
      <c r="W116" s="53"/>
      <c r="Z116">
        <v>0</v>
      </c>
    </row>
    <row r="117" spans="1:26" ht="25.05" customHeight="1" x14ac:dyDescent="0.3">
      <c r="A117" s="180"/>
      <c r="B117" s="210">
        <v>29</v>
      </c>
      <c r="C117" s="181" t="s">
        <v>143</v>
      </c>
      <c r="D117" s="378" t="s">
        <v>144</v>
      </c>
      <c r="E117" s="378"/>
      <c r="F117" s="174" t="s">
        <v>142</v>
      </c>
      <c r="G117" s="176">
        <v>493.83</v>
      </c>
      <c r="H117" s="175"/>
      <c r="I117" s="175">
        <f t="shared" si="9"/>
        <v>0</v>
      </c>
      <c r="J117" s="174">
        <f t="shared" si="10"/>
        <v>192.59</v>
      </c>
      <c r="K117" s="179">
        <f t="shared" si="11"/>
        <v>0</v>
      </c>
      <c r="L117" s="179">
        <f t="shared" si="12"/>
        <v>0</v>
      </c>
      <c r="M117" s="179"/>
      <c r="N117" s="179">
        <v>0.39</v>
      </c>
      <c r="O117" s="179"/>
      <c r="P117" s="182"/>
      <c r="Q117" s="182"/>
      <c r="R117" s="182"/>
      <c r="S117" s="179">
        <f t="shared" si="13"/>
        <v>0</v>
      </c>
      <c r="T117" s="179"/>
      <c r="U117" s="179"/>
      <c r="V117" s="195"/>
      <c r="W117" s="53"/>
      <c r="Z117">
        <v>0</v>
      </c>
    </row>
    <row r="118" spans="1:26" ht="25.05" customHeight="1" x14ac:dyDescent="0.3">
      <c r="A118" s="180"/>
      <c r="B118" s="210">
        <v>30</v>
      </c>
      <c r="C118" s="181" t="s">
        <v>145</v>
      </c>
      <c r="D118" s="378" t="s">
        <v>146</v>
      </c>
      <c r="E118" s="378"/>
      <c r="F118" s="174" t="s">
        <v>142</v>
      </c>
      <c r="G118" s="176">
        <v>309.84199999999998</v>
      </c>
      <c r="H118" s="175"/>
      <c r="I118" s="175">
        <f t="shared" si="9"/>
        <v>0</v>
      </c>
      <c r="J118" s="174">
        <f t="shared" si="10"/>
        <v>7256.5</v>
      </c>
      <c r="K118" s="179">
        <f t="shared" si="11"/>
        <v>0</v>
      </c>
      <c r="L118" s="179">
        <f t="shared" si="12"/>
        <v>0</v>
      </c>
      <c r="M118" s="179"/>
      <c r="N118" s="179">
        <v>23.42</v>
      </c>
      <c r="O118" s="179"/>
      <c r="P118" s="182"/>
      <c r="Q118" s="182"/>
      <c r="R118" s="182"/>
      <c r="S118" s="179">
        <f t="shared" si="13"/>
        <v>0</v>
      </c>
      <c r="T118" s="179"/>
      <c r="U118" s="179"/>
      <c r="V118" s="195"/>
      <c r="W118" s="53"/>
      <c r="Z118">
        <v>0</v>
      </c>
    </row>
    <row r="119" spans="1:26" ht="25.05" customHeight="1" x14ac:dyDescent="0.3">
      <c r="A119" s="180"/>
      <c r="B119" s="210">
        <v>31</v>
      </c>
      <c r="C119" s="181" t="s">
        <v>147</v>
      </c>
      <c r="D119" s="378" t="s">
        <v>148</v>
      </c>
      <c r="E119" s="378"/>
      <c r="F119" s="174" t="s">
        <v>142</v>
      </c>
      <c r="G119" s="176">
        <v>309.84199999999998</v>
      </c>
      <c r="H119" s="175"/>
      <c r="I119" s="175">
        <f t="shared" si="9"/>
        <v>0</v>
      </c>
      <c r="J119" s="174">
        <f t="shared" si="10"/>
        <v>343.92</v>
      </c>
      <c r="K119" s="179">
        <f t="shared" si="11"/>
        <v>0</v>
      </c>
      <c r="L119" s="179">
        <f t="shared" si="12"/>
        <v>0</v>
      </c>
      <c r="M119" s="179"/>
      <c r="N119" s="179">
        <v>1.1100000000000001</v>
      </c>
      <c r="O119" s="179"/>
      <c r="P119" s="182"/>
      <c r="Q119" s="182"/>
      <c r="R119" s="182"/>
      <c r="S119" s="179">
        <f t="shared" si="13"/>
        <v>0</v>
      </c>
      <c r="T119" s="179"/>
      <c r="U119" s="179"/>
      <c r="V119" s="195"/>
      <c r="W119" s="53"/>
      <c r="Z119">
        <v>0</v>
      </c>
    </row>
    <row r="120" spans="1:26" ht="25.05" customHeight="1" x14ac:dyDescent="0.3">
      <c r="A120" s="180"/>
      <c r="B120" s="210">
        <v>32</v>
      </c>
      <c r="C120" s="181" t="s">
        <v>149</v>
      </c>
      <c r="D120" s="378" t="s">
        <v>150</v>
      </c>
      <c r="E120" s="378"/>
      <c r="F120" s="174" t="s">
        <v>113</v>
      </c>
      <c r="G120" s="176">
        <v>17</v>
      </c>
      <c r="H120" s="175"/>
      <c r="I120" s="175">
        <f t="shared" si="9"/>
        <v>0</v>
      </c>
      <c r="J120" s="174">
        <f t="shared" si="10"/>
        <v>255</v>
      </c>
      <c r="K120" s="179">
        <f t="shared" si="11"/>
        <v>0</v>
      </c>
      <c r="L120" s="179">
        <f t="shared" si="12"/>
        <v>0</v>
      </c>
      <c r="M120" s="179"/>
      <c r="N120" s="179">
        <v>15</v>
      </c>
      <c r="O120" s="179"/>
      <c r="P120" s="182"/>
      <c r="Q120" s="182"/>
      <c r="R120" s="182"/>
      <c r="S120" s="179">
        <f t="shared" si="13"/>
        <v>0</v>
      </c>
      <c r="T120" s="179"/>
      <c r="U120" s="179"/>
      <c r="V120" s="195"/>
      <c r="W120" s="53"/>
      <c r="Z120">
        <v>0</v>
      </c>
    </row>
    <row r="121" spans="1:26" ht="25.05" customHeight="1" x14ac:dyDescent="0.3">
      <c r="A121" s="180"/>
      <c r="B121" s="210">
        <v>33</v>
      </c>
      <c r="C121" s="181" t="s">
        <v>151</v>
      </c>
      <c r="D121" s="378" t="s">
        <v>152</v>
      </c>
      <c r="E121" s="378"/>
      <c r="F121" s="174" t="s">
        <v>128</v>
      </c>
      <c r="G121" s="176">
        <v>1</v>
      </c>
      <c r="H121" s="175"/>
      <c r="I121" s="175">
        <f t="shared" si="9"/>
        <v>0</v>
      </c>
      <c r="J121" s="174">
        <f t="shared" si="10"/>
        <v>65</v>
      </c>
      <c r="K121" s="179">
        <f t="shared" si="11"/>
        <v>0</v>
      </c>
      <c r="L121" s="179">
        <f t="shared" si="12"/>
        <v>0</v>
      </c>
      <c r="M121" s="179"/>
      <c r="N121" s="179">
        <v>65</v>
      </c>
      <c r="O121" s="179"/>
      <c r="P121" s="182"/>
      <c r="Q121" s="182"/>
      <c r="R121" s="182"/>
      <c r="S121" s="179">
        <f t="shared" si="13"/>
        <v>0</v>
      </c>
      <c r="T121" s="179"/>
      <c r="U121" s="179"/>
      <c r="V121" s="195"/>
      <c r="W121" s="53"/>
      <c r="Z121">
        <v>0</v>
      </c>
    </row>
    <row r="122" spans="1:26" ht="25.05" customHeight="1" x14ac:dyDescent="0.3">
      <c r="A122" s="180"/>
      <c r="B122" s="210">
        <v>34</v>
      </c>
      <c r="C122" s="181" t="s">
        <v>153</v>
      </c>
      <c r="D122" s="378" t="s">
        <v>154</v>
      </c>
      <c r="E122" s="378"/>
      <c r="F122" s="174" t="s">
        <v>142</v>
      </c>
      <c r="G122" s="176">
        <v>364.71199999999999</v>
      </c>
      <c r="H122" s="175"/>
      <c r="I122" s="175">
        <f t="shared" si="9"/>
        <v>0</v>
      </c>
      <c r="J122" s="174">
        <f t="shared" si="10"/>
        <v>10941.36</v>
      </c>
      <c r="K122" s="179">
        <f t="shared" si="11"/>
        <v>0</v>
      </c>
      <c r="L122" s="179">
        <f t="shared" si="12"/>
        <v>0</v>
      </c>
      <c r="M122" s="179"/>
      <c r="N122" s="179">
        <v>30</v>
      </c>
      <c r="O122" s="179"/>
      <c r="P122" s="182"/>
      <c r="Q122" s="182"/>
      <c r="R122" s="182"/>
      <c r="S122" s="179">
        <f t="shared" si="13"/>
        <v>0</v>
      </c>
      <c r="T122" s="179"/>
      <c r="U122" s="179"/>
      <c r="V122" s="195"/>
      <c r="W122" s="53"/>
      <c r="Z122">
        <v>0</v>
      </c>
    </row>
    <row r="123" spans="1:26" ht="25.05" customHeight="1" x14ac:dyDescent="0.3">
      <c r="A123" s="180"/>
      <c r="B123" s="211">
        <v>35</v>
      </c>
      <c r="C123" s="187" t="s">
        <v>155</v>
      </c>
      <c r="D123" s="385" t="s">
        <v>156</v>
      </c>
      <c r="E123" s="385"/>
      <c r="F123" s="183" t="s">
        <v>113</v>
      </c>
      <c r="G123" s="184">
        <v>17</v>
      </c>
      <c r="H123" s="185"/>
      <c r="I123" s="185">
        <f t="shared" si="9"/>
        <v>0</v>
      </c>
      <c r="J123" s="183">
        <f t="shared" si="10"/>
        <v>272</v>
      </c>
      <c r="K123" s="186">
        <f t="shared" si="11"/>
        <v>0</v>
      </c>
      <c r="L123" s="186"/>
      <c r="M123" s="186">
        <f t="shared" ref="M123:M128" si="14">ROUND(G123*(H123),2)</f>
        <v>0</v>
      </c>
      <c r="N123" s="186">
        <v>16</v>
      </c>
      <c r="O123" s="186"/>
      <c r="P123" s="188"/>
      <c r="Q123" s="188"/>
      <c r="R123" s="188"/>
      <c r="S123" s="186">
        <f t="shared" si="13"/>
        <v>0</v>
      </c>
      <c r="T123" s="186"/>
      <c r="U123" s="186"/>
      <c r="V123" s="198"/>
      <c r="W123" s="53"/>
      <c r="Z123">
        <v>0</v>
      </c>
    </row>
    <row r="124" spans="1:26" ht="25.05" customHeight="1" x14ac:dyDescent="0.3">
      <c r="A124" s="180"/>
      <c r="B124" s="211">
        <v>36</v>
      </c>
      <c r="C124" s="187" t="s">
        <v>157</v>
      </c>
      <c r="D124" s="385" t="s">
        <v>158</v>
      </c>
      <c r="E124" s="385"/>
      <c r="F124" s="183" t="s">
        <v>113</v>
      </c>
      <c r="G124" s="184">
        <v>17</v>
      </c>
      <c r="H124" s="185"/>
      <c r="I124" s="185">
        <f t="shared" si="9"/>
        <v>0</v>
      </c>
      <c r="J124" s="183">
        <f t="shared" si="10"/>
        <v>25.5</v>
      </c>
      <c r="K124" s="186">
        <f t="shared" si="11"/>
        <v>0</v>
      </c>
      <c r="L124" s="186"/>
      <c r="M124" s="186">
        <f t="shared" si="14"/>
        <v>0</v>
      </c>
      <c r="N124" s="186">
        <v>1.5</v>
      </c>
      <c r="O124" s="186"/>
      <c r="P124" s="188"/>
      <c r="Q124" s="188"/>
      <c r="R124" s="188"/>
      <c r="S124" s="186">
        <f t="shared" si="13"/>
        <v>0</v>
      </c>
      <c r="T124" s="186"/>
      <c r="U124" s="186"/>
      <c r="V124" s="198"/>
      <c r="W124" s="53"/>
      <c r="Z124">
        <v>0</v>
      </c>
    </row>
    <row r="125" spans="1:26" ht="25.05" customHeight="1" x14ac:dyDescent="0.3">
      <c r="A125" s="180"/>
      <c r="B125" s="211">
        <v>37</v>
      </c>
      <c r="C125" s="187" t="s">
        <v>159</v>
      </c>
      <c r="D125" s="385" t="s">
        <v>160</v>
      </c>
      <c r="E125" s="385"/>
      <c r="F125" s="183" t="s">
        <v>161</v>
      </c>
      <c r="G125" s="184">
        <v>1452.38</v>
      </c>
      <c r="H125" s="185"/>
      <c r="I125" s="185">
        <f t="shared" si="9"/>
        <v>0</v>
      </c>
      <c r="J125" s="183">
        <f t="shared" si="10"/>
        <v>4124.76</v>
      </c>
      <c r="K125" s="186">
        <f t="shared" si="11"/>
        <v>0</v>
      </c>
      <c r="L125" s="186"/>
      <c r="M125" s="186">
        <f t="shared" si="14"/>
        <v>0</v>
      </c>
      <c r="N125" s="186">
        <v>2.84</v>
      </c>
      <c r="O125" s="186"/>
      <c r="P125" s="188"/>
      <c r="Q125" s="188"/>
      <c r="R125" s="188"/>
      <c r="S125" s="186">
        <f t="shared" si="13"/>
        <v>0</v>
      </c>
      <c r="T125" s="186"/>
      <c r="U125" s="186"/>
      <c r="V125" s="198"/>
      <c r="W125" s="53"/>
      <c r="Z125">
        <v>0</v>
      </c>
    </row>
    <row r="126" spans="1:26" ht="25.05" customHeight="1" x14ac:dyDescent="0.3">
      <c r="A126" s="180"/>
      <c r="B126" s="211">
        <v>38</v>
      </c>
      <c r="C126" s="187" t="s">
        <v>162</v>
      </c>
      <c r="D126" s="385" t="s">
        <v>249</v>
      </c>
      <c r="E126" s="385"/>
      <c r="F126" s="183" t="s">
        <v>161</v>
      </c>
      <c r="G126" s="184">
        <v>183.82</v>
      </c>
      <c r="H126" s="185"/>
      <c r="I126" s="185">
        <f t="shared" si="9"/>
        <v>0</v>
      </c>
      <c r="J126" s="183">
        <f t="shared" si="10"/>
        <v>1378.65</v>
      </c>
      <c r="K126" s="186">
        <f t="shared" si="11"/>
        <v>0</v>
      </c>
      <c r="L126" s="186"/>
      <c r="M126" s="186">
        <f t="shared" si="14"/>
        <v>0</v>
      </c>
      <c r="N126" s="186">
        <v>7.5</v>
      </c>
      <c r="O126" s="186"/>
      <c r="P126" s="188"/>
      <c r="Q126" s="188"/>
      <c r="R126" s="188"/>
      <c r="S126" s="186">
        <f t="shared" si="13"/>
        <v>0</v>
      </c>
      <c r="T126" s="186"/>
      <c r="U126" s="186"/>
      <c r="V126" s="198"/>
      <c r="W126" s="53"/>
      <c r="Z126">
        <v>0</v>
      </c>
    </row>
    <row r="127" spans="1:26" ht="25.05" customHeight="1" x14ac:dyDescent="0.3">
      <c r="A127" s="180"/>
      <c r="B127" s="211">
        <v>39</v>
      </c>
      <c r="C127" s="187" t="s">
        <v>163</v>
      </c>
      <c r="D127" s="385" t="s">
        <v>250</v>
      </c>
      <c r="E127" s="385"/>
      <c r="F127" s="183" t="s">
        <v>128</v>
      </c>
      <c r="G127" s="184">
        <v>442.38</v>
      </c>
      <c r="H127" s="185"/>
      <c r="I127" s="185">
        <f t="shared" si="9"/>
        <v>0</v>
      </c>
      <c r="J127" s="183">
        <f t="shared" si="10"/>
        <v>3866.4</v>
      </c>
      <c r="K127" s="186">
        <f t="shared" si="11"/>
        <v>0</v>
      </c>
      <c r="L127" s="186"/>
      <c r="M127" s="186">
        <f t="shared" si="14"/>
        <v>0</v>
      </c>
      <c r="N127" s="186">
        <v>8.74</v>
      </c>
      <c r="O127" s="186"/>
      <c r="P127" s="188"/>
      <c r="Q127" s="188"/>
      <c r="R127" s="188"/>
      <c r="S127" s="186">
        <f t="shared" si="13"/>
        <v>0</v>
      </c>
      <c r="T127" s="186"/>
      <c r="U127" s="186"/>
      <c r="V127" s="198"/>
      <c r="W127" s="53"/>
      <c r="Z127">
        <v>0</v>
      </c>
    </row>
    <row r="128" spans="1:26" ht="25.05" customHeight="1" x14ac:dyDescent="0.3">
      <c r="A128" s="180"/>
      <c r="B128" s="211">
        <v>40</v>
      </c>
      <c r="C128" s="187" t="s">
        <v>164</v>
      </c>
      <c r="D128" s="385" t="s">
        <v>165</v>
      </c>
      <c r="E128" s="385"/>
      <c r="F128" s="183" t="s">
        <v>96</v>
      </c>
      <c r="G128" s="184">
        <v>492.5</v>
      </c>
      <c r="H128" s="185"/>
      <c r="I128" s="185">
        <f t="shared" si="9"/>
        <v>0</v>
      </c>
      <c r="J128" s="183">
        <f t="shared" si="10"/>
        <v>7486</v>
      </c>
      <c r="K128" s="186">
        <f t="shared" si="11"/>
        <v>0</v>
      </c>
      <c r="L128" s="186"/>
      <c r="M128" s="186">
        <f t="shared" si="14"/>
        <v>0</v>
      </c>
      <c r="N128" s="186">
        <v>15.2</v>
      </c>
      <c r="O128" s="186"/>
      <c r="P128" s="188">
        <v>1</v>
      </c>
      <c r="Q128" s="188"/>
      <c r="R128" s="188">
        <v>1</v>
      </c>
      <c r="S128" s="186">
        <f t="shared" si="13"/>
        <v>492.5</v>
      </c>
      <c r="T128" s="186"/>
      <c r="U128" s="186"/>
      <c r="V128" s="198"/>
      <c r="W128" s="53"/>
      <c r="Z128">
        <v>0</v>
      </c>
    </row>
    <row r="129" spans="1:26" x14ac:dyDescent="0.3">
      <c r="A129" s="10"/>
      <c r="B129" s="209"/>
      <c r="C129" s="173">
        <v>9</v>
      </c>
      <c r="D129" s="377" t="s">
        <v>129</v>
      </c>
      <c r="E129" s="377"/>
      <c r="F129" s="10"/>
      <c r="G129" s="172"/>
      <c r="H129" s="139"/>
      <c r="I129" s="141">
        <f>ROUND((SUM(I110:I128))/1,2)</f>
        <v>0</v>
      </c>
      <c r="J129" s="10"/>
      <c r="K129" s="10"/>
      <c r="L129" s="10">
        <f>ROUND((SUM(L110:L128))/1,2)</f>
        <v>0</v>
      </c>
      <c r="M129" s="10">
        <f>ROUND((SUM(M110:M128))/1,2)</f>
        <v>0</v>
      </c>
      <c r="N129" s="10"/>
      <c r="O129" s="10"/>
      <c r="P129" s="10"/>
      <c r="Q129" s="10"/>
      <c r="R129" s="10"/>
      <c r="S129" s="10">
        <f>ROUND((SUM(S110:S128))/1,2)</f>
        <v>640.98</v>
      </c>
      <c r="T129" s="10"/>
      <c r="U129" s="10"/>
      <c r="V129" s="196">
        <f>ROUND((SUM(V110:V128))/1,2)</f>
        <v>0</v>
      </c>
      <c r="W129" s="214"/>
      <c r="X129" s="138"/>
      <c r="Y129" s="138"/>
      <c r="Z129" s="138"/>
    </row>
    <row r="130" spans="1:26" x14ac:dyDescent="0.3">
      <c r="A130" s="1"/>
      <c r="B130" s="205"/>
      <c r="C130" s="1"/>
      <c r="D130" s="1"/>
      <c r="E130" s="1"/>
      <c r="F130" s="1"/>
      <c r="G130" s="166"/>
      <c r="H130" s="132"/>
      <c r="I130" s="13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97"/>
      <c r="W130" s="53"/>
    </row>
    <row r="131" spans="1:26" x14ac:dyDescent="0.3">
      <c r="A131" s="10"/>
      <c r="B131" s="209"/>
      <c r="C131" s="173">
        <v>99</v>
      </c>
      <c r="D131" s="377" t="s">
        <v>166</v>
      </c>
      <c r="E131" s="377"/>
      <c r="F131" s="10"/>
      <c r="G131" s="172"/>
      <c r="H131" s="139"/>
      <c r="I131" s="139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94"/>
      <c r="W131" s="214"/>
      <c r="X131" s="138"/>
      <c r="Y131" s="138"/>
      <c r="Z131" s="138"/>
    </row>
    <row r="132" spans="1:26" ht="25.05" customHeight="1" x14ac:dyDescent="0.3">
      <c r="A132" s="180"/>
      <c r="B132" s="210">
        <v>41</v>
      </c>
      <c r="C132" s="181" t="s">
        <v>167</v>
      </c>
      <c r="D132" s="378" t="s">
        <v>168</v>
      </c>
      <c r="E132" s="378"/>
      <c r="F132" s="174" t="s">
        <v>142</v>
      </c>
      <c r="G132" s="176">
        <v>1104.462</v>
      </c>
      <c r="H132" s="175"/>
      <c r="I132" s="175">
        <f>ROUND(G132*(H132),2)</f>
        <v>0</v>
      </c>
      <c r="J132" s="174">
        <f>ROUND(G132*(N132),2)</f>
        <v>8658.98</v>
      </c>
      <c r="K132" s="179">
        <f>ROUND(G132*(O132),2)</f>
        <v>0</v>
      </c>
      <c r="L132" s="179">
        <f>ROUND(G132*(H132),2)</f>
        <v>0</v>
      </c>
      <c r="M132" s="179"/>
      <c r="N132" s="179">
        <v>7.84</v>
      </c>
      <c r="O132" s="179"/>
      <c r="P132" s="182"/>
      <c r="Q132" s="182"/>
      <c r="R132" s="182"/>
      <c r="S132" s="179">
        <f>ROUND(G132*(P132),3)</f>
        <v>0</v>
      </c>
      <c r="T132" s="179"/>
      <c r="U132" s="179"/>
      <c r="V132" s="195"/>
      <c r="W132" s="53"/>
      <c r="Z132">
        <v>0</v>
      </c>
    </row>
    <row r="133" spans="1:26" x14ac:dyDescent="0.3">
      <c r="A133" s="10"/>
      <c r="B133" s="209"/>
      <c r="C133" s="173">
        <v>99</v>
      </c>
      <c r="D133" s="377" t="s">
        <v>166</v>
      </c>
      <c r="E133" s="377"/>
      <c r="F133" s="10"/>
      <c r="G133" s="172"/>
      <c r="H133" s="139"/>
      <c r="I133" s="141">
        <f>ROUND((SUM(I131:I132))/1,2)</f>
        <v>0</v>
      </c>
      <c r="J133" s="10"/>
      <c r="K133" s="10"/>
      <c r="L133" s="10">
        <f>ROUND((SUM(L131:L132))/1,2)</f>
        <v>0</v>
      </c>
      <c r="M133" s="10">
        <f>ROUND((SUM(M131:M132))/1,2)</f>
        <v>0</v>
      </c>
      <c r="N133" s="10"/>
      <c r="O133" s="10"/>
      <c r="P133" s="189"/>
      <c r="Q133" s="1"/>
      <c r="R133" s="1"/>
      <c r="S133" s="189">
        <f>ROUND((SUM(S131:S132))/1,2)</f>
        <v>0</v>
      </c>
      <c r="T133" s="2"/>
      <c r="U133" s="2"/>
      <c r="V133" s="196">
        <f>ROUND((SUM(V131:V132))/1,2)</f>
        <v>0</v>
      </c>
      <c r="W133" s="53"/>
    </row>
    <row r="134" spans="1:26" x14ac:dyDescent="0.3">
      <c r="A134" s="1"/>
      <c r="B134" s="205"/>
      <c r="C134" s="1"/>
      <c r="D134" s="1"/>
      <c r="E134" s="1"/>
      <c r="F134" s="1"/>
      <c r="G134" s="166"/>
      <c r="H134" s="132"/>
      <c r="I134" s="13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97"/>
      <c r="W134" s="53"/>
    </row>
    <row r="135" spans="1:26" x14ac:dyDescent="0.3">
      <c r="A135" s="10"/>
      <c r="B135" s="209"/>
      <c r="C135" s="10"/>
      <c r="D135" s="380" t="s">
        <v>58</v>
      </c>
      <c r="E135" s="380"/>
      <c r="F135" s="10"/>
      <c r="G135" s="172"/>
      <c r="H135" s="139"/>
      <c r="I135" s="141">
        <f>ROUND((SUM(I78:I134))/2,2)</f>
        <v>0</v>
      </c>
      <c r="J135" s="10"/>
      <c r="K135" s="10"/>
      <c r="L135" s="10">
        <f>ROUND((SUM(L78:L134))/2,2)</f>
        <v>0</v>
      </c>
      <c r="M135" s="10">
        <f>ROUND((SUM(M78:M134))/2,2)</f>
        <v>0</v>
      </c>
      <c r="N135" s="10"/>
      <c r="O135" s="10"/>
      <c r="P135" s="189"/>
      <c r="Q135" s="1"/>
      <c r="R135" s="1"/>
      <c r="S135" s="189">
        <f>ROUND((SUM(S78:S134))/2,2)</f>
        <v>1292.1400000000001</v>
      </c>
      <c r="T135" s="1"/>
      <c r="U135" s="1"/>
      <c r="V135" s="196">
        <f>ROUND((SUM(V78:V134))/2,2)</f>
        <v>0</v>
      </c>
      <c r="W135" s="53"/>
    </row>
    <row r="136" spans="1:26" x14ac:dyDescent="0.3">
      <c r="A136" s="1"/>
      <c r="B136" s="212"/>
      <c r="C136" s="190"/>
      <c r="D136" s="386" t="s">
        <v>64</v>
      </c>
      <c r="E136" s="386"/>
      <c r="F136" s="190"/>
      <c r="G136" s="191"/>
      <c r="H136" s="192"/>
      <c r="I136" s="192">
        <f>ROUND((SUM(I78:I135))/3,2)</f>
        <v>0</v>
      </c>
      <c r="J136" s="190"/>
      <c r="K136" s="190">
        <f>ROUND((SUM(K78:K135))/3,2)</f>
        <v>0</v>
      </c>
      <c r="L136" s="190">
        <f>ROUND((SUM(L78:L135))/3,2)</f>
        <v>0</v>
      </c>
      <c r="M136" s="190">
        <f>ROUND((SUM(M78:M135))/3,2)</f>
        <v>0</v>
      </c>
      <c r="N136" s="190"/>
      <c r="O136" s="190"/>
      <c r="P136" s="191"/>
      <c r="Q136" s="190"/>
      <c r="R136" s="190"/>
      <c r="S136" s="191">
        <f>ROUND((SUM(S78:S135))/3,2)</f>
        <v>1292.1400000000001</v>
      </c>
      <c r="T136" s="190"/>
      <c r="U136" s="190"/>
      <c r="V136" s="199">
        <f>ROUND((SUM(V78:V135))/3,2)</f>
        <v>0</v>
      </c>
      <c r="W136" s="53"/>
      <c r="Y136">
        <f>(SUM(Y78:Y135))</f>
        <v>0</v>
      </c>
      <c r="Z136">
        <f>(SUM(Z78:Z135))</f>
        <v>0</v>
      </c>
    </row>
  </sheetData>
  <mergeCells count="102">
    <mergeCell ref="D135:E135"/>
    <mergeCell ref="D136:E136"/>
    <mergeCell ref="D127:E127"/>
    <mergeCell ref="D128:E128"/>
    <mergeCell ref="D129:E129"/>
    <mergeCell ref="D131:E131"/>
    <mergeCell ref="D132:E132"/>
    <mergeCell ref="D133:E133"/>
    <mergeCell ref="D121:E121"/>
    <mergeCell ref="D122:E122"/>
    <mergeCell ref="D123:E123"/>
    <mergeCell ref="D124:E124"/>
    <mergeCell ref="D125:E125"/>
    <mergeCell ref="D126:E126"/>
    <mergeCell ref="D115:E115"/>
    <mergeCell ref="D116:E116"/>
    <mergeCell ref="D117:E117"/>
    <mergeCell ref="D118:E118"/>
    <mergeCell ref="D119:E119"/>
    <mergeCell ref="D120:E120"/>
    <mergeCell ref="D108:E108"/>
    <mergeCell ref="D110:E110"/>
    <mergeCell ref="D111:E111"/>
    <mergeCell ref="D112:E112"/>
    <mergeCell ref="D113:E113"/>
    <mergeCell ref="D114:E114"/>
    <mergeCell ref="D101:E101"/>
    <mergeCell ref="D102:E102"/>
    <mergeCell ref="D103:E103"/>
    <mergeCell ref="D104:E104"/>
    <mergeCell ref="D106:E106"/>
    <mergeCell ref="D107:E107"/>
    <mergeCell ref="D94:E94"/>
    <mergeCell ref="D95:E95"/>
    <mergeCell ref="D97:E97"/>
    <mergeCell ref="D98:E98"/>
    <mergeCell ref="D99:E99"/>
    <mergeCell ref="D100:E100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F29:G29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1:C1"/>
    <mergeCell ref="E1:F1"/>
    <mergeCell ref="B2:V2"/>
    <mergeCell ref="B3:V3"/>
    <mergeCell ref="B7:H7"/>
    <mergeCell ref="B9:H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F25:H25"/>
    <mergeCell ref="F26:H26"/>
    <mergeCell ref="F27:H27"/>
    <mergeCell ref="F28:G28"/>
  </mergeCells>
  <hyperlinks>
    <hyperlink ref="B1:C1" location="A2:A2" tooltip="Klikni na prechod ku Kryciemu listu..." display="Krycí list rozpočtu" xr:uid="{98FBE61E-0021-4FC0-9482-D6E28B9CF1A7}"/>
    <hyperlink ref="E1:F1" location="A54:A54" tooltip="Klikni na prechod ku rekapitulácii..." display="Rekapitulácia rozpočtu" xr:uid="{D56FBEB3-BBF2-426C-A4D1-3314E8E2607C}"/>
    <hyperlink ref="H1:I1" location="B77:B77" tooltip="Klikni na prechod ku Rozpočet..." display="Rozpočet" xr:uid="{9381E5F4-72DD-466D-ADE3-548217C46202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VRANOV N. T.-CHODNÍK UL. TEHELNÁ / SO 01-CHODNÍK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0CD9-2115-4A43-98C9-8457B5614A0C}">
  <dimension ref="A1:AA146"/>
  <sheetViews>
    <sheetView workbookViewId="0">
      <pane ySplit="1" topLeftCell="A91" activePane="bottomLeft" state="frozen"/>
      <selection pane="bottomLeft" activeCell="D121" sqref="D121:E12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06" t="s">
        <v>14</v>
      </c>
      <c r="C1" s="307"/>
      <c r="D1" s="12"/>
      <c r="E1" s="308" t="s">
        <v>0</v>
      </c>
      <c r="F1" s="309"/>
      <c r="G1" s="13"/>
      <c r="H1" s="343" t="s">
        <v>65</v>
      </c>
      <c r="I1" s="307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3">
        <v>30.126000000000001</v>
      </c>
    </row>
    <row r="2" spans="1:23" ht="34.950000000000003" customHeight="1" x14ac:dyDescent="0.3">
      <c r="A2" s="15"/>
      <c r="B2" s="310" t="s">
        <v>14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2"/>
      <c r="R2" s="312"/>
      <c r="S2" s="312"/>
      <c r="T2" s="312"/>
      <c r="U2" s="312"/>
      <c r="V2" s="313"/>
      <c r="W2" s="53"/>
    </row>
    <row r="3" spans="1:23" ht="18" customHeight="1" x14ac:dyDescent="0.3">
      <c r="A3" s="15"/>
      <c r="B3" s="314" t="s">
        <v>1</v>
      </c>
      <c r="C3" s="315"/>
      <c r="D3" s="315"/>
      <c r="E3" s="315"/>
      <c r="F3" s="315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7"/>
      <c r="W3" s="53"/>
    </row>
    <row r="4" spans="1:23" ht="18" customHeight="1" x14ac:dyDescent="0.3">
      <c r="A4" s="15"/>
      <c r="B4" s="43" t="s">
        <v>169</v>
      </c>
      <c r="C4" s="32"/>
      <c r="D4" s="25"/>
      <c r="E4" s="25"/>
      <c r="F4" s="44" t="s">
        <v>16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2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17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2"/>
      <c r="W5" s="53"/>
    </row>
    <row r="6" spans="1:23" ht="18" customHeight="1" x14ac:dyDescent="0.3">
      <c r="A6" s="15"/>
      <c r="B6" s="45" t="s">
        <v>18</v>
      </c>
      <c r="C6" s="32"/>
      <c r="D6" s="44" t="s">
        <v>19</v>
      </c>
      <c r="E6" s="25"/>
      <c r="F6" s="44" t="s">
        <v>20</v>
      </c>
      <c r="G6" s="44" t="s">
        <v>21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2"/>
      <c r="W6" s="53"/>
    </row>
    <row r="7" spans="1:23" ht="19.95" customHeight="1" x14ac:dyDescent="0.3">
      <c r="A7" s="15"/>
      <c r="B7" s="318" t="s">
        <v>22</v>
      </c>
      <c r="C7" s="319"/>
      <c r="D7" s="319"/>
      <c r="E7" s="319"/>
      <c r="F7" s="319"/>
      <c r="G7" s="319"/>
      <c r="H7" s="32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2"/>
      <c r="W7" s="53"/>
    </row>
    <row r="8" spans="1:23" ht="18" customHeight="1" x14ac:dyDescent="0.3">
      <c r="A8" s="15"/>
      <c r="B8" s="49" t="s">
        <v>25</v>
      </c>
      <c r="C8" s="46"/>
      <c r="D8" s="28"/>
      <c r="E8" s="28"/>
      <c r="F8" s="50" t="s">
        <v>26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2"/>
      <c r="W8" s="53"/>
    </row>
    <row r="9" spans="1:23" ht="19.95" customHeight="1" x14ac:dyDescent="0.3">
      <c r="A9" s="15"/>
      <c r="B9" s="321" t="s">
        <v>23</v>
      </c>
      <c r="C9" s="322"/>
      <c r="D9" s="322"/>
      <c r="E9" s="322"/>
      <c r="F9" s="322"/>
      <c r="G9" s="322"/>
      <c r="H9" s="323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2"/>
      <c r="W9" s="53"/>
    </row>
    <row r="10" spans="1:23" ht="18" customHeight="1" x14ac:dyDescent="0.3">
      <c r="A10" s="15"/>
      <c r="B10" s="45" t="s">
        <v>25</v>
      </c>
      <c r="C10" s="32"/>
      <c r="D10" s="25"/>
      <c r="E10" s="25"/>
      <c r="F10" s="44" t="s">
        <v>26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2"/>
      <c r="W10" s="53"/>
    </row>
    <row r="11" spans="1:23" ht="19.95" customHeight="1" x14ac:dyDescent="0.3">
      <c r="A11" s="15"/>
      <c r="B11" s="321" t="s">
        <v>24</v>
      </c>
      <c r="C11" s="322"/>
      <c r="D11" s="322"/>
      <c r="E11" s="322"/>
      <c r="F11" s="322"/>
      <c r="G11" s="322"/>
      <c r="H11" s="323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2"/>
      <c r="W11" s="53"/>
    </row>
    <row r="12" spans="1:23" ht="18" customHeight="1" x14ac:dyDescent="0.3">
      <c r="A12" s="15"/>
      <c r="B12" s="45" t="s">
        <v>25</v>
      </c>
      <c r="C12" s="32"/>
      <c r="D12" s="25"/>
      <c r="E12" s="25"/>
      <c r="F12" s="44" t="s">
        <v>26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2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2"/>
      <c r="W13" s="53"/>
    </row>
    <row r="14" spans="1:23" ht="18" customHeight="1" x14ac:dyDescent="0.3">
      <c r="A14" s="15"/>
      <c r="B14" s="54" t="s">
        <v>6</v>
      </c>
      <c r="C14" s="62" t="s">
        <v>47</v>
      </c>
      <c r="D14" s="61" t="s">
        <v>48</v>
      </c>
      <c r="E14" s="66" t="s">
        <v>49</v>
      </c>
      <c r="F14" s="337" t="s">
        <v>33</v>
      </c>
      <c r="G14" s="338"/>
      <c r="H14" s="331"/>
      <c r="I14" s="32"/>
      <c r="J14" s="25"/>
      <c r="K14" s="26"/>
      <c r="L14" s="26"/>
      <c r="M14" s="26"/>
      <c r="N14" s="26"/>
      <c r="O14" s="73"/>
      <c r="P14" s="81">
        <v>0</v>
      </c>
      <c r="Q14" s="77"/>
      <c r="R14" s="26"/>
      <c r="S14" s="26"/>
      <c r="T14" s="26"/>
      <c r="U14" s="26"/>
      <c r="V14" s="112"/>
      <c r="W14" s="53"/>
    </row>
    <row r="15" spans="1:23" ht="18" customHeight="1" x14ac:dyDescent="0.3">
      <c r="A15" s="15"/>
      <c r="B15" s="55" t="s">
        <v>27</v>
      </c>
      <c r="C15" s="63">
        <f>'SO 15618'!E61</f>
        <v>0</v>
      </c>
      <c r="D15" s="58">
        <f>'SO 15618'!F61</f>
        <v>0</v>
      </c>
      <c r="E15" s="67">
        <f>'SO 15618'!G61</f>
        <v>0</v>
      </c>
      <c r="F15" s="339"/>
      <c r="G15" s="333"/>
      <c r="H15" s="334"/>
      <c r="I15" s="25"/>
      <c r="J15" s="25"/>
      <c r="K15" s="26"/>
      <c r="L15" s="26"/>
      <c r="M15" s="26"/>
      <c r="N15" s="26"/>
      <c r="O15" s="73"/>
      <c r="P15" s="82"/>
      <c r="Q15" s="77"/>
      <c r="R15" s="26"/>
      <c r="S15" s="26"/>
      <c r="T15" s="26"/>
      <c r="U15" s="26"/>
      <c r="V15" s="112"/>
      <c r="W15" s="53"/>
    </row>
    <row r="16" spans="1:23" ht="18" customHeight="1" x14ac:dyDescent="0.3">
      <c r="A16" s="15"/>
      <c r="B16" s="54" t="s">
        <v>28</v>
      </c>
      <c r="C16" s="91">
        <f>'SO 15618'!E65</f>
        <v>0</v>
      </c>
      <c r="D16" s="92">
        <f>'SO 15618'!F65</f>
        <v>0</v>
      </c>
      <c r="E16" s="93">
        <f>'SO 15618'!G65</f>
        <v>0</v>
      </c>
      <c r="F16" s="340" t="s">
        <v>34</v>
      </c>
      <c r="G16" s="333"/>
      <c r="H16" s="334"/>
      <c r="I16" s="25"/>
      <c r="J16" s="25"/>
      <c r="K16" s="26"/>
      <c r="L16" s="26"/>
      <c r="M16" s="26"/>
      <c r="N16" s="26"/>
      <c r="O16" s="73"/>
      <c r="P16" s="83">
        <f>(SUM(Z82:Z145))</f>
        <v>0</v>
      </c>
      <c r="Q16" s="77"/>
      <c r="R16" s="26"/>
      <c r="S16" s="26"/>
      <c r="T16" s="26"/>
      <c r="U16" s="26"/>
      <c r="V16" s="112"/>
      <c r="W16" s="53"/>
    </row>
    <row r="17" spans="1:26" ht="18" customHeight="1" x14ac:dyDescent="0.3">
      <c r="A17" s="15"/>
      <c r="B17" s="55" t="s">
        <v>29</v>
      </c>
      <c r="C17" s="63"/>
      <c r="D17" s="58"/>
      <c r="E17" s="67"/>
      <c r="F17" s="341" t="s">
        <v>35</v>
      </c>
      <c r="G17" s="333"/>
      <c r="H17" s="334"/>
      <c r="I17" s="25"/>
      <c r="J17" s="25"/>
      <c r="K17" s="26"/>
      <c r="L17" s="26"/>
      <c r="M17" s="26"/>
      <c r="N17" s="26"/>
      <c r="O17" s="73"/>
      <c r="P17" s="83">
        <f>(SUM(Y82:Y145))</f>
        <v>0</v>
      </c>
      <c r="Q17" s="77"/>
      <c r="R17" s="26"/>
      <c r="S17" s="26"/>
      <c r="T17" s="26"/>
      <c r="U17" s="26"/>
      <c r="V17" s="112"/>
      <c r="W17" s="53"/>
    </row>
    <row r="18" spans="1:26" ht="18" customHeight="1" x14ac:dyDescent="0.3">
      <c r="A18" s="15"/>
      <c r="B18" s="56" t="s">
        <v>30</v>
      </c>
      <c r="C18" s="64"/>
      <c r="D18" s="59"/>
      <c r="E18" s="68"/>
      <c r="F18" s="342"/>
      <c r="G18" s="336"/>
      <c r="H18" s="334"/>
      <c r="I18" s="25"/>
      <c r="J18" s="25"/>
      <c r="K18" s="26"/>
      <c r="L18" s="26"/>
      <c r="M18" s="26"/>
      <c r="N18" s="26"/>
      <c r="O18" s="73"/>
      <c r="P18" s="82"/>
      <c r="Q18" s="77"/>
      <c r="R18" s="26"/>
      <c r="S18" s="26"/>
      <c r="T18" s="26"/>
      <c r="U18" s="26"/>
      <c r="V18" s="112"/>
      <c r="W18" s="53"/>
    </row>
    <row r="19" spans="1:26" ht="18" customHeight="1" x14ac:dyDescent="0.3">
      <c r="A19" s="15"/>
      <c r="B19" s="56" t="s">
        <v>31</v>
      </c>
      <c r="C19" s="65"/>
      <c r="D19" s="60"/>
      <c r="E19" s="68"/>
      <c r="F19" s="326"/>
      <c r="G19" s="327"/>
      <c r="H19" s="328"/>
      <c r="I19" s="25"/>
      <c r="J19" s="25"/>
      <c r="K19" s="26"/>
      <c r="L19" s="26"/>
      <c r="M19" s="26"/>
      <c r="N19" s="26"/>
      <c r="O19" s="73"/>
      <c r="P19" s="82"/>
      <c r="Q19" s="77"/>
      <c r="R19" s="26"/>
      <c r="S19" s="26"/>
      <c r="T19" s="26"/>
      <c r="U19" s="26"/>
      <c r="V19" s="112"/>
      <c r="W19" s="53"/>
    </row>
    <row r="20" spans="1:26" ht="18" customHeight="1" x14ac:dyDescent="0.3">
      <c r="A20" s="15"/>
      <c r="B20" s="52" t="s">
        <v>32</v>
      </c>
      <c r="C20" s="57"/>
      <c r="D20" s="94"/>
      <c r="E20" s="95">
        <f>SUM(E15:E19)</f>
        <v>0</v>
      </c>
      <c r="F20" s="329" t="s">
        <v>32</v>
      </c>
      <c r="G20" s="330"/>
      <c r="H20" s="331"/>
      <c r="I20" s="32"/>
      <c r="J20" s="25"/>
      <c r="K20" s="26"/>
      <c r="L20" s="26"/>
      <c r="M20" s="26"/>
      <c r="N20" s="26"/>
      <c r="O20" s="73"/>
      <c r="P20" s="84">
        <f>SUM(P14:P19)</f>
        <v>0</v>
      </c>
      <c r="Q20" s="77"/>
      <c r="R20" s="26"/>
      <c r="S20" s="26"/>
      <c r="T20" s="26"/>
      <c r="U20" s="26"/>
      <c r="V20" s="112"/>
      <c r="W20" s="53"/>
    </row>
    <row r="21" spans="1:26" ht="18" customHeight="1" x14ac:dyDescent="0.3">
      <c r="A21" s="15"/>
      <c r="B21" s="49" t="s">
        <v>41</v>
      </c>
      <c r="C21" s="51"/>
      <c r="D21" s="90"/>
      <c r="E21" s="69">
        <f>((E15*U22*0)+(E16*V22*0)+(E17*W22*0))/100</f>
        <v>0</v>
      </c>
      <c r="F21" s="332" t="s">
        <v>44</v>
      </c>
      <c r="G21" s="333"/>
      <c r="H21" s="334"/>
      <c r="I21" s="25"/>
      <c r="J21" s="25"/>
      <c r="K21" s="26"/>
      <c r="L21" s="26"/>
      <c r="M21" s="26"/>
      <c r="N21" s="26"/>
      <c r="O21" s="73"/>
      <c r="P21" s="83">
        <f>((E15*X22*0)+(E16*Y22*0)+(E17*Z22*0))/100</f>
        <v>0</v>
      </c>
      <c r="Q21" s="77"/>
      <c r="R21" s="26"/>
      <c r="S21" s="26"/>
      <c r="T21" s="26"/>
      <c r="U21" s="26"/>
      <c r="V21" s="112"/>
      <c r="W21" s="53"/>
    </row>
    <row r="22" spans="1:26" ht="18" customHeight="1" x14ac:dyDescent="0.3">
      <c r="A22" s="15"/>
      <c r="B22" s="45" t="s">
        <v>42</v>
      </c>
      <c r="C22" s="34"/>
      <c r="D22" s="71"/>
      <c r="E22" s="70">
        <f>((E15*U23*0)+(E16*V23*0)+(E17*W23*0))/100</f>
        <v>0</v>
      </c>
      <c r="F22" s="332" t="s">
        <v>45</v>
      </c>
      <c r="G22" s="333"/>
      <c r="H22" s="334"/>
      <c r="I22" s="25"/>
      <c r="J22" s="25"/>
      <c r="K22" s="26"/>
      <c r="L22" s="26"/>
      <c r="M22" s="26"/>
      <c r="N22" s="26"/>
      <c r="O22" s="73"/>
      <c r="P22" s="83">
        <f>((E15*X23*0)+(E16*Y23*0)+(E17*Z23*0))/100</f>
        <v>0</v>
      </c>
      <c r="Q22" s="77"/>
      <c r="R22" s="26"/>
      <c r="S22" s="26"/>
      <c r="T22" s="26"/>
      <c r="U22" s="26">
        <v>1</v>
      </c>
      <c r="V22" s="113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43</v>
      </c>
      <c r="C23" s="34"/>
      <c r="D23" s="71"/>
      <c r="E23" s="70">
        <f>((E15*U24*0)+(E16*V24*0)+(E17*W24*0))/100</f>
        <v>0</v>
      </c>
      <c r="F23" s="332" t="s">
        <v>46</v>
      </c>
      <c r="G23" s="333"/>
      <c r="H23" s="334"/>
      <c r="I23" s="25"/>
      <c r="J23" s="25"/>
      <c r="K23" s="26"/>
      <c r="L23" s="26"/>
      <c r="M23" s="26"/>
      <c r="N23" s="26"/>
      <c r="O23" s="73"/>
      <c r="P23" s="83">
        <f>((E15*X24*0)+(E16*Y24*0)+(E17*Z24*0))/100</f>
        <v>0</v>
      </c>
      <c r="Q23" s="77"/>
      <c r="R23" s="26"/>
      <c r="S23" s="26"/>
      <c r="T23" s="26"/>
      <c r="U23" s="26">
        <v>1</v>
      </c>
      <c r="V23" s="113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1"/>
      <c r="E24" s="71"/>
      <c r="F24" s="335"/>
      <c r="G24" s="336"/>
      <c r="H24" s="334"/>
      <c r="I24" s="25"/>
      <c r="J24" s="25"/>
      <c r="K24" s="26"/>
      <c r="L24" s="26"/>
      <c r="M24" s="26"/>
      <c r="N24" s="26"/>
      <c r="O24" s="73"/>
      <c r="P24" s="85"/>
      <c r="Q24" s="77"/>
      <c r="R24" s="26"/>
      <c r="S24" s="26"/>
      <c r="T24" s="26"/>
      <c r="U24" s="26">
        <v>1</v>
      </c>
      <c r="V24" s="113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1"/>
      <c r="E25" s="71"/>
      <c r="F25" s="365" t="s">
        <v>32</v>
      </c>
      <c r="G25" s="327"/>
      <c r="H25" s="334"/>
      <c r="I25" s="25"/>
      <c r="J25" s="25"/>
      <c r="K25" s="26"/>
      <c r="L25" s="26"/>
      <c r="M25" s="26"/>
      <c r="N25" s="26"/>
      <c r="O25" s="73"/>
      <c r="P25" s="84">
        <f>SUM(E21:E24)+SUM(P21:P24)</f>
        <v>0</v>
      </c>
      <c r="Q25" s="77"/>
      <c r="R25" s="26"/>
      <c r="S25" s="26"/>
      <c r="T25" s="26"/>
      <c r="U25" s="26"/>
      <c r="V25" s="112"/>
      <c r="W25" s="53"/>
    </row>
    <row r="26" spans="1:26" ht="18" customHeight="1" x14ac:dyDescent="0.3">
      <c r="A26" s="15"/>
      <c r="B26" s="109" t="s">
        <v>52</v>
      </c>
      <c r="C26" s="97"/>
      <c r="D26" s="99"/>
      <c r="E26" s="105"/>
      <c r="F26" s="329" t="s">
        <v>36</v>
      </c>
      <c r="G26" s="366"/>
      <c r="H26" s="367"/>
      <c r="I26" s="23"/>
      <c r="J26" s="23"/>
      <c r="K26" s="24"/>
      <c r="L26" s="24"/>
      <c r="M26" s="24"/>
      <c r="N26" s="24"/>
      <c r="O26" s="74"/>
      <c r="P26" s="86"/>
      <c r="Q26" s="78"/>
      <c r="R26" s="24"/>
      <c r="S26" s="24"/>
      <c r="T26" s="24"/>
      <c r="U26" s="24"/>
      <c r="V26" s="114"/>
      <c r="W26" s="53"/>
    </row>
    <row r="27" spans="1:26" ht="18" customHeight="1" x14ac:dyDescent="0.3">
      <c r="A27" s="15"/>
      <c r="B27" s="41"/>
      <c r="C27" s="36"/>
      <c r="D27" s="72"/>
      <c r="E27" s="106"/>
      <c r="F27" s="368" t="s">
        <v>37</v>
      </c>
      <c r="G27" s="354"/>
      <c r="H27" s="369"/>
      <c r="I27" s="28"/>
      <c r="J27" s="28"/>
      <c r="K27" s="29"/>
      <c r="L27" s="29"/>
      <c r="M27" s="29"/>
      <c r="N27" s="29"/>
      <c r="O27" s="75"/>
      <c r="P27" s="87">
        <f>E20+P20+E25+P25</f>
        <v>0</v>
      </c>
      <c r="Q27" s="79"/>
      <c r="R27" s="29"/>
      <c r="S27" s="29"/>
      <c r="T27" s="29"/>
      <c r="U27" s="29"/>
      <c r="V27" s="115"/>
      <c r="W27" s="53"/>
    </row>
    <row r="28" spans="1:26" ht="18" customHeight="1" x14ac:dyDescent="0.3">
      <c r="A28" s="15"/>
      <c r="B28" s="42"/>
      <c r="C28" s="37"/>
      <c r="D28" s="15"/>
      <c r="E28" s="107"/>
      <c r="F28" s="370" t="s">
        <v>38</v>
      </c>
      <c r="G28" s="371"/>
      <c r="H28" s="215">
        <f>P27-SUM('SO 15618'!K82:'SO 15618'!K145)</f>
        <v>0</v>
      </c>
      <c r="I28" s="21"/>
      <c r="J28" s="21"/>
      <c r="K28" s="22"/>
      <c r="L28" s="22"/>
      <c r="M28" s="22"/>
      <c r="N28" s="22"/>
      <c r="O28" s="76"/>
      <c r="P28" s="88">
        <f>ROUND(((ROUND(H28,2)*20)*1/100),2)</f>
        <v>0</v>
      </c>
      <c r="Q28" s="80"/>
      <c r="R28" s="22"/>
      <c r="S28" s="22"/>
      <c r="T28" s="22"/>
      <c r="U28" s="22"/>
      <c r="V28" s="116"/>
      <c r="W28" s="53"/>
    </row>
    <row r="29" spans="1:26" ht="18" customHeight="1" x14ac:dyDescent="0.3">
      <c r="A29" s="15"/>
      <c r="B29" s="42"/>
      <c r="C29" s="37"/>
      <c r="D29" s="15"/>
      <c r="E29" s="107"/>
      <c r="F29" s="372" t="s">
        <v>39</v>
      </c>
      <c r="G29" s="373"/>
      <c r="H29" s="33">
        <f>SUM('SO 15618'!K82:'SO 15618'!K145)</f>
        <v>0</v>
      </c>
      <c r="I29" s="25"/>
      <c r="J29" s="25"/>
      <c r="K29" s="26"/>
      <c r="L29" s="26"/>
      <c r="M29" s="26"/>
      <c r="N29" s="26"/>
      <c r="O29" s="73"/>
      <c r="P29" s="81">
        <f>ROUND(((ROUND(H29,2)*0)/100),2)</f>
        <v>0</v>
      </c>
      <c r="Q29" s="77"/>
      <c r="R29" s="26"/>
      <c r="S29" s="26"/>
      <c r="T29" s="26"/>
      <c r="U29" s="26"/>
      <c r="V29" s="112"/>
      <c r="W29" s="53"/>
    </row>
    <row r="30" spans="1:26" ht="18" customHeight="1" x14ac:dyDescent="0.3">
      <c r="A30" s="15"/>
      <c r="B30" s="42"/>
      <c r="C30" s="37"/>
      <c r="D30" s="15"/>
      <c r="E30" s="107"/>
      <c r="F30" s="324" t="s">
        <v>40</v>
      </c>
      <c r="G30" s="325"/>
      <c r="H30" s="102"/>
      <c r="I30" s="103"/>
      <c r="J30" s="21"/>
      <c r="K30" s="22"/>
      <c r="L30" s="22"/>
      <c r="M30" s="22"/>
      <c r="N30" s="22"/>
      <c r="O30" s="76"/>
      <c r="P30" s="104">
        <f>SUM(P27:P29)</f>
        <v>0</v>
      </c>
      <c r="Q30" s="77"/>
      <c r="R30" s="26"/>
      <c r="S30" s="26"/>
      <c r="T30" s="26"/>
      <c r="U30" s="26"/>
      <c r="V30" s="112"/>
      <c r="W30" s="53"/>
    </row>
    <row r="31" spans="1:26" ht="18" customHeight="1" x14ac:dyDescent="0.3">
      <c r="A31" s="15"/>
      <c r="B31" s="38"/>
      <c r="C31" s="30"/>
      <c r="D31" s="100"/>
      <c r="E31" s="108"/>
      <c r="F31" s="354"/>
      <c r="G31" s="355"/>
      <c r="H31" s="34"/>
      <c r="I31" s="25"/>
      <c r="J31" s="25"/>
      <c r="K31" s="26"/>
      <c r="L31" s="26"/>
      <c r="M31" s="26"/>
      <c r="N31" s="26"/>
      <c r="O31" s="73"/>
      <c r="P31" s="89"/>
      <c r="Q31" s="77"/>
      <c r="R31" s="26"/>
      <c r="S31" s="26"/>
      <c r="T31" s="26"/>
      <c r="U31" s="26"/>
      <c r="V31" s="112"/>
      <c r="W31" s="53"/>
    </row>
    <row r="32" spans="1:26" ht="18" customHeight="1" x14ac:dyDescent="0.3">
      <c r="A32" s="15"/>
      <c r="B32" s="109" t="s">
        <v>50</v>
      </c>
      <c r="C32" s="101"/>
      <c r="D32" s="19"/>
      <c r="E32" s="110" t="s">
        <v>51</v>
      </c>
      <c r="F32" s="72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4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7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8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8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8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19"/>
      <c r="W37" s="53"/>
    </row>
    <row r="38" spans="1:23" ht="18" customHeight="1" x14ac:dyDescent="0.3">
      <c r="A38" s="15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3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3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3"/>
    </row>
    <row r="42" spans="1:23" x14ac:dyDescent="0.3">
      <c r="A42" s="130"/>
      <c r="B42" s="20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3"/>
    </row>
    <row r="43" spans="1:23" x14ac:dyDescent="0.3">
      <c r="A43" s="130"/>
      <c r="B43" s="202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358" t="s">
        <v>0</v>
      </c>
      <c r="C44" s="359"/>
      <c r="D44" s="359"/>
      <c r="E44" s="359"/>
      <c r="F44" s="359"/>
      <c r="G44" s="359"/>
      <c r="H44" s="359"/>
      <c r="I44" s="359"/>
      <c r="J44" s="359"/>
      <c r="K44" s="359"/>
      <c r="L44" s="359"/>
      <c r="M44" s="359"/>
      <c r="N44" s="359"/>
      <c r="O44" s="359"/>
      <c r="P44" s="359"/>
      <c r="Q44" s="359"/>
      <c r="R44" s="359"/>
      <c r="S44" s="359"/>
      <c r="T44" s="359"/>
      <c r="U44" s="359"/>
      <c r="V44" s="360"/>
      <c r="W44" s="53"/>
    </row>
    <row r="45" spans="1:23" x14ac:dyDescent="0.3">
      <c r="A45" s="130"/>
      <c r="B45" s="203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7"/>
      <c r="W45" s="53"/>
    </row>
    <row r="46" spans="1:23" ht="19.95" customHeight="1" x14ac:dyDescent="0.3">
      <c r="A46" s="200"/>
      <c r="B46" s="347" t="s">
        <v>22</v>
      </c>
      <c r="C46" s="348"/>
      <c r="D46" s="348"/>
      <c r="E46" s="349"/>
      <c r="F46" s="361" t="s">
        <v>19</v>
      </c>
      <c r="G46" s="348"/>
      <c r="H46" s="349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8"/>
      <c r="W46" s="53"/>
    </row>
    <row r="47" spans="1:23" ht="19.95" customHeight="1" x14ac:dyDescent="0.3">
      <c r="A47" s="200"/>
      <c r="B47" s="347" t="s">
        <v>23</v>
      </c>
      <c r="C47" s="348"/>
      <c r="D47" s="348"/>
      <c r="E47" s="349"/>
      <c r="F47" s="361" t="s">
        <v>17</v>
      </c>
      <c r="G47" s="348"/>
      <c r="H47" s="349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8"/>
      <c r="W47" s="53"/>
    </row>
    <row r="48" spans="1:23" ht="19.95" customHeight="1" x14ac:dyDescent="0.3">
      <c r="A48" s="200"/>
      <c r="B48" s="347" t="s">
        <v>24</v>
      </c>
      <c r="C48" s="348"/>
      <c r="D48" s="348"/>
      <c r="E48" s="349"/>
      <c r="F48" s="361" t="s">
        <v>56</v>
      </c>
      <c r="G48" s="348"/>
      <c r="H48" s="349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8"/>
      <c r="W48" s="53"/>
    </row>
    <row r="49" spans="1:26" ht="30" customHeight="1" x14ac:dyDescent="0.3">
      <c r="A49" s="200"/>
      <c r="B49" s="362" t="s">
        <v>1</v>
      </c>
      <c r="C49" s="363"/>
      <c r="D49" s="363"/>
      <c r="E49" s="363"/>
      <c r="F49" s="363"/>
      <c r="G49" s="363"/>
      <c r="H49" s="363"/>
      <c r="I49" s="364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8"/>
      <c r="W49" s="53"/>
    </row>
    <row r="50" spans="1:26" x14ac:dyDescent="0.3">
      <c r="A50" s="15"/>
      <c r="B50" s="204" t="s">
        <v>169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8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8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8"/>
      <c r="W52" s="53"/>
    </row>
    <row r="53" spans="1:26" x14ac:dyDescent="0.3">
      <c r="A53" s="15"/>
      <c r="B53" s="204" t="s">
        <v>57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8"/>
      <c r="W53" s="53"/>
    </row>
    <row r="54" spans="1:26" x14ac:dyDescent="0.3">
      <c r="A54" s="2"/>
      <c r="B54" s="356" t="s">
        <v>53</v>
      </c>
      <c r="C54" s="357"/>
      <c r="D54" s="128"/>
      <c r="E54" s="128" t="s">
        <v>47</v>
      </c>
      <c r="F54" s="128" t="s">
        <v>48</v>
      </c>
      <c r="G54" s="128" t="s">
        <v>32</v>
      </c>
      <c r="H54" s="128" t="s">
        <v>54</v>
      </c>
      <c r="I54" s="128" t="s">
        <v>55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3"/>
    </row>
    <row r="55" spans="1:26" x14ac:dyDescent="0.3">
      <c r="A55" s="10"/>
      <c r="B55" s="350" t="s">
        <v>58</v>
      </c>
      <c r="C55" s="351"/>
      <c r="D55" s="35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14"/>
      <c r="X55" s="138"/>
      <c r="Y55" s="138"/>
      <c r="Z55" s="138"/>
    </row>
    <row r="56" spans="1:26" x14ac:dyDescent="0.3">
      <c r="A56" s="10"/>
      <c r="B56" s="352" t="s">
        <v>59</v>
      </c>
      <c r="C56" s="353"/>
      <c r="D56" s="353"/>
      <c r="E56" s="139">
        <f>'SO 15618'!L90</f>
        <v>0</v>
      </c>
      <c r="F56" s="139">
        <f>'SO 15618'!M90</f>
        <v>0</v>
      </c>
      <c r="G56" s="139">
        <f>'SO 15618'!I90</f>
        <v>0</v>
      </c>
      <c r="H56" s="140">
        <f>'SO 15618'!S90</f>
        <v>0</v>
      </c>
      <c r="I56" s="140">
        <f>'SO 15618'!V90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14"/>
      <c r="X56" s="138"/>
      <c r="Y56" s="138"/>
      <c r="Z56" s="138"/>
    </row>
    <row r="57" spans="1:26" x14ac:dyDescent="0.3">
      <c r="A57" s="10"/>
      <c r="B57" s="352" t="s">
        <v>170</v>
      </c>
      <c r="C57" s="353"/>
      <c r="D57" s="353"/>
      <c r="E57" s="139">
        <f>'SO 15618'!L94</f>
        <v>0</v>
      </c>
      <c r="F57" s="139">
        <f>'SO 15618'!M94</f>
        <v>0</v>
      </c>
      <c r="G57" s="139">
        <f>'SO 15618'!I94</f>
        <v>0</v>
      </c>
      <c r="H57" s="140">
        <f>'SO 15618'!S94</f>
        <v>639.44000000000005</v>
      </c>
      <c r="I57" s="140">
        <f>'SO 15618'!V94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14"/>
      <c r="X57" s="138"/>
      <c r="Y57" s="138"/>
      <c r="Z57" s="138"/>
    </row>
    <row r="58" spans="1:26" x14ac:dyDescent="0.3">
      <c r="A58" s="10"/>
      <c r="B58" s="352" t="s">
        <v>61</v>
      </c>
      <c r="C58" s="353"/>
      <c r="D58" s="353"/>
      <c r="E58" s="139">
        <f>'SO 15618'!L126</f>
        <v>0</v>
      </c>
      <c r="F58" s="139">
        <f>'SO 15618'!M126</f>
        <v>0</v>
      </c>
      <c r="G58" s="139">
        <f>'SO 15618'!I126</f>
        <v>0</v>
      </c>
      <c r="H58" s="140">
        <f>'SO 15618'!S126</f>
        <v>5.77</v>
      </c>
      <c r="I58" s="140">
        <f>'SO 15618'!V126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14"/>
      <c r="X58" s="138"/>
      <c r="Y58" s="138"/>
      <c r="Z58" s="138"/>
    </row>
    <row r="59" spans="1:26" x14ac:dyDescent="0.3">
      <c r="A59" s="10"/>
      <c r="B59" s="352" t="s">
        <v>62</v>
      </c>
      <c r="C59" s="353"/>
      <c r="D59" s="353"/>
      <c r="E59" s="139">
        <f>'SO 15618'!L130</f>
        <v>0</v>
      </c>
      <c r="F59" s="139">
        <f>'SO 15618'!M130</f>
        <v>0</v>
      </c>
      <c r="G59" s="139">
        <f>'SO 15618'!I130</f>
        <v>0</v>
      </c>
      <c r="H59" s="140">
        <f>'SO 15618'!S130</f>
        <v>5.96</v>
      </c>
      <c r="I59" s="140">
        <f>'SO 15618'!V130</f>
        <v>0</v>
      </c>
      <c r="J59" s="140"/>
      <c r="K59" s="140"/>
      <c r="L59" s="140"/>
      <c r="M59" s="140"/>
      <c r="N59" s="140"/>
      <c r="O59" s="140"/>
      <c r="P59" s="140"/>
      <c r="Q59" s="138"/>
      <c r="R59" s="138"/>
      <c r="S59" s="138"/>
      <c r="T59" s="138"/>
      <c r="U59" s="138"/>
      <c r="V59" s="151"/>
      <c r="W59" s="214"/>
      <c r="X59" s="138"/>
      <c r="Y59" s="138"/>
      <c r="Z59" s="138"/>
    </row>
    <row r="60" spans="1:26" x14ac:dyDescent="0.3">
      <c r="A60" s="10"/>
      <c r="B60" s="352" t="s">
        <v>63</v>
      </c>
      <c r="C60" s="353"/>
      <c r="D60" s="353"/>
      <c r="E60" s="139">
        <f>'SO 15618'!L134</f>
        <v>0</v>
      </c>
      <c r="F60" s="139">
        <f>'SO 15618'!M134</f>
        <v>0</v>
      </c>
      <c r="G60" s="139">
        <f>'SO 15618'!I134</f>
        <v>0</v>
      </c>
      <c r="H60" s="140">
        <f>'SO 15618'!S134</f>
        <v>0</v>
      </c>
      <c r="I60" s="140">
        <f>'SO 15618'!V134</f>
        <v>0</v>
      </c>
      <c r="J60" s="140"/>
      <c r="K60" s="140"/>
      <c r="L60" s="140"/>
      <c r="M60" s="140"/>
      <c r="N60" s="140"/>
      <c r="O60" s="140"/>
      <c r="P60" s="140"/>
      <c r="Q60" s="138"/>
      <c r="R60" s="138"/>
      <c r="S60" s="138"/>
      <c r="T60" s="138"/>
      <c r="U60" s="138"/>
      <c r="V60" s="151"/>
      <c r="W60" s="214"/>
      <c r="X60" s="138"/>
      <c r="Y60" s="138"/>
      <c r="Z60" s="138"/>
    </row>
    <row r="61" spans="1:26" x14ac:dyDescent="0.3">
      <c r="A61" s="10"/>
      <c r="B61" s="379" t="s">
        <v>58</v>
      </c>
      <c r="C61" s="380"/>
      <c r="D61" s="380"/>
      <c r="E61" s="141">
        <f>'SO 15618'!L136</f>
        <v>0</v>
      </c>
      <c r="F61" s="141">
        <f>'SO 15618'!M136</f>
        <v>0</v>
      </c>
      <c r="G61" s="141">
        <f>'SO 15618'!I136</f>
        <v>0</v>
      </c>
      <c r="H61" s="142">
        <f>'SO 15618'!S136</f>
        <v>651.16999999999996</v>
      </c>
      <c r="I61" s="142">
        <f>'SO 15618'!V136</f>
        <v>0</v>
      </c>
      <c r="J61" s="142"/>
      <c r="K61" s="142"/>
      <c r="L61" s="142"/>
      <c r="M61" s="142"/>
      <c r="N61" s="142"/>
      <c r="O61" s="142"/>
      <c r="P61" s="142"/>
      <c r="Q61" s="138"/>
      <c r="R61" s="138"/>
      <c r="S61" s="138"/>
      <c r="T61" s="138"/>
      <c r="U61" s="138"/>
      <c r="V61" s="151"/>
      <c r="W61" s="214"/>
      <c r="X61" s="138"/>
      <c r="Y61" s="138"/>
      <c r="Z61" s="138"/>
    </row>
    <row r="62" spans="1:26" x14ac:dyDescent="0.3">
      <c r="A62" s="1"/>
      <c r="B62" s="205"/>
      <c r="C62" s="1"/>
      <c r="D62" s="1"/>
      <c r="E62" s="132"/>
      <c r="F62" s="132"/>
      <c r="G62" s="132"/>
      <c r="H62" s="133"/>
      <c r="I62" s="133"/>
      <c r="J62" s="133"/>
      <c r="K62" s="133"/>
      <c r="L62" s="133"/>
      <c r="M62" s="133"/>
      <c r="N62" s="133"/>
      <c r="O62" s="133"/>
      <c r="P62" s="133"/>
      <c r="V62" s="152"/>
      <c r="W62" s="53"/>
    </row>
    <row r="63" spans="1:26" x14ac:dyDescent="0.3">
      <c r="A63" s="10"/>
      <c r="B63" s="379" t="s">
        <v>171</v>
      </c>
      <c r="C63" s="380"/>
      <c r="D63" s="380"/>
      <c r="E63" s="139"/>
      <c r="F63" s="139"/>
      <c r="G63" s="139"/>
      <c r="H63" s="140"/>
      <c r="I63" s="140"/>
      <c r="J63" s="140"/>
      <c r="K63" s="140"/>
      <c r="L63" s="140"/>
      <c r="M63" s="140"/>
      <c r="N63" s="140"/>
      <c r="O63" s="140"/>
      <c r="P63" s="140"/>
      <c r="Q63" s="138"/>
      <c r="R63" s="138"/>
      <c r="S63" s="138"/>
      <c r="T63" s="138"/>
      <c r="U63" s="138"/>
      <c r="V63" s="151"/>
      <c r="W63" s="214"/>
      <c r="X63" s="138"/>
      <c r="Y63" s="138"/>
      <c r="Z63" s="138"/>
    </row>
    <row r="64" spans="1:26" x14ac:dyDescent="0.3">
      <c r="A64" s="10"/>
      <c r="B64" s="352" t="s">
        <v>172</v>
      </c>
      <c r="C64" s="353"/>
      <c r="D64" s="353"/>
      <c r="E64" s="139">
        <f>'SO 15618'!L143</f>
        <v>0</v>
      </c>
      <c r="F64" s="139">
        <f>'SO 15618'!M143</f>
        <v>0</v>
      </c>
      <c r="G64" s="139">
        <f>'SO 15618'!I143</f>
        <v>0</v>
      </c>
      <c r="H64" s="140">
        <f>'SO 15618'!S143</f>
        <v>0</v>
      </c>
      <c r="I64" s="140">
        <f>'SO 15618'!V143</f>
        <v>0</v>
      </c>
      <c r="J64" s="140"/>
      <c r="K64" s="140"/>
      <c r="L64" s="140"/>
      <c r="M64" s="140"/>
      <c r="N64" s="140"/>
      <c r="O64" s="140"/>
      <c r="P64" s="140"/>
      <c r="Q64" s="138"/>
      <c r="R64" s="138"/>
      <c r="S64" s="138"/>
      <c r="T64" s="138"/>
      <c r="U64" s="138"/>
      <c r="V64" s="151"/>
      <c r="W64" s="214"/>
      <c r="X64" s="138"/>
      <c r="Y64" s="138"/>
      <c r="Z64" s="138"/>
    </row>
    <row r="65" spans="1:26" x14ac:dyDescent="0.3">
      <c r="A65" s="10"/>
      <c r="B65" s="379" t="s">
        <v>171</v>
      </c>
      <c r="C65" s="380"/>
      <c r="D65" s="380"/>
      <c r="E65" s="141">
        <f>'SO 15618'!L145</f>
        <v>0</v>
      </c>
      <c r="F65" s="141">
        <f>'SO 15618'!M145</f>
        <v>0</v>
      </c>
      <c r="G65" s="141">
        <f>'SO 15618'!I145</f>
        <v>0</v>
      </c>
      <c r="H65" s="142">
        <f>'SO 15618'!S145</f>
        <v>0</v>
      </c>
      <c r="I65" s="142">
        <f>'SO 15618'!V145</f>
        <v>0</v>
      </c>
      <c r="J65" s="142"/>
      <c r="K65" s="142"/>
      <c r="L65" s="142"/>
      <c r="M65" s="142"/>
      <c r="N65" s="142"/>
      <c r="O65" s="142"/>
      <c r="P65" s="142"/>
      <c r="Q65" s="138"/>
      <c r="R65" s="138"/>
      <c r="S65" s="138"/>
      <c r="T65" s="138"/>
      <c r="U65" s="138"/>
      <c r="V65" s="151"/>
      <c r="W65" s="214"/>
      <c r="X65" s="138"/>
      <c r="Y65" s="138"/>
      <c r="Z65" s="138"/>
    </row>
    <row r="66" spans="1:26" x14ac:dyDescent="0.3">
      <c r="A66" s="1"/>
      <c r="B66" s="205"/>
      <c r="C66" s="1"/>
      <c r="D66" s="1"/>
      <c r="E66" s="132"/>
      <c r="F66" s="132"/>
      <c r="G66" s="132"/>
      <c r="H66" s="133"/>
      <c r="I66" s="133"/>
      <c r="J66" s="133"/>
      <c r="K66" s="133"/>
      <c r="L66" s="133"/>
      <c r="M66" s="133"/>
      <c r="N66" s="133"/>
      <c r="O66" s="133"/>
      <c r="P66" s="133"/>
      <c r="V66" s="152"/>
      <c r="W66" s="53"/>
    </row>
    <row r="67" spans="1:26" x14ac:dyDescent="0.3">
      <c r="A67" s="143"/>
      <c r="B67" s="381" t="s">
        <v>64</v>
      </c>
      <c r="C67" s="382"/>
      <c r="D67" s="382"/>
      <c r="E67" s="145">
        <f>'SO 15618'!L146</f>
        <v>0</v>
      </c>
      <c r="F67" s="145">
        <f>'SO 15618'!M146</f>
        <v>0</v>
      </c>
      <c r="G67" s="145">
        <f>'SO 15618'!I146</f>
        <v>0</v>
      </c>
      <c r="H67" s="146">
        <f>'SO 15618'!S146</f>
        <v>651.16999999999996</v>
      </c>
      <c r="I67" s="146">
        <f>'SO 15618'!V146</f>
        <v>0</v>
      </c>
      <c r="J67" s="147"/>
      <c r="K67" s="147"/>
      <c r="L67" s="147"/>
      <c r="M67" s="147"/>
      <c r="N67" s="147"/>
      <c r="O67" s="147"/>
      <c r="P67" s="147"/>
      <c r="Q67" s="148"/>
      <c r="R67" s="148"/>
      <c r="S67" s="148"/>
      <c r="T67" s="148"/>
      <c r="U67" s="148"/>
      <c r="V67" s="153"/>
      <c r="W67" s="214"/>
      <c r="X67" s="144"/>
      <c r="Y67" s="144"/>
      <c r="Z67" s="144"/>
    </row>
    <row r="68" spans="1:26" x14ac:dyDescent="0.3">
      <c r="A68" s="15"/>
      <c r="B68" s="42"/>
      <c r="C68" s="3"/>
      <c r="D68" s="3"/>
      <c r="E68" s="14"/>
      <c r="F68" s="14"/>
      <c r="G68" s="14"/>
      <c r="H68" s="154"/>
      <c r="I68" s="154"/>
      <c r="J68" s="154"/>
      <c r="K68" s="154"/>
      <c r="L68" s="154"/>
      <c r="M68" s="154"/>
      <c r="N68" s="154"/>
      <c r="O68" s="154"/>
      <c r="P68" s="154"/>
      <c r="Q68" s="11"/>
      <c r="R68" s="11"/>
      <c r="S68" s="11"/>
      <c r="T68" s="11"/>
      <c r="U68" s="11"/>
      <c r="V68" s="11"/>
      <c r="W68" s="53"/>
    </row>
    <row r="69" spans="1:26" x14ac:dyDescent="0.3">
      <c r="A69" s="15"/>
      <c r="B69" s="42"/>
      <c r="C69" s="3"/>
      <c r="D69" s="3"/>
      <c r="E69" s="14"/>
      <c r="F69" s="14"/>
      <c r="G69" s="14"/>
      <c r="H69" s="154"/>
      <c r="I69" s="154"/>
      <c r="J69" s="154"/>
      <c r="K69" s="154"/>
      <c r="L69" s="154"/>
      <c r="M69" s="154"/>
      <c r="N69" s="154"/>
      <c r="O69" s="154"/>
      <c r="P69" s="154"/>
      <c r="Q69" s="11"/>
      <c r="R69" s="11"/>
      <c r="S69" s="11"/>
      <c r="T69" s="11"/>
      <c r="U69" s="11"/>
      <c r="V69" s="11"/>
      <c r="W69" s="53"/>
    </row>
    <row r="70" spans="1:26" x14ac:dyDescent="0.3">
      <c r="A70" s="15"/>
      <c r="B70" s="38"/>
      <c r="C70" s="8"/>
      <c r="D70" s="8"/>
      <c r="E70" s="27"/>
      <c r="F70" s="27"/>
      <c r="G70" s="27"/>
      <c r="H70" s="155"/>
      <c r="I70" s="155"/>
      <c r="J70" s="155"/>
      <c r="K70" s="155"/>
      <c r="L70" s="155"/>
      <c r="M70" s="155"/>
      <c r="N70" s="155"/>
      <c r="O70" s="155"/>
      <c r="P70" s="155"/>
      <c r="Q70" s="16"/>
      <c r="R70" s="16"/>
      <c r="S70" s="16"/>
      <c r="T70" s="16"/>
      <c r="U70" s="16"/>
      <c r="V70" s="16"/>
      <c r="W70" s="53"/>
    </row>
    <row r="71" spans="1:26" ht="34.950000000000003" customHeight="1" x14ac:dyDescent="0.3">
      <c r="A71" s="1"/>
      <c r="B71" s="383" t="s">
        <v>65</v>
      </c>
      <c r="C71" s="384"/>
      <c r="D71" s="384"/>
      <c r="E71" s="384"/>
      <c r="F71" s="384"/>
      <c r="G71" s="384"/>
      <c r="H71" s="384"/>
      <c r="I71" s="384"/>
      <c r="J71" s="384"/>
      <c r="K71" s="384"/>
      <c r="L71" s="384"/>
      <c r="M71" s="384"/>
      <c r="N71" s="384"/>
      <c r="O71" s="384"/>
      <c r="P71" s="384"/>
      <c r="Q71" s="384"/>
      <c r="R71" s="384"/>
      <c r="S71" s="384"/>
      <c r="T71" s="384"/>
      <c r="U71" s="384"/>
      <c r="V71" s="384"/>
      <c r="W71" s="53"/>
    </row>
    <row r="72" spans="1:26" x14ac:dyDescent="0.3">
      <c r="A72" s="15"/>
      <c r="B72" s="96"/>
      <c r="C72" s="19"/>
      <c r="D72" s="19"/>
      <c r="E72" s="98"/>
      <c r="F72" s="98"/>
      <c r="G72" s="98"/>
      <c r="H72" s="169"/>
      <c r="I72" s="169"/>
      <c r="J72" s="169"/>
      <c r="K72" s="169"/>
      <c r="L72" s="169"/>
      <c r="M72" s="169"/>
      <c r="N72" s="169"/>
      <c r="O72" s="169"/>
      <c r="P72" s="169"/>
      <c r="Q72" s="20"/>
      <c r="R72" s="20"/>
      <c r="S72" s="20"/>
      <c r="T72" s="20"/>
      <c r="U72" s="20"/>
      <c r="V72" s="20"/>
      <c r="W72" s="53"/>
    </row>
    <row r="73" spans="1:26" ht="19.95" customHeight="1" x14ac:dyDescent="0.3">
      <c r="A73" s="200"/>
      <c r="B73" s="344" t="s">
        <v>22</v>
      </c>
      <c r="C73" s="345"/>
      <c r="D73" s="345"/>
      <c r="E73" s="346"/>
      <c r="F73" s="167"/>
      <c r="G73" s="167"/>
      <c r="H73" s="168" t="s">
        <v>76</v>
      </c>
      <c r="I73" s="374" t="s">
        <v>77</v>
      </c>
      <c r="J73" s="375"/>
      <c r="K73" s="375"/>
      <c r="L73" s="375"/>
      <c r="M73" s="375"/>
      <c r="N73" s="375"/>
      <c r="O73" s="375"/>
      <c r="P73" s="376"/>
      <c r="Q73" s="18"/>
      <c r="R73" s="18"/>
      <c r="S73" s="18"/>
      <c r="T73" s="18"/>
      <c r="U73" s="18"/>
      <c r="V73" s="18"/>
      <c r="W73" s="53"/>
    </row>
    <row r="74" spans="1:26" ht="19.95" customHeight="1" x14ac:dyDescent="0.3">
      <c r="A74" s="200"/>
      <c r="B74" s="347" t="s">
        <v>23</v>
      </c>
      <c r="C74" s="348"/>
      <c r="D74" s="348"/>
      <c r="E74" s="349"/>
      <c r="F74" s="163"/>
      <c r="G74" s="163"/>
      <c r="H74" s="164" t="s">
        <v>17</v>
      </c>
      <c r="I74" s="164"/>
      <c r="J74" s="154"/>
      <c r="K74" s="154"/>
      <c r="L74" s="154"/>
      <c r="M74" s="154"/>
      <c r="N74" s="154"/>
      <c r="O74" s="154"/>
      <c r="P74" s="154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200"/>
      <c r="B75" s="347" t="s">
        <v>24</v>
      </c>
      <c r="C75" s="348"/>
      <c r="D75" s="348"/>
      <c r="E75" s="349"/>
      <c r="F75" s="163"/>
      <c r="G75" s="163"/>
      <c r="H75" s="164" t="s">
        <v>78</v>
      </c>
      <c r="I75" s="164" t="s">
        <v>21</v>
      </c>
      <c r="J75" s="154"/>
      <c r="K75" s="154"/>
      <c r="L75" s="154"/>
      <c r="M75" s="154"/>
      <c r="N75" s="154"/>
      <c r="O75" s="154"/>
      <c r="P75" s="154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204" t="s">
        <v>79</v>
      </c>
      <c r="C76" s="3"/>
      <c r="D76" s="3"/>
      <c r="E76" s="14"/>
      <c r="F76" s="14"/>
      <c r="G76" s="14"/>
      <c r="H76" s="154"/>
      <c r="I76" s="154"/>
      <c r="J76" s="154"/>
      <c r="K76" s="154"/>
      <c r="L76" s="154"/>
      <c r="M76" s="154"/>
      <c r="N76" s="154"/>
      <c r="O76" s="154"/>
      <c r="P76" s="154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4" t="s">
        <v>169</v>
      </c>
      <c r="C77" s="3"/>
      <c r="D77" s="3"/>
      <c r="E77" s="14"/>
      <c r="F77" s="14"/>
      <c r="G77" s="14"/>
      <c r="H77" s="154"/>
      <c r="I77" s="154"/>
      <c r="J77" s="154"/>
      <c r="K77" s="154"/>
      <c r="L77" s="154"/>
      <c r="M77" s="154"/>
      <c r="N77" s="154"/>
      <c r="O77" s="154"/>
      <c r="P77" s="154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42"/>
      <c r="C78" s="3"/>
      <c r="D78" s="3"/>
      <c r="E78" s="14"/>
      <c r="F78" s="14"/>
      <c r="G78" s="14"/>
      <c r="H78" s="154"/>
      <c r="I78" s="154"/>
      <c r="J78" s="154"/>
      <c r="K78" s="154"/>
      <c r="L78" s="154"/>
      <c r="M78" s="154"/>
      <c r="N78" s="154"/>
      <c r="O78" s="154"/>
      <c r="P78" s="154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42"/>
      <c r="C79" s="3"/>
      <c r="D79" s="3"/>
      <c r="E79" s="14"/>
      <c r="F79" s="14"/>
      <c r="G79" s="14"/>
      <c r="H79" s="154"/>
      <c r="I79" s="154"/>
      <c r="J79" s="154"/>
      <c r="K79" s="154"/>
      <c r="L79" s="154"/>
      <c r="M79" s="154"/>
      <c r="N79" s="154"/>
      <c r="O79" s="154"/>
      <c r="P79" s="154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206" t="s">
        <v>57</v>
      </c>
      <c r="C80" s="165"/>
      <c r="D80" s="165"/>
      <c r="E80" s="14"/>
      <c r="F80" s="14"/>
      <c r="G80" s="14"/>
      <c r="H80" s="154"/>
      <c r="I80" s="154"/>
      <c r="J80" s="154"/>
      <c r="K80" s="154"/>
      <c r="L80" s="154"/>
      <c r="M80" s="154"/>
      <c r="N80" s="154"/>
      <c r="O80" s="154"/>
      <c r="P80" s="154"/>
      <c r="Q80" s="11"/>
      <c r="R80" s="11"/>
      <c r="S80" s="11"/>
      <c r="T80" s="11"/>
      <c r="U80" s="11"/>
      <c r="V80" s="11"/>
      <c r="W80" s="53"/>
    </row>
    <row r="81" spans="1:26" x14ac:dyDescent="0.3">
      <c r="A81" s="2"/>
      <c r="B81" s="207" t="s">
        <v>66</v>
      </c>
      <c r="C81" s="128" t="s">
        <v>67</v>
      </c>
      <c r="D81" s="128" t="s">
        <v>68</v>
      </c>
      <c r="E81" s="156"/>
      <c r="F81" s="156" t="s">
        <v>69</v>
      </c>
      <c r="G81" s="156" t="s">
        <v>70</v>
      </c>
      <c r="H81" s="157" t="s">
        <v>71</v>
      </c>
      <c r="I81" s="157" t="s">
        <v>72</v>
      </c>
      <c r="J81" s="157"/>
      <c r="K81" s="157"/>
      <c r="L81" s="157"/>
      <c r="M81" s="157"/>
      <c r="N81" s="157"/>
      <c r="O81" s="157"/>
      <c r="P81" s="157" t="s">
        <v>73</v>
      </c>
      <c r="Q81" s="158"/>
      <c r="R81" s="158"/>
      <c r="S81" s="128" t="s">
        <v>74</v>
      </c>
      <c r="T81" s="159"/>
      <c r="U81" s="159"/>
      <c r="V81" s="128" t="s">
        <v>75</v>
      </c>
      <c r="W81" s="53"/>
    </row>
    <row r="82" spans="1:26" x14ac:dyDescent="0.3">
      <c r="A82" s="10"/>
      <c r="B82" s="208"/>
      <c r="C82" s="170"/>
      <c r="D82" s="351" t="s">
        <v>58</v>
      </c>
      <c r="E82" s="351"/>
      <c r="F82" s="135"/>
      <c r="G82" s="171"/>
      <c r="H82" s="135"/>
      <c r="I82" s="135"/>
      <c r="J82" s="136"/>
      <c r="K82" s="136"/>
      <c r="L82" s="136"/>
      <c r="M82" s="136"/>
      <c r="N82" s="136"/>
      <c r="O82" s="136"/>
      <c r="P82" s="136"/>
      <c r="Q82" s="134"/>
      <c r="R82" s="134"/>
      <c r="S82" s="134"/>
      <c r="T82" s="134"/>
      <c r="U82" s="134"/>
      <c r="V82" s="193"/>
      <c r="W82" s="214"/>
      <c r="X82" s="138"/>
      <c r="Y82" s="138"/>
      <c r="Z82" s="138"/>
    </row>
    <row r="83" spans="1:26" x14ac:dyDescent="0.3">
      <c r="A83" s="10"/>
      <c r="B83" s="209"/>
      <c r="C83" s="173">
        <v>1</v>
      </c>
      <c r="D83" s="377" t="s">
        <v>80</v>
      </c>
      <c r="E83" s="377"/>
      <c r="F83" s="139"/>
      <c r="G83" s="172"/>
      <c r="H83" s="139"/>
      <c r="I83" s="139"/>
      <c r="J83" s="140"/>
      <c r="K83" s="140"/>
      <c r="L83" s="140"/>
      <c r="M83" s="140"/>
      <c r="N83" s="140"/>
      <c r="O83" s="140"/>
      <c r="P83" s="140"/>
      <c r="Q83" s="10"/>
      <c r="R83" s="10"/>
      <c r="S83" s="10"/>
      <c r="T83" s="10"/>
      <c r="U83" s="10"/>
      <c r="V83" s="194"/>
      <c r="W83" s="214"/>
      <c r="X83" s="138"/>
      <c r="Y83" s="138"/>
      <c r="Z83" s="138"/>
    </row>
    <row r="84" spans="1:26" ht="25.05" customHeight="1" x14ac:dyDescent="0.3">
      <c r="A84" s="180"/>
      <c r="B84" s="210">
        <v>1</v>
      </c>
      <c r="C84" s="181" t="s">
        <v>81</v>
      </c>
      <c r="D84" s="378" t="s">
        <v>82</v>
      </c>
      <c r="E84" s="378"/>
      <c r="F84" s="175" t="s">
        <v>83</v>
      </c>
      <c r="G84" s="176">
        <v>12</v>
      </c>
      <c r="H84" s="175"/>
      <c r="I84" s="175">
        <f t="shared" ref="I84:I89" si="0">ROUND(G84*(H84),2)</f>
        <v>0</v>
      </c>
      <c r="J84" s="177">
        <f t="shared" ref="J84:J89" si="1">ROUND(G84*(N84),2)</f>
        <v>189.72</v>
      </c>
      <c r="K84" s="178">
        <f t="shared" ref="K84:K89" si="2">ROUND(G84*(O84),2)</f>
        <v>0</v>
      </c>
      <c r="L84" s="178">
        <f t="shared" ref="L84:L89" si="3">ROUND(G84*(H84),2)</f>
        <v>0</v>
      </c>
      <c r="M84" s="178"/>
      <c r="N84" s="178">
        <v>15.81</v>
      </c>
      <c r="O84" s="178"/>
      <c r="P84" s="182"/>
      <c r="Q84" s="182"/>
      <c r="R84" s="182"/>
      <c r="S84" s="179">
        <f t="shared" ref="S84:S89" si="4">ROUND(G84*(P84),3)</f>
        <v>0</v>
      </c>
      <c r="T84" s="179"/>
      <c r="U84" s="179"/>
      <c r="V84" s="195"/>
      <c r="W84" s="53"/>
      <c r="Z84">
        <v>0</v>
      </c>
    </row>
    <row r="85" spans="1:26" ht="25.05" customHeight="1" x14ac:dyDescent="0.3">
      <c r="A85" s="180"/>
      <c r="B85" s="210">
        <v>2</v>
      </c>
      <c r="C85" s="181" t="s">
        <v>173</v>
      </c>
      <c r="D85" s="378" t="s">
        <v>174</v>
      </c>
      <c r="E85" s="378"/>
      <c r="F85" s="175" t="s">
        <v>83</v>
      </c>
      <c r="G85" s="176">
        <v>334.21800000000002</v>
      </c>
      <c r="H85" s="175"/>
      <c r="I85" s="175">
        <f t="shared" si="0"/>
        <v>0</v>
      </c>
      <c r="J85" s="177">
        <f t="shared" si="1"/>
        <v>3208.49</v>
      </c>
      <c r="K85" s="178">
        <f t="shared" si="2"/>
        <v>0</v>
      </c>
      <c r="L85" s="178">
        <f t="shared" si="3"/>
        <v>0</v>
      </c>
      <c r="M85" s="178"/>
      <c r="N85" s="178">
        <v>9.6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5"/>
      <c r="W85" s="53"/>
      <c r="Z85">
        <v>0</v>
      </c>
    </row>
    <row r="86" spans="1:26" ht="25.05" customHeight="1" x14ac:dyDescent="0.3">
      <c r="A86" s="180"/>
      <c r="B86" s="210">
        <v>3</v>
      </c>
      <c r="C86" s="181" t="s">
        <v>175</v>
      </c>
      <c r="D86" s="378" t="s">
        <v>176</v>
      </c>
      <c r="E86" s="378"/>
      <c r="F86" s="175" t="s">
        <v>83</v>
      </c>
      <c r="G86" s="176">
        <v>334.21800000000002</v>
      </c>
      <c r="H86" s="175"/>
      <c r="I86" s="175">
        <f t="shared" si="0"/>
        <v>0</v>
      </c>
      <c r="J86" s="177">
        <f t="shared" si="1"/>
        <v>317.51</v>
      </c>
      <c r="K86" s="178">
        <f t="shared" si="2"/>
        <v>0</v>
      </c>
      <c r="L86" s="178">
        <f t="shared" si="3"/>
        <v>0</v>
      </c>
      <c r="M86" s="178"/>
      <c r="N86" s="178">
        <v>0.95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5"/>
      <c r="W86" s="53"/>
      <c r="Z86">
        <v>0</v>
      </c>
    </row>
    <row r="87" spans="1:26" ht="25.05" customHeight="1" x14ac:dyDescent="0.3">
      <c r="A87" s="180"/>
      <c r="B87" s="210">
        <v>4</v>
      </c>
      <c r="C87" s="181" t="s">
        <v>88</v>
      </c>
      <c r="D87" s="378" t="s">
        <v>89</v>
      </c>
      <c r="E87" s="378"/>
      <c r="F87" s="175" t="s">
        <v>83</v>
      </c>
      <c r="G87" s="176">
        <v>334.21800000000002</v>
      </c>
      <c r="H87" s="175"/>
      <c r="I87" s="175">
        <f t="shared" si="0"/>
        <v>0</v>
      </c>
      <c r="J87" s="177">
        <f t="shared" si="1"/>
        <v>2921.07</v>
      </c>
      <c r="K87" s="178">
        <f t="shared" si="2"/>
        <v>0</v>
      </c>
      <c r="L87" s="178">
        <f t="shared" si="3"/>
        <v>0</v>
      </c>
      <c r="M87" s="178"/>
      <c r="N87" s="178">
        <v>8.74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5"/>
      <c r="W87" s="53"/>
      <c r="Z87">
        <v>0</v>
      </c>
    </row>
    <row r="88" spans="1:26" ht="25.05" customHeight="1" x14ac:dyDescent="0.3">
      <c r="A88" s="180"/>
      <c r="B88" s="210">
        <v>5</v>
      </c>
      <c r="C88" s="181" t="s">
        <v>177</v>
      </c>
      <c r="D88" s="378" t="s">
        <v>178</v>
      </c>
      <c r="E88" s="378"/>
      <c r="F88" s="175" t="s">
        <v>83</v>
      </c>
      <c r="G88" s="176">
        <v>334.21800000000002</v>
      </c>
      <c r="H88" s="175"/>
      <c r="I88" s="175">
        <f t="shared" si="0"/>
        <v>0</v>
      </c>
      <c r="J88" s="177">
        <f t="shared" si="1"/>
        <v>708.54</v>
      </c>
      <c r="K88" s="178">
        <f t="shared" si="2"/>
        <v>0</v>
      </c>
      <c r="L88" s="178">
        <f t="shared" si="3"/>
        <v>0</v>
      </c>
      <c r="M88" s="178"/>
      <c r="N88" s="178">
        <v>2.12</v>
      </c>
      <c r="O88" s="178"/>
      <c r="P88" s="182"/>
      <c r="Q88" s="182"/>
      <c r="R88" s="182"/>
      <c r="S88" s="179">
        <f t="shared" si="4"/>
        <v>0</v>
      </c>
      <c r="T88" s="179"/>
      <c r="U88" s="179"/>
      <c r="V88" s="195"/>
      <c r="W88" s="53"/>
      <c r="Z88">
        <v>0</v>
      </c>
    </row>
    <row r="89" spans="1:26" ht="25.05" customHeight="1" x14ac:dyDescent="0.3">
      <c r="A89" s="180"/>
      <c r="B89" s="210">
        <v>6</v>
      </c>
      <c r="C89" s="181" t="s">
        <v>92</v>
      </c>
      <c r="D89" s="378" t="s">
        <v>93</v>
      </c>
      <c r="E89" s="378"/>
      <c r="F89" s="175" t="s">
        <v>83</v>
      </c>
      <c r="G89" s="176">
        <v>334.21800000000002</v>
      </c>
      <c r="H89" s="175"/>
      <c r="I89" s="175">
        <f t="shared" si="0"/>
        <v>0</v>
      </c>
      <c r="J89" s="177">
        <f t="shared" si="1"/>
        <v>294.11</v>
      </c>
      <c r="K89" s="178">
        <f t="shared" si="2"/>
        <v>0</v>
      </c>
      <c r="L89" s="178">
        <f t="shared" si="3"/>
        <v>0</v>
      </c>
      <c r="M89" s="178"/>
      <c r="N89" s="178">
        <v>0.88</v>
      </c>
      <c r="O89" s="178"/>
      <c r="P89" s="182"/>
      <c r="Q89" s="182"/>
      <c r="R89" s="182"/>
      <c r="S89" s="179">
        <f t="shared" si="4"/>
        <v>0</v>
      </c>
      <c r="T89" s="179"/>
      <c r="U89" s="179"/>
      <c r="V89" s="195"/>
      <c r="W89" s="53"/>
      <c r="Z89">
        <v>0</v>
      </c>
    </row>
    <row r="90" spans="1:26" x14ac:dyDescent="0.3">
      <c r="A90" s="10"/>
      <c r="B90" s="209"/>
      <c r="C90" s="173">
        <v>1</v>
      </c>
      <c r="D90" s="377" t="s">
        <v>80</v>
      </c>
      <c r="E90" s="377"/>
      <c r="F90" s="139"/>
      <c r="G90" s="172"/>
      <c r="H90" s="139"/>
      <c r="I90" s="141">
        <f>ROUND((SUM(I83:I89))/1,2)</f>
        <v>0</v>
      </c>
      <c r="J90" s="140"/>
      <c r="K90" s="140"/>
      <c r="L90" s="140">
        <f>ROUND((SUM(L83:L89))/1,2)</f>
        <v>0</v>
      </c>
      <c r="M90" s="140">
        <f>ROUND((SUM(M83:M89))/1,2)</f>
        <v>0</v>
      </c>
      <c r="N90" s="140"/>
      <c r="O90" s="140"/>
      <c r="P90" s="140"/>
      <c r="Q90" s="10"/>
      <c r="R90" s="10"/>
      <c r="S90" s="10">
        <f>ROUND((SUM(S83:S89))/1,2)</f>
        <v>0</v>
      </c>
      <c r="T90" s="10"/>
      <c r="U90" s="10"/>
      <c r="V90" s="196">
        <f>ROUND((SUM(V83:V89))/1,2)</f>
        <v>0</v>
      </c>
      <c r="W90" s="214"/>
      <c r="X90" s="138"/>
      <c r="Y90" s="138"/>
      <c r="Z90" s="138"/>
    </row>
    <row r="91" spans="1:26" x14ac:dyDescent="0.3">
      <c r="A91" s="1"/>
      <c r="B91" s="205"/>
      <c r="C91" s="1"/>
      <c r="D91" s="1"/>
      <c r="E91" s="132"/>
      <c r="F91" s="132"/>
      <c r="G91" s="166"/>
      <c r="H91" s="132"/>
      <c r="I91" s="132"/>
      <c r="J91" s="133"/>
      <c r="K91" s="133"/>
      <c r="L91" s="133"/>
      <c r="M91" s="133"/>
      <c r="N91" s="133"/>
      <c r="O91" s="133"/>
      <c r="P91" s="133"/>
      <c r="Q91" s="1"/>
      <c r="R91" s="1"/>
      <c r="S91" s="1"/>
      <c r="T91" s="1"/>
      <c r="U91" s="1"/>
      <c r="V91" s="197"/>
      <c r="W91" s="53"/>
    </row>
    <row r="92" spans="1:26" x14ac:dyDescent="0.3">
      <c r="A92" s="10"/>
      <c r="B92" s="209"/>
      <c r="C92" s="173">
        <v>4</v>
      </c>
      <c r="D92" s="377" t="s">
        <v>179</v>
      </c>
      <c r="E92" s="377"/>
      <c r="F92" s="139"/>
      <c r="G92" s="172"/>
      <c r="H92" s="139"/>
      <c r="I92" s="139"/>
      <c r="J92" s="140"/>
      <c r="K92" s="140"/>
      <c r="L92" s="140"/>
      <c r="M92" s="140"/>
      <c r="N92" s="140"/>
      <c r="O92" s="140"/>
      <c r="P92" s="140"/>
      <c r="Q92" s="10"/>
      <c r="R92" s="10"/>
      <c r="S92" s="10"/>
      <c r="T92" s="10"/>
      <c r="U92" s="10"/>
      <c r="V92" s="194"/>
      <c r="W92" s="214"/>
      <c r="X92" s="138"/>
      <c r="Y92" s="138"/>
      <c r="Z92" s="138"/>
    </row>
    <row r="93" spans="1:26" ht="25.05" customHeight="1" x14ac:dyDescent="0.3">
      <c r="A93" s="180"/>
      <c r="B93" s="210">
        <v>7</v>
      </c>
      <c r="C93" s="181" t="s">
        <v>180</v>
      </c>
      <c r="D93" s="378" t="s">
        <v>181</v>
      </c>
      <c r="E93" s="378"/>
      <c r="F93" s="175" t="s">
        <v>83</v>
      </c>
      <c r="G93" s="176">
        <v>338.19</v>
      </c>
      <c r="H93" s="175"/>
      <c r="I93" s="175">
        <f>ROUND(G93*(H93),2)</f>
        <v>0</v>
      </c>
      <c r="J93" s="177">
        <f>ROUND(G93*(N93),2)</f>
        <v>14626.72</v>
      </c>
      <c r="K93" s="178">
        <f>ROUND(G93*(O93),2)</f>
        <v>0</v>
      </c>
      <c r="L93" s="178">
        <f>ROUND(G93*(H93),2)</f>
        <v>0</v>
      </c>
      <c r="M93" s="178"/>
      <c r="N93" s="178">
        <v>43.25</v>
      </c>
      <c r="O93" s="178"/>
      <c r="P93" s="182">
        <v>1.8907700000000001</v>
      </c>
      <c r="Q93" s="182"/>
      <c r="R93" s="182">
        <v>1.8907700000000001</v>
      </c>
      <c r="S93" s="179">
        <f>ROUND(G93*(P93),3)</f>
        <v>639.44000000000005</v>
      </c>
      <c r="T93" s="179"/>
      <c r="U93" s="179"/>
      <c r="V93" s="195"/>
      <c r="W93" s="53"/>
      <c r="Z93">
        <v>0</v>
      </c>
    </row>
    <row r="94" spans="1:26" x14ac:dyDescent="0.3">
      <c r="A94" s="10"/>
      <c r="B94" s="209"/>
      <c r="C94" s="173">
        <v>4</v>
      </c>
      <c r="D94" s="377" t="s">
        <v>179</v>
      </c>
      <c r="E94" s="377"/>
      <c r="F94" s="139"/>
      <c r="G94" s="172"/>
      <c r="H94" s="139"/>
      <c r="I94" s="141">
        <f>ROUND((SUM(I92:I93))/1,2)</f>
        <v>0</v>
      </c>
      <c r="J94" s="140"/>
      <c r="K94" s="140"/>
      <c r="L94" s="140">
        <f>ROUND((SUM(L92:L93))/1,2)</f>
        <v>0</v>
      </c>
      <c r="M94" s="140">
        <f>ROUND((SUM(M92:M93))/1,2)</f>
        <v>0</v>
      </c>
      <c r="N94" s="140"/>
      <c r="O94" s="140"/>
      <c r="P94" s="140"/>
      <c r="Q94" s="10"/>
      <c r="R94" s="10"/>
      <c r="S94" s="10">
        <f>ROUND((SUM(S92:S93))/1,2)</f>
        <v>639.44000000000005</v>
      </c>
      <c r="T94" s="10"/>
      <c r="U94" s="10"/>
      <c r="V94" s="196">
        <f>ROUND((SUM(V92:V93))/1,2)</f>
        <v>0</v>
      </c>
      <c r="W94" s="214"/>
      <c r="X94" s="138"/>
      <c r="Y94" s="138"/>
      <c r="Z94" s="138"/>
    </row>
    <row r="95" spans="1:26" x14ac:dyDescent="0.3">
      <c r="A95" s="1"/>
      <c r="B95" s="205"/>
      <c r="C95" s="1"/>
      <c r="D95" s="1"/>
      <c r="E95" s="132"/>
      <c r="F95" s="132"/>
      <c r="G95" s="166"/>
      <c r="H95" s="132"/>
      <c r="I95" s="132"/>
      <c r="J95" s="133"/>
      <c r="K95" s="133"/>
      <c r="L95" s="133"/>
      <c r="M95" s="133"/>
      <c r="N95" s="133"/>
      <c r="O95" s="133"/>
      <c r="P95" s="133"/>
      <c r="Q95" s="1"/>
      <c r="R95" s="1"/>
      <c r="S95" s="1"/>
      <c r="T95" s="1"/>
      <c r="U95" s="1"/>
      <c r="V95" s="197"/>
      <c r="W95" s="53"/>
    </row>
    <row r="96" spans="1:26" x14ac:dyDescent="0.3">
      <c r="A96" s="10"/>
      <c r="B96" s="209"/>
      <c r="C96" s="173">
        <v>8</v>
      </c>
      <c r="D96" s="377" t="s">
        <v>125</v>
      </c>
      <c r="E96" s="377"/>
      <c r="F96" s="139"/>
      <c r="G96" s="172"/>
      <c r="H96" s="139"/>
      <c r="I96" s="139"/>
      <c r="J96" s="140"/>
      <c r="K96" s="140"/>
      <c r="L96" s="140"/>
      <c r="M96" s="140"/>
      <c r="N96" s="140"/>
      <c r="O96" s="140"/>
      <c r="P96" s="140"/>
      <c r="Q96" s="10"/>
      <c r="R96" s="10"/>
      <c r="S96" s="10"/>
      <c r="T96" s="10"/>
      <c r="U96" s="10"/>
      <c r="V96" s="194"/>
      <c r="W96" s="214"/>
      <c r="X96" s="138"/>
      <c r="Y96" s="138"/>
      <c r="Z96" s="138"/>
    </row>
    <row r="97" spans="1:26" ht="25.05" customHeight="1" x14ac:dyDescent="0.3">
      <c r="A97" s="180"/>
      <c r="B97" s="210">
        <v>8</v>
      </c>
      <c r="C97" s="181" t="s">
        <v>182</v>
      </c>
      <c r="D97" s="378" t="s">
        <v>183</v>
      </c>
      <c r="E97" s="378"/>
      <c r="F97" s="174" t="s">
        <v>83</v>
      </c>
      <c r="G97" s="176">
        <v>2.4</v>
      </c>
      <c r="H97" s="175"/>
      <c r="I97" s="175">
        <f t="shared" ref="I97:I125" si="5">ROUND(G97*(H97),2)</f>
        <v>0</v>
      </c>
      <c r="J97" s="174">
        <f t="shared" ref="J97:J125" si="6">ROUND(G97*(N97),2)</f>
        <v>316.45999999999998</v>
      </c>
      <c r="K97" s="179">
        <f t="shared" ref="K97:K125" si="7">ROUND(G97*(O97),2)</f>
        <v>0</v>
      </c>
      <c r="L97" s="179">
        <f t="shared" ref="L97:L108" si="8">ROUND(G97*(H97),2)</f>
        <v>0</v>
      </c>
      <c r="M97" s="179"/>
      <c r="N97" s="179">
        <v>131.86000000000001</v>
      </c>
      <c r="O97" s="179"/>
      <c r="P97" s="182">
        <v>2.2983699999999998</v>
      </c>
      <c r="Q97" s="182"/>
      <c r="R97" s="182">
        <v>2.2983699999999998</v>
      </c>
      <c r="S97" s="179">
        <f t="shared" ref="S97:S125" si="9">ROUND(G97*(P97),3)</f>
        <v>5.516</v>
      </c>
      <c r="T97" s="179"/>
      <c r="U97" s="179"/>
      <c r="V97" s="195"/>
      <c r="W97" s="53"/>
      <c r="Z97">
        <v>0</v>
      </c>
    </row>
    <row r="98" spans="1:26" ht="25.05" customHeight="1" x14ac:dyDescent="0.3">
      <c r="A98" s="180"/>
      <c r="B98" s="210">
        <v>9</v>
      </c>
      <c r="C98" s="181" t="s">
        <v>184</v>
      </c>
      <c r="D98" s="378" t="s">
        <v>185</v>
      </c>
      <c r="E98" s="378"/>
      <c r="F98" s="174" t="s">
        <v>142</v>
      </c>
      <c r="G98" s="176">
        <v>0.16700000000000001</v>
      </c>
      <c r="H98" s="175"/>
      <c r="I98" s="175">
        <f t="shared" si="5"/>
        <v>0</v>
      </c>
      <c r="J98" s="174">
        <f t="shared" si="6"/>
        <v>202.93</v>
      </c>
      <c r="K98" s="179">
        <f t="shared" si="7"/>
        <v>0</v>
      </c>
      <c r="L98" s="179">
        <f t="shared" si="8"/>
        <v>0</v>
      </c>
      <c r="M98" s="179"/>
      <c r="N98" s="179">
        <v>1215.1500000000001</v>
      </c>
      <c r="O98" s="179"/>
      <c r="P98" s="182">
        <v>1.0059400000000001</v>
      </c>
      <c r="Q98" s="182"/>
      <c r="R98" s="182">
        <v>1.0059400000000001</v>
      </c>
      <c r="S98" s="179">
        <f t="shared" si="9"/>
        <v>0.16800000000000001</v>
      </c>
      <c r="T98" s="179"/>
      <c r="U98" s="179"/>
      <c r="V98" s="195"/>
      <c r="W98" s="53"/>
      <c r="Z98">
        <v>0</v>
      </c>
    </row>
    <row r="99" spans="1:26" ht="25.05" customHeight="1" x14ac:dyDescent="0.3">
      <c r="A99" s="180"/>
      <c r="B99" s="210">
        <v>10</v>
      </c>
      <c r="C99" s="181" t="s">
        <v>186</v>
      </c>
      <c r="D99" s="378" t="s">
        <v>187</v>
      </c>
      <c r="E99" s="378"/>
      <c r="F99" s="174" t="s">
        <v>128</v>
      </c>
      <c r="G99" s="176">
        <v>12</v>
      </c>
      <c r="H99" s="175"/>
      <c r="I99" s="175">
        <f t="shared" si="5"/>
        <v>0</v>
      </c>
      <c r="J99" s="174">
        <f t="shared" si="6"/>
        <v>304.68</v>
      </c>
      <c r="K99" s="179">
        <f t="shared" si="7"/>
        <v>0</v>
      </c>
      <c r="L99" s="179">
        <f t="shared" si="8"/>
        <v>0</v>
      </c>
      <c r="M99" s="179"/>
      <c r="N99" s="179">
        <v>25.39</v>
      </c>
      <c r="O99" s="179"/>
      <c r="P99" s="182">
        <v>6.3400000000000001E-3</v>
      </c>
      <c r="Q99" s="182"/>
      <c r="R99" s="182">
        <v>6.3400000000000001E-3</v>
      </c>
      <c r="S99" s="179">
        <f t="shared" si="9"/>
        <v>7.5999999999999998E-2</v>
      </c>
      <c r="T99" s="179"/>
      <c r="U99" s="179"/>
      <c r="V99" s="195"/>
      <c r="W99" s="53"/>
      <c r="Z99">
        <v>0</v>
      </c>
    </row>
    <row r="100" spans="1:26" ht="25.05" customHeight="1" x14ac:dyDescent="0.3">
      <c r="A100" s="180"/>
      <c r="B100" s="210">
        <v>11</v>
      </c>
      <c r="C100" s="181" t="s">
        <v>188</v>
      </c>
      <c r="D100" s="378" t="s">
        <v>189</v>
      </c>
      <c r="E100" s="378"/>
      <c r="F100" s="174" t="s">
        <v>113</v>
      </c>
      <c r="G100" s="176">
        <v>13.7</v>
      </c>
      <c r="H100" s="175"/>
      <c r="I100" s="175">
        <f t="shared" si="5"/>
        <v>0</v>
      </c>
      <c r="J100" s="174">
        <f t="shared" si="6"/>
        <v>13.97</v>
      </c>
      <c r="K100" s="179">
        <f t="shared" si="7"/>
        <v>0</v>
      </c>
      <c r="L100" s="179">
        <f t="shared" si="8"/>
        <v>0</v>
      </c>
      <c r="M100" s="179"/>
      <c r="N100" s="179">
        <v>1.02</v>
      </c>
      <c r="O100" s="179"/>
      <c r="P100" s="182">
        <v>1.0000000000000001E-5</v>
      </c>
      <c r="Q100" s="182"/>
      <c r="R100" s="182">
        <v>1.0000000000000001E-5</v>
      </c>
      <c r="S100" s="179">
        <f t="shared" si="9"/>
        <v>0</v>
      </c>
      <c r="T100" s="179"/>
      <c r="U100" s="179"/>
      <c r="V100" s="195"/>
      <c r="W100" s="53"/>
      <c r="Z100">
        <v>0</v>
      </c>
    </row>
    <row r="101" spans="1:26" ht="25.05" customHeight="1" x14ac:dyDescent="0.3">
      <c r="A101" s="180"/>
      <c r="B101" s="210">
        <v>12</v>
      </c>
      <c r="C101" s="181" t="s">
        <v>190</v>
      </c>
      <c r="D101" s="378" t="s">
        <v>191</v>
      </c>
      <c r="E101" s="378"/>
      <c r="F101" s="174" t="s">
        <v>113</v>
      </c>
      <c r="G101" s="176">
        <v>18.5</v>
      </c>
      <c r="H101" s="175"/>
      <c r="I101" s="175">
        <f t="shared" si="5"/>
        <v>0</v>
      </c>
      <c r="J101" s="174">
        <f t="shared" si="6"/>
        <v>16.649999999999999</v>
      </c>
      <c r="K101" s="179">
        <f t="shared" si="7"/>
        <v>0</v>
      </c>
      <c r="L101" s="179">
        <f t="shared" si="8"/>
        <v>0</v>
      </c>
      <c r="M101" s="179"/>
      <c r="N101" s="179">
        <v>0.9</v>
      </c>
      <c r="O101" s="179"/>
      <c r="P101" s="182">
        <v>1.0000000000000001E-5</v>
      </c>
      <c r="Q101" s="182"/>
      <c r="R101" s="182">
        <v>1.0000000000000001E-5</v>
      </c>
      <c r="S101" s="179">
        <f t="shared" si="9"/>
        <v>0</v>
      </c>
      <c r="T101" s="179"/>
      <c r="U101" s="179"/>
      <c r="V101" s="195"/>
      <c r="W101" s="53"/>
      <c r="Z101">
        <v>0</v>
      </c>
    </row>
    <row r="102" spans="1:26" ht="25.05" customHeight="1" x14ac:dyDescent="0.3">
      <c r="A102" s="180"/>
      <c r="B102" s="210">
        <v>13</v>
      </c>
      <c r="C102" s="181" t="s">
        <v>192</v>
      </c>
      <c r="D102" s="378" t="s">
        <v>193</v>
      </c>
      <c r="E102" s="378"/>
      <c r="F102" s="174" t="s">
        <v>113</v>
      </c>
      <c r="G102" s="176">
        <v>1</v>
      </c>
      <c r="H102" s="175"/>
      <c r="I102" s="175">
        <f t="shared" si="5"/>
        <v>0</v>
      </c>
      <c r="J102" s="174">
        <f t="shared" si="6"/>
        <v>2.44</v>
      </c>
      <c r="K102" s="179">
        <f t="shared" si="7"/>
        <v>0</v>
      </c>
      <c r="L102" s="179">
        <f t="shared" si="8"/>
        <v>0</v>
      </c>
      <c r="M102" s="179"/>
      <c r="N102" s="179">
        <v>2.44</v>
      </c>
      <c r="O102" s="179"/>
      <c r="P102" s="182">
        <v>1.0000000000000001E-5</v>
      </c>
      <c r="Q102" s="182"/>
      <c r="R102" s="182">
        <v>1.0000000000000001E-5</v>
      </c>
      <c r="S102" s="179">
        <f t="shared" si="9"/>
        <v>0</v>
      </c>
      <c r="T102" s="179"/>
      <c r="U102" s="179"/>
      <c r="V102" s="195"/>
      <c r="W102" s="53"/>
      <c r="Z102">
        <v>0</v>
      </c>
    </row>
    <row r="103" spans="1:26" ht="25.05" customHeight="1" x14ac:dyDescent="0.3">
      <c r="A103" s="180"/>
      <c r="B103" s="210">
        <v>14</v>
      </c>
      <c r="C103" s="181" t="s">
        <v>194</v>
      </c>
      <c r="D103" s="378" t="s">
        <v>195</v>
      </c>
      <c r="E103" s="378"/>
      <c r="F103" s="174" t="s">
        <v>113</v>
      </c>
      <c r="G103" s="176">
        <v>586</v>
      </c>
      <c r="H103" s="175"/>
      <c r="I103" s="175">
        <f t="shared" si="5"/>
        <v>0</v>
      </c>
      <c r="J103" s="174">
        <f t="shared" si="6"/>
        <v>2695.6</v>
      </c>
      <c r="K103" s="179">
        <f t="shared" si="7"/>
        <v>0</v>
      </c>
      <c r="L103" s="179">
        <f t="shared" si="8"/>
        <v>0</v>
      </c>
      <c r="M103" s="179"/>
      <c r="N103" s="179">
        <v>4.5999999999999996</v>
      </c>
      <c r="O103" s="179"/>
      <c r="P103" s="182">
        <v>1.0000000000000001E-5</v>
      </c>
      <c r="Q103" s="182"/>
      <c r="R103" s="182">
        <v>1.0000000000000001E-5</v>
      </c>
      <c r="S103" s="179">
        <f t="shared" si="9"/>
        <v>6.0000000000000001E-3</v>
      </c>
      <c r="T103" s="179"/>
      <c r="U103" s="179"/>
      <c r="V103" s="195"/>
      <c r="W103" s="53"/>
      <c r="Z103">
        <v>0</v>
      </c>
    </row>
    <row r="104" spans="1:26" ht="25.05" customHeight="1" x14ac:dyDescent="0.3">
      <c r="A104" s="180"/>
      <c r="B104" s="210">
        <v>15</v>
      </c>
      <c r="C104" s="181" t="s">
        <v>196</v>
      </c>
      <c r="D104" s="378" t="s">
        <v>197</v>
      </c>
      <c r="E104" s="378"/>
      <c r="F104" s="174" t="s">
        <v>128</v>
      </c>
      <c r="G104" s="176">
        <v>22</v>
      </c>
      <c r="H104" s="175"/>
      <c r="I104" s="175">
        <f t="shared" si="5"/>
        <v>0</v>
      </c>
      <c r="J104" s="174">
        <f t="shared" si="6"/>
        <v>55.88</v>
      </c>
      <c r="K104" s="179">
        <f t="shared" si="7"/>
        <v>0</v>
      </c>
      <c r="L104" s="179">
        <f t="shared" si="8"/>
        <v>0</v>
      </c>
      <c r="M104" s="179"/>
      <c r="N104" s="179">
        <v>2.54</v>
      </c>
      <c r="O104" s="179"/>
      <c r="P104" s="182">
        <v>2.0000000000000002E-5</v>
      </c>
      <c r="Q104" s="182"/>
      <c r="R104" s="182">
        <v>2.0000000000000002E-5</v>
      </c>
      <c r="S104" s="179">
        <f t="shared" si="9"/>
        <v>0</v>
      </c>
      <c r="T104" s="179"/>
      <c r="U104" s="179"/>
      <c r="V104" s="195"/>
      <c r="W104" s="53"/>
      <c r="Z104">
        <v>0</v>
      </c>
    </row>
    <row r="105" spans="1:26" ht="25.05" customHeight="1" x14ac:dyDescent="0.3">
      <c r="A105" s="180"/>
      <c r="B105" s="210">
        <v>16</v>
      </c>
      <c r="C105" s="181" t="s">
        <v>198</v>
      </c>
      <c r="D105" s="378" t="s">
        <v>199</v>
      </c>
      <c r="E105" s="378"/>
      <c r="F105" s="174" t="s">
        <v>128</v>
      </c>
      <c r="G105" s="176">
        <v>8</v>
      </c>
      <c r="H105" s="175"/>
      <c r="I105" s="175">
        <f t="shared" si="5"/>
        <v>0</v>
      </c>
      <c r="J105" s="174">
        <f t="shared" si="6"/>
        <v>18.16</v>
      </c>
      <c r="K105" s="179">
        <f t="shared" si="7"/>
        <v>0</v>
      </c>
      <c r="L105" s="179">
        <f t="shared" si="8"/>
        <v>0</v>
      </c>
      <c r="M105" s="179"/>
      <c r="N105" s="179">
        <v>2.27</v>
      </c>
      <c r="O105" s="179"/>
      <c r="P105" s="182">
        <v>2.0000000000000002E-5</v>
      </c>
      <c r="Q105" s="182"/>
      <c r="R105" s="182">
        <v>2.0000000000000002E-5</v>
      </c>
      <c r="S105" s="179">
        <f t="shared" si="9"/>
        <v>0</v>
      </c>
      <c r="T105" s="179"/>
      <c r="U105" s="179"/>
      <c r="V105" s="195"/>
      <c r="W105" s="53"/>
      <c r="Z105">
        <v>0</v>
      </c>
    </row>
    <row r="106" spans="1:26" ht="25.05" customHeight="1" x14ac:dyDescent="0.3">
      <c r="A106" s="180"/>
      <c r="B106" s="210">
        <v>17</v>
      </c>
      <c r="C106" s="181" t="s">
        <v>200</v>
      </c>
      <c r="D106" s="378" t="s">
        <v>201</v>
      </c>
      <c r="E106" s="378"/>
      <c r="F106" s="174" t="s">
        <v>128</v>
      </c>
      <c r="G106" s="176">
        <v>14</v>
      </c>
      <c r="H106" s="175"/>
      <c r="I106" s="175">
        <f t="shared" si="5"/>
        <v>0</v>
      </c>
      <c r="J106" s="174">
        <f t="shared" si="6"/>
        <v>100.8</v>
      </c>
      <c r="K106" s="179">
        <f t="shared" si="7"/>
        <v>0</v>
      </c>
      <c r="L106" s="179">
        <f t="shared" si="8"/>
        <v>0</v>
      </c>
      <c r="M106" s="179"/>
      <c r="N106" s="179">
        <v>7.2</v>
      </c>
      <c r="O106" s="179"/>
      <c r="P106" s="182">
        <v>8.0000000000000007E-5</v>
      </c>
      <c r="Q106" s="182"/>
      <c r="R106" s="182">
        <v>8.0000000000000007E-5</v>
      </c>
      <c r="S106" s="179">
        <f t="shared" si="9"/>
        <v>1E-3</v>
      </c>
      <c r="T106" s="179"/>
      <c r="U106" s="179"/>
      <c r="V106" s="195"/>
      <c r="W106" s="53"/>
      <c r="Z106">
        <v>0</v>
      </c>
    </row>
    <row r="107" spans="1:26" ht="25.05" customHeight="1" x14ac:dyDescent="0.3">
      <c r="A107" s="180"/>
      <c r="B107" s="210">
        <v>18</v>
      </c>
      <c r="C107" s="181" t="s">
        <v>202</v>
      </c>
      <c r="D107" s="378" t="s">
        <v>203</v>
      </c>
      <c r="E107" s="378"/>
      <c r="F107" s="174" t="s">
        <v>128</v>
      </c>
      <c r="G107" s="176">
        <v>26</v>
      </c>
      <c r="H107" s="175"/>
      <c r="I107" s="175">
        <f t="shared" si="5"/>
        <v>0</v>
      </c>
      <c r="J107" s="174">
        <f t="shared" si="6"/>
        <v>204.88</v>
      </c>
      <c r="K107" s="179">
        <f t="shared" si="7"/>
        <v>0</v>
      </c>
      <c r="L107" s="179">
        <f t="shared" si="8"/>
        <v>0</v>
      </c>
      <c r="M107" s="179"/>
      <c r="N107" s="179">
        <v>7.88</v>
      </c>
      <c r="O107" s="179"/>
      <c r="P107" s="182">
        <v>9.0000000000000006E-5</v>
      </c>
      <c r="Q107" s="182"/>
      <c r="R107" s="182">
        <v>9.0000000000000006E-5</v>
      </c>
      <c r="S107" s="179">
        <f t="shared" si="9"/>
        <v>2E-3</v>
      </c>
      <c r="T107" s="179"/>
      <c r="U107" s="179"/>
      <c r="V107" s="195"/>
      <c r="W107" s="53"/>
      <c r="Z107">
        <v>0</v>
      </c>
    </row>
    <row r="108" spans="1:26" ht="25.05" customHeight="1" x14ac:dyDescent="0.3">
      <c r="A108" s="180"/>
      <c r="B108" s="210">
        <v>19</v>
      </c>
      <c r="C108" s="181" t="s">
        <v>204</v>
      </c>
      <c r="D108" s="378" t="s">
        <v>205</v>
      </c>
      <c r="E108" s="378"/>
      <c r="F108" s="174" t="s">
        <v>128</v>
      </c>
      <c r="G108" s="176">
        <v>12</v>
      </c>
      <c r="H108" s="175"/>
      <c r="I108" s="175">
        <f t="shared" si="5"/>
        <v>0</v>
      </c>
      <c r="J108" s="174">
        <f t="shared" si="6"/>
        <v>5738.28</v>
      </c>
      <c r="K108" s="179">
        <f t="shared" si="7"/>
        <v>0</v>
      </c>
      <c r="L108" s="179">
        <f t="shared" si="8"/>
        <v>0</v>
      </c>
      <c r="M108" s="179"/>
      <c r="N108" s="179">
        <v>478.19</v>
      </c>
      <c r="O108" s="179"/>
      <c r="P108" s="182"/>
      <c r="Q108" s="182"/>
      <c r="R108" s="182"/>
      <c r="S108" s="179">
        <f t="shared" si="9"/>
        <v>0</v>
      </c>
      <c r="T108" s="179"/>
      <c r="U108" s="179"/>
      <c r="V108" s="195"/>
      <c r="W108" s="53"/>
      <c r="Z108">
        <v>0</v>
      </c>
    </row>
    <row r="109" spans="1:26" ht="25.05" customHeight="1" x14ac:dyDescent="0.3">
      <c r="A109" s="180"/>
      <c r="B109" s="211">
        <v>20</v>
      </c>
      <c r="C109" s="187" t="s">
        <v>206</v>
      </c>
      <c r="D109" s="385" t="s">
        <v>253</v>
      </c>
      <c r="E109" s="385"/>
      <c r="F109" s="183" t="s">
        <v>128</v>
      </c>
      <c r="G109" s="184">
        <v>106.75</v>
      </c>
      <c r="H109" s="185"/>
      <c r="I109" s="185">
        <f t="shared" si="5"/>
        <v>0</v>
      </c>
      <c r="J109" s="183">
        <f t="shared" si="6"/>
        <v>32558.75</v>
      </c>
      <c r="K109" s="186">
        <f t="shared" si="7"/>
        <v>0</v>
      </c>
      <c r="L109" s="186"/>
      <c r="M109" s="186">
        <f t="shared" ref="M109:M125" si="10">ROUND(G109*(H109),2)</f>
        <v>0</v>
      </c>
      <c r="N109" s="186">
        <v>305</v>
      </c>
      <c r="O109" s="186"/>
      <c r="P109" s="188"/>
      <c r="Q109" s="188"/>
      <c r="R109" s="188"/>
      <c r="S109" s="186">
        <f t="shared" si="9"/>
        <v>0</v>
      </c>
      <c r="T109" s="186"/>
      <c r="U109" s="186"/>
      <c r="V109" s="198"/>
      <c r="W109" s="53"/>
      <c r="Z109">
        <v>0</v>
      </c>
    </row>
    <row r="110" spans="1:26" ht="25.05" customHeight="1" x14ac:dyDescent="0.3">
      <c r="A110" s="180"/>
      <c r="B110" s="211">
        <v>21</v>
      </c>
      <c r="C110" s="187" t="s">
        <v>207</v>
      </c>
      <c r="D110" s="385" t="s">
        <v>254</v>
      </c>
      <c r="E110" s="385"/>
      <c r="F110" s="183" t="s">
        <v>113</v>
      </c>
      <c r="G110" s="184">
        <v>1</v>
      </c>
      <c r="H110" s="185"/>
      <c r="I110" s="185">
        <f t="shared" si="5"/>
        <v>0</v>
      </c>
      <c r="J110" s="183">
        <f t="shared" si="6"/>
        <v>100</v>
      </c>
      <c r="K110" s="186">
        <f t="shared" si="7"/>
        <v>0</v>
      </c>
      <c r="L110" s="186"/>
      <c r="M110" s="186">
        <f t="shared" si="10"/>
        <v>0</v>
      </c>
      <c r="N110" s="186">
        <v>100</v>
      </c>
      <c r="O110" s="186"/>
      <c r="P110" s="188"/>
      <c r="Q110" s="188"/>
      <c r="R110" s="188"/>
      <c r="S110" s="186">
        <f t="shared" si="9"/>
        <v>0</v>
      </c>
      <c r="T110" s="186"/>
      <c r="U110" s="186"/>
      <c r="V110" s="198"/>
      <c r="W110" s="53"/>
      <c r="Z110">
        <v>0</v>
      </c>
    </row>
    <row r="111" spans="1:26" ht="25.05" customHeight="1" x14ac:dyDescent="0.3">
      <c r="A111" s="180"/>
      <c r="B111" s="211">
        <v>22</v>
      </c>
      <c r="C111" s="187" t="s">
        <v>208</v>
      </c>
      <c r="D111" s="385" t="s">
        <v>255</v>
      </c>
      <c r="E111" s="385"/>
      <c r="F111" s="183" t="s">
        <v>128</v>
      </c>
      <c r="G111" s="184">
        <v>2</v>
      </c>
      <c r="H111" s="185"/>
      <c r="I111" s="185">
        <f t="shared" si="5"/>
        <v>0</v>
      </c>
      <c r="J111" s="183">
        <f t="shared" si="6"/>
        <v>3.9</v>
      </c>
      <c r="K111" s="186">
        <f t="shared" si="7"/>
        <v>0</v>
      </c>
      <c r="L111" s="186"/>
      <c r="M111" s="186">
        <f t="shared" si="10"/>
        <v>0</v>
      </c>
      <c r="N111" s="186">
        <v>1.95</v>
      </c>
      <c r="O111" s="186"/>
      <c r="P111" s="188"/>
      <c r="Q111" s="188"/>
      <c r="R111" s="188"/>
      <c r="S111" s="186">
        <f t="shared" si="9"/>
        <v>0</v>
      </c>
      <c r="T111" s="186"/>
      <c r="U111" s="186"/>
      <c r="V111" s="198"/>
      <c r="W111" s="53"/>
      <c r="Z111">
        <v>0</v>
      </c>
    </row>
    <row r="112" spans="1:26" ht="25.05" customHeight="1" x14ac:dyDescent="0.3">
      <c r="A112" s="180"/>
      <c r="B112" s="211">
        <v>23</v>
      </c>
      <c r="C112" s="187" t="s">
        <v>209</v>
      </c>
      <c r="D112" s="385" t="s">
        <v>256</v>
      </c>
      <c r="E112" s="385"/>
      <c r="F112" s="183" t="s">
        <v>128</v>
      </c>
      <c r="G112" s="184">
        <v>3</v>
      </c>
      <c r="H112" s="185"/>
      <c r="I112" s="185">
        <f t="shared" si="5"/>
        <v>0</v>
      </c>
      <c r="J112" s="183">
        <f t="shared" si="6"/>
        <v>6.9</v>
      </c>
      <c r="K112" s="186">
        <f t="shared" si="7"/>
        <v>0</v>
      </c>
      <c r="L112" s="186"/>
      <c r="M112" s="186">
        <f t="shared" si="10"/>
        <v>0</v>
      </c>
      <c r="N112" s="186">
        <v>2.2999999999999998</v>
      </c>
      <c r="O112" s="186"/>
      <c r="P112" s="188"/>
      <c r="Q112" s="188"/>
      <c r="R112" s="188"/>
      <c r="S112" s="186">
        <f t="shared" si="9"/>
        <v>0</v>
      </c>
      <c r="T112" s="186"/>
      <c r="U112" s="186"/>
      <c r="V112" s="198"/>
      <c r="W112" s="53"/>
      <c r="Z112">
        <v>0</v>
      </c>
    </row>
    <row r="113" spans="1:26" ht="25.05" customHeight="1" x14ac:dyDescent="0.3">
      <c r="A113" s="180"/>
      <c r="B113" s="211">
        <v>24</v>
      </c>
      <c r="C113" s="187" t="s">
        <v>210</v>
      </c>
      <c r="D113" s="385" t="s">
        <v>257</v>
      </c>
      <c r="E113" s="385"/>
      <c r="F113" s="183" t="s">
        <v>128</v>
      </c>
      <c r="G113" s="184">
        <v>12</v>
      </c>
      <c r="H113" s="185"/>
      <c r="I113" s="185">
        <f t="shared" si="5"/>
        <v>0</v>
      </c>
      <c r="J113" s="183">
        <f t="shared" si="6"/>
        <v>74.52</v>
      </c>
      <c r="K113" s="186">
        <f t="shared" si="7"/>
        <v>0</v>
      </c>
      <c r="L113" s="186"/>
      <c r="M113" s="186">
        <f t="shared" si="10"/>
        <v>0</v>
      </c>
      <c r="N113" s="186">
        <v>6.21</v>
      </c>
      <c r="O113" s="186"/>
      <c r="P113" s="188"/>
      <c r="Q113" s="188"/>
      <c r="R113" s="188"/>
      <c r="S113" s="186">
        <f t="shared" si="9"/>
        <v>0</v>
      </c>
      <c r="T113" s="186"/>
      <c r="U113" s="186"/>
      <c r="V113" s="198"/>
      <c r="W113" s="53"/>
      <c r="Z113">
        <v>0</v>
      </c>
    </row>
    <row r="114" spans="1:26" ht="25.05" customHeight="1" x14ac:dyDescent="0.3">
      <c r="A114" s="180"/>
      <c r="B114" s="211">
        <v>25</v>
      </c>
      <c r="C114" s="187" t="s">
        <v>211</v>
      </c>
      <c r="D114" s="385" t="s">
        <v>258</v>
      </c>
      <c r="E114" s="385"/>
      <c r="F114" s="183" t="s">
        <v>128</v>
      </c>
      <c r="G114" s="184">
        <v>2</v>
      </c>
      <c r="H114" s="185"/>
      <c r="I114" s="185">
        <f t="shared" si="5"/>
        <v>0</v>
      </c>
      <c r="J114" s="183">
        <f t="shared" si="6"/>
        <v>195.44</v>
      </c>
      <c r="K114" s="186">
        <f t="shared" si="7"/>
        <v>0</v>
      </c>
      <c r="L114" s="186"/>
      <c r="M114" s="186">
        <f t="shared" si="10"/>
        <v>0</v>
      </c>
      <c r="N114" s="186">
        <v>97.72</v>
      </c>
      <c r="O114" s="186"/>
      <c r="P114" s="188"/>
      <c r="Q114" s="188"/>
      <c r="R114" s="188"/>
      <c r="S114" s="186">
        <f t="shared" si="9"/>
        <v>0</v>
      </c>
      <c r="T114" s="186"/>
      <c r="U114" s="186"/>
      <c r="V114" s="198"/>
      <c r="W114" s="53"/>
      <c r="Z114">
        <v>0</v>
      </c>
    </row>
    <row r="115" spans="1:26" ht="25.05" customHeight="1" x14ac:dyDescent="0.3">
      <c r="A115" s="180"/>
      <c r="B115" s="211">
        <v>26</v>
      </c>
      <c r="C115" s="187" t="s">
        <v>212</v>
      </c>
      <c r="D115" s="385" t="s">
        <v>259</v>
      </c>
      <c r="E115" s="385"/>
      <c r="F115" s="183" t="s">
        <v>128</v>
      </c>
      <c r="G115" s="184">
        <v>12</v>
      </c>
      <c r="H115" s="185"/>
      <c r="I115" s="185">
        <f t="shared" si="5"/>
        <v>0</v>
      </c>
      <c r="J115" s="183">
        <f t="shared" si="6"/>
        <v>1818.6</v>
      </c>
      <c r="K115" s="186">
        <f t="shared" si="7"/>
        <v>0</v>
      </c>
      <c r="L115" s="186"/>
      <c r="M115" s="186">
        <f t="shared" si="10"/>
        <v>0</v>
      </c>
      <c r="N115" s="186">
        <v>151.55000000000001</v>
      </c>
      <c r="O115" s="186"/>
      <c r="P115" s="188"/>
      <c r="Q115" s="188"/>
      <c r="R115" s="188"/>
      <c r="S115" s="186">
        <f t="shared" si="9"/>
        <v>0</v>
      </c>
      <c r="T115" s="186"/>
      <c r="U115" s="186"/>
      <c r="V115" s="198"/>
      <c r="W115" s="53"/>
      <c r="Z115">
        <v>0</v>
      </c>
    </row>
    <row r="116" spans="1:26" ht="25.05" customHeight="1" x14ac:dyDescent="0.3">
      <c r="A116" s="180"/>
      <c r="B116" s="211">
        <v>27</v>
      </c>
      <c r="C116" s="187" t="s">
        <v>213</v>
      </c>
      <c r="D116" s="385" t="s">
        <v>260</v>
      </c>
      <c r="E116" s="385"/>
      <c r="F116" s="183" t="s">
        <v>128</v>
      </c>
      <c r="G116" s="184">
        <v>26</v>
      </c>
      <c r="H116" s="185"/>
      <c r="I116" s="185">
        <f t="shared" si="5"/>
        <v>0</v>
      </c>
      <c r="J116" s="183">
        <f t="shared" si="6"/>
        <v>2329.6</v>
      </c>
      <c r="K116" s="186">
        <f t="shared" si="7"/>
        <v>0</v>
      </c>
      <c r="L116" s="186"/>
      <c r="M116" s="186">
        <f t="shared" si="10"/>
        <v>0</v>
      </c>
      <c r="N116" s="186">
        <v>89.6</v>
      </c>
      <c r="O116" s="186"/>
      <c r="P116" s="188"/>
      <c r="Q116" s="188"/>
      <c r="R116" s="188"/>
      <c r="S116" s="186">
        <f t="shared" si="9"/>
        <v>0</v>
      </c>
      <c r="T116" s="186"/>
      <c r="U116" s="186"/>
      <c r="V116" s="198"/>
      <c r="W116" s="53"/>
      <c r="Z116">
        <v>0</v>
      </c>
    </row>
    <row r="117" spans="1:26" ht="25.05" customHeight="1" x14ac:dyDescent="0.3">
      <c r="A117" s="180"/>
      <c r="B117" s="211">
        <v>28</v>
      </c>
      <c r="C117" s="187" t="s">
        <v>214</v>
      </c>
      <c r="D117" s="385" t="s">
        <v>261</v>
      </c>
      <c r="E117" s="385"/>
      <c r="F117" s="183" t="s">
        <v>128</v>
      </c>
      <c r="G117" s="184">
        <v>2</v>
      </c>
      <c r="H117" s="185"/>
      <c r="I117" s="185">
        <f t="shared" si="5"/>
        <v>0</v>
      </c>
      <c r="J117" s="183">
        <f t="shared" si="6"/>
        <v>7.48</v>
      </c>
      <c r="K117" s="186">
        <f t="shared" si="7"/>
        <v>0</v>
      </c>
      <c r="L117" s="186"/>
      <c r="M117" s="186">
        <f t="shared" si="10"/>
        <v>0</v>
      </c>
      <c r="N117" s="186">
        <v>3.74</v>
      </c>
      <c r="O117" s="186"/>
      <c r="P117" s="188"/>
      <c r="Q117" s="188"/>
      <c r="R117" s="188"/>
      <c r="S117" s="186">
        <f t="shared" si="9"/>
        <v>0</v>
      </c>
      <c r="T117" s="186"/>
      <c r="U117" s="186"/>
      <c r="V117" s="198"/>
      <c r="W117" s="53"/>
      <c r="Z117">
        <v>0</v>
      </c>
    </row>
    <row r="118" spans="1:26" ht="25.05" customHeight="1" x14ac:dyDescent="0.3">
      <c r="A118" s="180"/>
      <c r="B118" s="211">
        <v>29</v>
      </c>
      <c r="C118" s="187" t="s">
        <v>215</v>
      </c>
      <c r="D118" s="385" t="s">
        <v>262</v>
      </c>
      <c r="E118" s="385"/>
      <c r="F118" s="183" t="s">
        <v>128</v>
      </c>
      <c r="G118" s="184">
        <v>2</v>
      </c>
      <c r="H118" s="185"/>
      <c r="I118" s="185">
        <f t="shared" si="5"/>
        <v>0</v>
      </c>
      <c r="J118" s="183">
        <f t="shared" si="6"/>
        <v>9.4</v>
      </c>
      <c r="K118" s="186">
        <f t="shared" si="7"/>
        <v>0</v>
      </c>
      <c r="L118" s="186"/>
      <c r="M118" s="186">
        <f t="shared" si="10"/>
        <v>0</v>
      </c>
      <c r="N118" s="186">
        <v>4.7</v>
      </c>
      <c r="O118" s="186"/>
      <c r="P118" s="188"/>
      <c r="Q118" s="188"/>
      <c r="R118" s="188"/>
      <c r="S118" s="186">
        <f t="shared" si="9"/>
        <v>0</v>
      </c>
      <c r="T118" s="186"/>
      <c r="U118" s="186"/>
      <c r="V118" s="198"/>
      <c r="W118" s="53"/>
      <c r="Z118">
        <v>0</v>
      </c>
    </row>
    <row r="119" spans="1:26" ht="25.05" customHeight="1" x14ac:dyDescent="0.3">
      <c r="A119" s="180"/>
      <c r="B119" s="211">
        <v>30</v>
      </c>
      <c r="C119" s="187" t="s">
        <v>216</v>
      </c>
      <c r="D119" s="385" t="s">
        <v>263</v>
      </c>
      <c r="E119" s="385"/>
      <c r="F119" s="183" t="s">
        <v>128</v>
      </c>
      <c r="G119" s="184">
        <v>7.5010000000000003</v>
      </c>
      <c r="H119" s="185"/>
      <c r="I119" s="185">
        <f t="shared" si="5"/>
        <v>0</v>
      </c>
      <c r="J119" s="183">
        <f t="shared" si="6"/>
        <v>52.51</v>
      </c>
      <c r="K119" s="186">
        <f t="shared" si="7"/>
        <v>0</v>
      </c>
      <c r="L119" s="186"/>
      <c r="M119" s="186">
        <f t="shared" si="10"/>
        <v>0</v>
      </c>
      <c r="N119" s="186">
        <v>7</v>
      </c>
      <c r="O119" s="186"/>
      <c r="P119" s="188"/>
      <c r="Q119" s="188"/>
      <c r="R119" s="188"/>
      <c r="S119" s="186">
        <f t="shared" si="9"/>
        <v>0</v>
      </c>
      <c r="T119" s="186"/>
      <c r="U119" s="186"/>
      <c r="V119" s="198"/>
      <c r="W119" s="53"/>
      <c r="Z119">
        <v>0</v>
      </c>
    </row>
    <row r="120" spans="1:26" ht="25.05" customHeight="1" x14ac:dyDescent="0.3">
      <c r="A120" s="180"/>
      <c r="B120" s="211">
        <v>31</v>
      </c>
      <c r="C120" s="187" t="s">
        <v>217</v>
      </c>
      <c r="D120" s="385" t="s">
        <v>264</v>
      </c>
      <c r="E120" s="385"/>
      <c r="F120" s="183" t="s">
        <v>128</v>
      </c>
      <c r="G120" s="184">
        <v>10.129</v>
      </c>
      <c r="H120" s="185"/>
      <c r="I120" s="185">
        <f t="shared" si="5"/>
        <v>0</v>
      </c>
      <c r="J120" s="183">
        <f t="shared" si="6"/>
        <v>204.5</v>
      </c>
      <c r="K120" s="186">
        <f t="shared" si="7"/>
        <v>0</v>
      </c>
      <c r="L120" s="186"/>
      <c r="M120" s="186">
        <f t="shared" si="10"/>
        <v>0</v>
      </c>
      <c r="N120" s="186">
        <v>20.190000000000001</v>
      </c>
      <c r="O120" s="186"/>
      <c r="P120" s="188"/>
      <c r="Q120" s="188"/>
      <c r="R120" s="188"/>
      <c r="S120" s="186">
        <f t="shared" si="9"/>
        <v>0</v>
      </c>
      <c r="T120" s="186"/>
      <c r="U120" s="186"/>
      <c r="V120" s="198"/>
      <c r="W120" s="53"/>
      <c r="Z120">
        <v>0</v>
      </c>
    </row>
    <row r="121" spans="1:26" ht="25.05" customHeight="1" x14ac:dyDescent="0.3">
      <c r="A121" s="180"/>
      <c r="B121" s="211">
        <v>32</v>
      </c>
      <c r="C121" s="187" t="s">
        <v>218</v>
      </c>
      <c r="D121" s="385" t="s">
        <v>265</v>
      </c>
      <c r="E121" s="385"/>
      <c r="F121" s="183" t="s">
        <v>128</v>
      </c>
      <c r="G121" s="184">
        <v>12</v>
      </c>
      <c r="H121" s="185"/>
      <c r="I121" s="185">
        <f t="shared" si="5"/>
        <v>0</v>
      </c>
      <c r="J121" s="183">
        <f t="shared" si="6"/>
        <v>1911.48</v>
      </c>
      <c r="K121" s="186">
        <f t="shared" si="7"/>
        <v>0</v>
      </c>
      <c r="L121" s="186"/>
      <c r="M121" s="186">
        <f t="shared" si="10"/>
        <v>0</v>
      </c>
      <c r="N121" s="186">
        <v>159.29</v>
      </c>
      <c r="O121" s="186"/>
      <c r="P121" s="188"/>
      <c r="Q121" s="188"/>
      <c r="R121" s="188"/>
      <c r="S121" s="186">
        <f t="shared" si="9"/>
        <v>0</v>
      </c>
      <c r="T121" s="186"/>
      <c r="U121" s="186"/>
      <c r="V121" s="198"/>
      <c r="W121" s="53"/>
      <c r="Z121">
        <v>0</v>
      </c>
    </row>
    <row r="122" spans="1:26" ht="25.05" customHeight="1" x14ac:dyDescent="0.3">
      <c r="A122" s="180"/>
      <c r="B122" s="211">
        <v>33</v>
      </c>
      <c r="C122" s="187" t="s">
        <v>219</v>
      </c>
      <c r="D122" s="385" t="s">
        <v>266</v>
      </c>
      <c r="E122" s="385"/>
      <c r="F122" s="183" t="s">
        <v>161</v>
      </c>
      <c r="G122" s="184">
        <v>12</v>
      </c>
      <c r="H122" s="185"/>
      <c r="I122" s="185">
        <f t="shared" si="5"/>
        <v>0</v>
      </c>
      <c r="J122" s="183">
        <f t="shared" si="6"/>
        <v>386.4</v>
      </c>
      <c r="K122" s="186">
        <f t="shared" si="7"/>
        <v>0</v>
      </c>
      <c r="L122" s="186"/>
      <c r="M122" s="186">
        <f t="shared" si="10"/>
        <v>0</v>
      </c>
      <c r="N122" s="186">
        <v>32.200000000000003</v>
      </c>
      <c r="O122" s="186"/>
      <c r="P122" s="188"/>
      <c r="Q122" s="188"/>
      <c r="R122" s="188"/>
      <c r="S122" s="186">
        <f t="shared" si="9"/>
        <v>0</v>
      </c>
      <c r="T122" s="186"/>
      <c r="U122" s="186"/>
      <c r="V122" s="198"/>
      <c r="W122" s="53"/>
      <c r="Z122">
        <v>0</v>
      </c>
    </row>
    <row r="123" spans="1:26" ht="25.05" customHeight="1" x14ac:dyDescent="0.3">
      <c r="A123" s="180"/>
      <c r="B123" s="211">
        <v>34</v>
      </c>
      <c r="C123" s="187" t="s">
        <v>220</v>
      </c>
      <c r="D123" s="385" t="s">
        <v>267</v>
      </c>
      <c r="E123" s="385"/>
      <c r="F123" s="183" t="s">
        <v>161</v>
      </c>
      <c r="G123" s="184">
        <v>3</v>
      </c>
      <c r="H123" s="185"/>
      <c r="I123" s="185">
        <f t="shared" si="5"/>
        <v>0</v>
      </c>
      <c r="J123" s="183">
        <f t="shared" si="6"/>
        <v>225.6</v>
      </c>
      <c r="K123" s="186">
        <f t="shared" si="7"/>
        <v>0</v>
      </c>
      <c r="L123" s="186"/>
      <c r="M123" s="186">
        <f t="shared" si="10"/>
        <v>0</v>
      </c>
      <c r="N123" s="186">
        <v>75.2</v>
      </c>
      <c r="O123" s="186"/>
      <c r="P123" s="188"/>
      <c r="Q123" s="188"/>
      <c r="R123" s="188"/>
      <c r="S123" s="186">
        <f t="shared" si="9"/>
        <v>0</v>
      </c>
      <c r="T123" s="186"/>
      <c r="U123" s="186"/>
      <c r="V123" s="198"/>
      <c r="W123" s="53"/>
      <c r="Z123">
        <v>0</v>
      </c>
    </row>
    <row r="124" spans="1:26" ht="25.05" customHeight="1" x14ac:dyDescent="0.3">
      <c r="A124" s="180"/>
      <c r="B124" s="211">
        <v>35</v>
      </c>
      <c r="C124" s="187" t="s">
        <v>221</v>
      </c>
      <c r="D124" s="385" t="s">
        <v>222</v>
      </c>
      <c r="E124" s="385"/>
      <c r="F124" s="183" t="s">
        <v>161</v>
      </c>
      <c r="G124" s="184">
        <v>3</v>
      </c>
      <c r="H124" s="185"/>
      <c r="I124" s="185">
        <f t="shared" si="5"/>
        <v>0</v>
      </c>
      <c r="J124" s="183">
        <f t="shared" si="6"/>
        <v>66</v>
      </c>
      <c r="K124" s="186">
        <f t="shared" si="7"/>
        <v>0</v>
      </c>
      <c r="L124" s="186"/>
      <c r="M124" s="186">
        <f t="shared" si="10"/>
        <v>0</v>
      </c>
      <c r="N124" s="186">
        <v>22</v>
      </c>
      <c r="O124" s="186"/>
      <c r="P124" s="188"/>
      <c r="Q124" s="188"/>
      <c r="R124" s="188"/>
      <c r="S124" s="186">
        <f t="shared" si="9"/>
        <v>0</v>
      </c>
      <c r="T124" s="186"/>
      <c r="U124" s="186"/>
      <c r="V124" s="198"/>
      <c r="W124" s="53"/>
      <c r="Z124">
        <v>0</v>
      </c>
    </row>
    <row r="125" spans="1:26" ht="25.05" customHeight="1" x14ac:dyDescent="0.3">
      <c r="A125" s="180"/>
      <c r="B125" s="211">
        <v>36</v>
      </c>
      <c r="C125" s="187" t="s">
        <v>223</v>
      </c>
      <c r="D125" s="385" t="s">
        <v>224</v>
      </c>
      <c r="E125" s="385"/>
      <c r="F125" s="183" t="s">
        <v>128</v>
      </c>
      <c r="G125" s="184">
        <v>12</v>
      </c>
      <c r="H125" s="185"/>
      <c r="I125" s="185">
        <f t="shared" si="5"/>
        <v>0</v>
      </c>
      <c r="J125" s="183">
        <f t="shared" si="6"/>
        <v>73.56</v>
      </c>
      <c r="K125" s="186">
        <f t="shared" si="7"/>
        <v>0</v>
      </c>
      <c r="L125" s="186"/>
      <c r="M125" s="186">
        <f t="shared" si="10"/>
        <v>0</v>
      </c>
      <c r="N125" s="186">
        <v>6.13</v>
      </c>
      <c r="O125" s="186"/>
      <c r="P125" s="188"/>
      <c r="Q125" s="188"/>
      <c r="R125" s="188"/>
      <c r="S125" s="186">
        <f t="shared" si="9"/>
        <v>0</v>
      </c>
      <c r="T125" s="186"/>
      <c r="U125" s="186"/>
      <c r="V125" s="198"/>
      <c r="W125" s="53"/>
      <c r="Z125">
        <v>0</v>
      </c>
    </row>
    <row r="126" spans="1:26" x14ac:dyDescent="0.3">
      <c r="A126" s="10"/>
      <c r="B126" s="209"/>
      <c r="C126" s="173">
        <v>8</v>
      </c>
      <c r="D126" s="377" t="s">
        <v>125</v>
      </c>
      <c r="E126" s="377"/>
      <c r="F126" s="10"/>
      <c r="G126" s="172"/>
      <c r="H126" s="139"/>
      <c r="I126" s="141">
        <f>ROUND((SUM(I96:I125))/1,2)</f>
        <v>0</v>
      </c>
      <c r="J126" s="10"/>
      <c r="K126" s="10"/>
      <c r="L126" s="10">
        <f>ROUND((SUM(L96:L125))/1,2)</f>
        <v>0</v>
      </c>
      <c r="M126" s="10">
        <f>ROUND((SUM(M96:M125))/1,2)</f>
        <v>0</v>
      </c>
      <c r="N126" s="10"/>
      <c r="O126" s="10"/>
      <c r="P126" s="10"/>
      <c r="Q126" s="10"/>
      <c r="R126" s="10"/>
      <c r="S126" s="10">
        <f>ROUND((SUM(S96:S125))/1,2)</f>
        <v>5.77</v>
      </c>
      <c r="T126" s="10"/>
      <c r="U126" s="10"/>
      <c r="V126" s="196">
        <f>ROUND((SUM(V96:V125))/1,2)</f>
        <v>0</v>
      </c>
      <c r="W126" s="214"/>
      <c r="X126" s="138"/>
      <c r="Y126" s="138"/>
      <c r="Z126" s="138"/>
    </row>
    <row r="127" spans="1:26" x14ac:dyDescent="0.3">
      <c r="A127" s="1"/>
      <c r="B127" s="205"/>
      <c r="C127" s="1"/>
      <c r="D127" s="1"/>
      <c r="E127" s="1"/>
      <c r="F127" s="1"/>
      <c r="G127" s="166"/>
      <c r="H127" s="132"/>
      <c r="I127" s="13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97"/>
      <c r="W127" s="53"/>
    </row>
    <row r="128" spans="1:26" x14ac:dyDescent="0.3">
      <c r="A128" s="10"/>
      <c r="B128" s="209"/>
      <c r="C128" s="173">
        <v>9</v>
      </c>
      <c r="D128" s="377" t="s">
        <v>129</v>
      </c>
      <c r="E128" s="377"/>
      <c r="F128" s="10"/>
      <c r="G128" s="172"/>
      <c r="H128" s="139"/>
      <c r="I128" s="139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94"/>
      <c r="W128" s="214"/>
      <c r="X128" s="138"/>
      <c r="Y128" s="138"/>
      <c r="Z128" s="138"/>
    </row>
    <row r="129" spans="1:26" ht="25.05" customHeight="1" x14ac:dyDescent="0.3">
      <c r="A129" s="180"/>
      <c r="B129" s="210">
        <v>37</v>
      </c>
      <c r="C129" s="181" t="s">
        <v>225</v>
      </c>
      <c r="D129" s="378" t="s">
        <v>226</v>
      </c>
      <c r="E129" s="378"/>
      <c r="F129" s="174" t="s">
        <v>128</v>
      </c>
      <c r="G129" s="176">
        <v>1</v>
      </c>
      <c r="H129" s="175"/>
      <c r="I129" s="175">
        <f>ROUND(G129*(H129),2)</f>
        <v>0</v>
      </c>
      <c r="J129" s="174">
        <f>ROUND(G129*(N129),2)</f>
        <v>326.98</v>
      </c>
      <c r="K129" s="179">
        <f>ROUND(G129*(O129),2)</f>
        <v>0</v>
      </c>
      <c r="L129" s="179">
        <f>ROUND(G129*(H129),2)</f>
        <v>0</v>
      </c>
      <c r="M129" s="179"/>
      <c r="N129" s="179">
        <v>326.98</v>
      </c>
      <c r="O129" s="179"/>
      <c r="P129" s="182">
        <v>5.9630599999999996</v>
      </c>
      <c r="Q129" s="182"/>
      <c r="R129" s="182">
        <v>5.9630599999999996</v>
      </c>
      <c r="S129" s="179">
        <f>ROUND(G129*(P129),3)</f>
        <v>5.9630000000000001</v>
      </c>
      <c r="T129" s="179"/>
      <c r="U129" s="179"/>
      <c r="V129" s="195"/>
      <c r="W129" s="53"/>
      <c r="Z129">
        <v>0</v>
      </c>
    </row>
    <row r="130" spans="1:26" x14ac:dyDescent="0.3">
      <c r="A130" s="10"/>
      <c r="B130" s="209"/>
      <c r="C130" s="173">
        <v>9</v>
      </c>
      <c r="D130" s="377" t="s">
        <v>129</v>
      </c>
      <c r="E130" s="377"/>
      <c r="F130" s="10"/>
      <c r="G130" s="172"/>
      <c r="H130" s="139"/>
      <c r="I130" s="141">
        <f>ROUND((SUM(I128:I129))/1,2)</f>
        <v>0</v>
      </c>
      <c r="J130" s="10"/>
      <c r="K130" s="10"/>
      <c r="L130" s="10">
        <f>ROUND((SUM(L128:L129))/1,2)</f>
        <v>0</v>
      </c>
      <c r="M130" s="10">
        <f>ROUND((SUM(M128:M129))/1,2)</f>
        <v>0</v>
      </c>
      <c r="N130" s="10"/>
      <c r="O130" s="10"/>
      <c r="P130" s="10"/>
      <c r="Q130" s="10"/>
      <c r="R130" s="10"/>
      <c r="S130" s="10">
        <f>ROUND((SUM(S128:S129))/1,2)</f>
        <v>5.96</v>
      </c>
      <c r="T130" s="10"/>
      <c r="U130" s="10"/>
      <c r="V130" s="196">
        <f>ROUND((SUM(V128:V129))/1,2)</f>
        <v>0</v>
      </c>
      <c r="W130" s="214"/>
      <c r="X130" s="138"/>
      <c r="Y130" s="138"/>
      <c r="Z130" s="138"/>
    </row>
    <row r="131" spans="1:26" x14ac:dyDescent="0.3">
      <c r="A131" s="1"/>
      <c r="B131" s="205"/>
      <c r="C131" s="1"/>
      <c r="D131" s="1"/>
      <c r="E131" s="1"/>
      <c r="F131" s="1"/>
      <c r="G131" s="166"/>
      <c r="H131" s="132"/>
      <c r="I131" s="13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97"/>
      <c r="W131" s="53"/>
    </row>
    <row r="132" spans="1:26" x14ac:dyDescent="0.3">
      <c r="A132" s="10"/>
      <c r="B132" s="209"/>
      <c r="C132" s="173">
        <v>99</v>
      </c>
      <c r="D132" s="377" t="s">
        <v>166</v>
      </c>
      <c r="E132" s="377"/>
      <c r="F132" s="10"/>
      <c r="G132" s="172"/>
      <c r="H132" s="139"/>
      <c r="I132" s="139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94"/>
      <c r="W132" s="214"/>
      <c r="X132" s="138"/>
      <c r="Y132" s="138"/>
      <c r="Z132" s="138"/>
    </row>
    <row r="133" spans="1:26" ht="25.05" customHeight="1" x14ac:dyDescent="0.3">
      <c r="A133" s="180"/>
      <c r="B133" s="210">
        <v>38</v>
      </c>
      <c r="C133" s="181" t="s">
        <v>227</v>
      </c>
      <c r="D133" s="378" t="s">
        <v>228</v>
      </c>
      <c r="E133" s="378"/>
      <c r="F133" s="174" t="s">
        <v>142</v>
      </c>
      <c r="G133" s="176">
        <v>692.48599999999999</v>
      </c>
      <c r="H133" s="175"/>
      <c r="I133" s="175">
        <f>ROUND(G133*(H133),2)</f>
        <v>0</v>
      </c>
      <c r="J133" s="174">
        <f>ROUND(G133*(N133),2)</f>
        <v>23364.48</v>
      </c>
      <c r="K133" s="179">
        <f>ROUND(G133*(O133),2)</f>
        <v>0</v>
      </c>
      <c r="L133" s="179">
        <f>ROUND(G133*(H133),2)</f>
        <v>0</v>
      </c>
      <c r="M133" s="179"/>
      <c r="N133" s="179">
        <v>33.74</v>
      </c>
      <c r="O133" s="179"/>
      <c r="P133" s="182"/>
      <c r="Q133" s="182"/>
      <c r="R133" s="182"/>
      <c r="S133" s="179">
        <f>ROUND(G133*(P133),3)</f>
        <v>0</v>
      </c>
      <c r="T133" s="179"/>
      <c r="U133" s="179"/>
      <c r="V133" s="195"/>
      <c r="W133" s="53"/>
      <c r="Z133">
        <v>0</v>
      </c>
    </row>
    <row r="134" spans="1:26" x14ac:dyDescent="0.3">
      <c r="A134" s="10"/>
      <c r="B134" s="209"/>
      <c r="C134" s="173">
        <v>99</v>
      </c>
      <c r="D134" s="377" t="s">
        <v>166</v>
      </c>
      <c r="E134" s="377"/>
      <c r="F134" s="10"/>
      <c r="G134" s="172"/>
      <c r="H134" s="139"/>
      <c r="I134" s="141">
        <f>ROUND((SUM(I132:I133))/1,2)</f>
        <v>0</v>
      </c>
      <c r="J134" s="10"/>
      <c r="K134" s="10"/>
      <c r="L134" s="10">
        <f>ROUND((SUM(L132:L133))/1,2)</f>
        <v>0</v>
      </c>
      <c r="M134" s="10">
        <f>ROUND((SUM(M132:M133))/1,2)</f>
        <v>0</v>
      </c>
      <c r="N134" s="10"/>
      <c r="O134" s="10"/>
      <c r="P134" s="10"/>
      <c r="Q134" s="10"/>
      <c r="R134" s="10"/>
      <c r="S134" s="10">
        <f>ROUND((SUM(S132:S133))/1,2)</f>
        <v>0</v>
      </c>
      <c r="T134" s="10"/>
      <c r="U134" s="10"/>
      <c r="V134" s="196">
        <f>ROUND((SUM(V132:V133))/1,2)</f>
        <v>0</v>
      </c>
      <c r="W134" s="214"/>
      <c r="X134" s="138"/>
      <c r="Y134" s="138"/>
      <c r="Z134" s="138"/>
    </row>
    <row r="135" spans="1:26" x14ac:dyDescent="0.3">
      <c r="A135" s="1"/>
      <c r="B135" s="205"/>
      <c r="C135" s="1"/>
      <c r="D135" s="1"/>
      <c r="E135" s="1"/>
      <c r="F135" s="1"/>
      <c r="G135" s="166"/>
      <c r="H135" s="132"/>
      <c r="I135" s="13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97"/>
      <c r="W135" s="53"/>
    </row>
    <row r="136" spans="1:26" x14ac:dyDescent="0.3">
      <c r="A136" s="10"/>
      <c r="B136" s="209"/>
      <c r="C136" s="10"/>
      <c r="D136" s="380" t="s">
        <v>58</v>
      </c>
      <c r="E136" s="380"/>
      <c r="F136" s="10"/>
      <c r="G136" s="172"/>
      <c r="H136" s="139"/>
      <c r="I136" s="141">
        <f>ROUND((SUM(I82:I135))/2,2)</f>
        <v>0</v>
      </c>
      <c r="J136" s="10"/>
      <c r="K136" s="10"/>
      <c r="L136" s="139">
        <f>ROUND((SUM(L82:L135))/2,2)</f>
        <v>0</v>
      </c>
      <c r="M136" s="139">
        <f>ROUND((SUM(M82:M135))/2,2)</f>
        <v>0</v>
      </c>
      <c r="N136" s="10"/>
      <c r="O136" s="10"/>
      <c r="P136" s="189"/>
      <c r="Q136" s="10"/>
      <c r="R136" s="10"/>
      <c r="S136" s="189">
        <f>ROUND((SUM(S82:S135))/2,2)</f>
        <v>651.16999999999996</v>
      </c>
      <c r="T136" s="10"/>
      <c r="U136" s="10"/>
      <c r="V136" s="196">
        <f>ROUND((SUM(V82:V135))/2,2)</f>
        <v>0</v>
      </c>
      <c r="W136" s="53"/>
    </row>
    <row r="137" spans="1:26" x14ac:dyDescent="0.3">
      <c r="A137" s="1"/>
      <c r="B137" s="205"/>
      <c r="C137" s="1"/>
      <c r="D137" s="1"/>
      <c r="E137" s="1"/>
      <c r="F137" s="1"/>
      <c r="G137" s="166"/>
      <c r="H137" s="132"/>
      <c r="I137" s="13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97"/>
      <c r="W137" s="53"/>
    </row>
    <row r="138" spans="1:26" x14ac:dyDescent="0.3">
      <c r="A138" s="10"/>
      <c r="B138" s="209"/>
      <c r="C138" s="10"/>
      <c r="D138" s="380" t="s">
        <v>171</v>
      </c>
      <c r="E138" s="380"/>
      <c r="F138" s="10"/>
      <c r="G138" s="172"/>
      <c r="H138" s="139"/>
      <c r="I138" s="139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94"/>
      <c r="W138" s="214"/>
      <c r="X138" s="138"/>
      <c r="Y138" s="138"/>
      <c r="Z138" s="138"/>
    </row>
    <row r="139" spans="1:26" x14ac:dyDescent="0.3">
      <c r="A139" s="10"/>
      <c r="B139" s="209"/>
      <c r="C139" s="173">
        <v>767</v>
      </c>
      <c r="D139" s="377" t="s">
        <v>229</v>
      </c>
      <c r="E139" s="377"/>
      <c r="F139" s="10"/>
      <c r="G139" s="172"/>
      <c r="H139" s="139"/>
      <c r="I139" s="139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94"/>
      <c r="W139" s="214"/>
      <c r="X139" s="138"/>
      <c r="Y139" s="138"/>
      <c r="Z139" s="138"/>
    </row>
    <row r="140" spans="1:26" ht="25.05" customHeight="1" x14ac:dyDescent="0.3">
      <c r="A140" s="180"/>
      <c r="B140" s="210">
        <v>39</v>
      </c>
      <c r="C140" s="181" t="s">
        <v>230</v>
      </c>
      <c r="D140" s="378" t="s">
        <v>231</v>
      </c>
      <c r="E140" s="378"/>
      <c r="F140" s="174" t="s">
        <v>96</v>
      </c>
      <c r="G140" s="176">
        <v>0.68</v>
      </c>
      <c r="H140" s="175"/>
      <c r="I140" s="175">
        <f>ROUND(G140*(H140),2)</f>
        <v>0</v>
      </c>
      <c r="J140" s="174">
        <f>ROUND(G140*(N140),2)</f>
        <v>10.61</v>
      </c>
      <c r="K140" s="179">
        <f>ROUND(G140*(O140),2)</f>
        <v>0</v>
      </c>
      <c r="L140" s="179">
        <f>ROUND(G140*(H140),2)</f>
        <v>0</v>
      </c>
      <c r="M140" s="179"/>
      <c r="N140" s="179">
        <v>15.6</v>
      </c>
      <c r="O140" s="179"/>
      <c r="P140" s="182">
        <v>4.6000000000000001E-4</v>
      </c>
      <c r="Q140" s="182"/>
      <c r="R140" s="182">
        <v>4.6000000000000001E-4</v>
      </c>
      <c r="S140" s="179">
        <f>ROUND(G140*(P140),3)</f>
        <v>0</v>
      </c>
      <c r="T140" s="179"/>
      <c r="U140" s="179"/>
      <c r="V140" s="195"/>
      <c r="W140" s="53"/>
      <c r="Z140">
        <v>0</v>
      </c>
    </row>
    <row r="141" spans="1:26" ht="25.05" customHeight="1" x14ac:dyDescent="0.3">
      <c r="A141" s="180"/>
      <c r="B141" s="210">
        <v>40</v>
      </c>
      <c r="C141" s="181" t="s">
        <v>232</v>
      </c>
      <c r="D141" s="378" t="s">
        <v>233</v>
      </c>
      <c r="E141" s="378"/>
      <c r="F141" s="174" t="s">
        <v>142</v>
      </c>
      <c r="G141" s="176">
        <v>8.0000000000000002E-3</v>
      </c>
      <c r="H141" s="175"/>
      <c r="I141" s="175">
        <f>ROUND(G141*(H141),2)</f>
        <v>0</v>
      </c>
      <c r="J141" s="174">
        <f>ROUND(G141*(N141),2)</f>
        <v>0.34</v>
      </c>
      <c r="K141" s="179">
        <f>ROUND(G141*(O141),2)</f>
        <v>0</v>
      </c>
      <c r="L141" s="179">
        <f>ROUND(G141*(H141),2)</f>
        <v>0</v>
      </c>
      <c r="M141" s="179"/>
      <c r="N141" s="179">
        <v>42.59</v>
      </c>
      <c r="O141" s="179"/>
      <c r="P141" s="182"/>
      <c r="Q141" s="182"/>
      <c r="R141" s="182"/>
      <c r="S141" s="179">
        <f>ROUND(G141*(P141),3)</f>
        <v>0</v>
      </c>
      <c r="T141" s="179"/>
      <c r="U141" s="179"/>
      <c r="V141" s="195"/>
      <c r="W141" s="53"/>
      <c r="Z141">
        <v>0</v>
      </c>
    </row>
    <row r="142" spans="1:26" ht="25.05" customHeight="1" x14ac:dyDescent="0.3">
      <c r="A142" s="180"/>
      <c r="B142" s="211">
        <v>41</v>
      </c>
      <c r="C142" s="187" t="s">
        <v>234</v>
      </c>
      <c r="D142" s="385" t="s">
        <v>248</v>
      </c>
      <c r="E142" s="385"/>
      <c r="F142" s="183" t="s">
        <v>235</v>
      </c>
      <c r="G142" s="184">
        <v>7.3</v>
      </c>
      <c r="H142" s="185"/>
      <c r="I142" s="185">
        <f>ROUND(G142*(H142),2)</f>
        <v>0</v>
      </c>
      <c r="J142" s="183">
        <f>ROUND(G142*(N142),2)</f>
        <v>131.4</v>
      </c>
      <c r="K142" s="186">
        <f>ROUND(G142*(O142),2)</f>
        <v>0</v>
      </c>
      <c r="L142" s="186"/>
      <c r="M142" s="186">
        <f>ROUND(G142*(H142),2)</f>
        <v>0</v>
      </c>
      <c r="N142" s="186">
        <v>18</v>
      </c>
      <c r="O142" s="186"/>
      <c r="P142" s="188"/>
      <c r="Q142" s="188"/>
      <c r="R142" s="188"/>
      <c r="S142" s="186">
        <f>ROUND(G142*(P142),3)</f>
        <v>0</v>
      </c>
      <c r="T142" s="186"/>
      <c r="U142" s="186"/>
      <c r="V142" s="198"/>
      <c r="W142" s="53"/>
      <c r="Z142">
        <v>0</v>
      </c>
    </row>
    <row r="143" spans="1:26" x14ac:dyDescent="0.3">
      <c r="A143" s="10"/>
      <c r="B143" s="209"/>
      <c r="C143" s="173">
        <v>767</v>
      </c>
      <c r="D143" s="377" t="s">
        <v>229</v>
      </c>
      <c r="E143" s="377"/>
      <c r="F143" s="10"/>
      <c r="G143" s="172"/>
      <c r="H143" s="139"/>
      <c r="I143" s="141">
        <f>ROUND((SUM(I139:I142))/1,2)</f>
        <v>0</v>
      </c>
      <c r="J143" s="10"/>
      <c r="K143" s="10"/>
      <c r="L143" s="10">
        <f>ROUND((SUM(L139:L142))/1,2)</f>
        <v>0</v>
      </c>
      <c r="M143" s="10">
        <f>ROUND((SUM(M139:M142))/1,2)</f>
        <v>0</v>
      </c>
      <c r="N143" s="10"/>
      <c r="O143" s="10"/>
      <c r="P143" s="189"/>
      <c r="Q143" s="1"/>
      <c r="R143" s="1"/>
      <c r="S143" s="189">
        <f>ROUND((SUM(S139:S142))/1,2)</f>
        <v>0</v>
      </c>
      <c r="T143" s="2"/>
      <c r="U143" s="2"/>
      <c r="V143" s="196">
        <f>ROUND((SUM(V139:V142))/1,2)</f>
        <v>0</v>
      </c>
      <c r="W143" s="53"/>
    </row>
    <row r="144" spans="1:26" x14ac:dyDescent="0.3">
      <c r="A144" s="1"/>
      <c r="B144" s="205"/>
      <c r="C144" s="1"/>
      <c r="D144" s="1"/>
      <c r="E144" s="1"/>
      <c r="F144" s="1"/>
      <c r="G144" s="166"/>
      <c r="H144" s="132"/>
      <c r="I144" s="13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97"/>
      <c r="W144" s="53"/>
    </row>
    <row r="145" spans="1:26" x14ac:dyDescent="0.3">
      <c r="A145" s="10"/>
      <c r="B145" s="209"/>
      <c r="C145" s="10"/>
      <c r="D145" s="380" t="s">
        <v>171</v>
      </c>
      <c r="E145" s="380"/>
      <c r="F145" s="10"/>
      <c r="G145" s="172"/>
      <c r="H145" s="139"/>
      <c r="I145" s="141">
        <f>ROUND((SUM(I138:I144))/2,2)</f>
        <v>0</v>
      </c>
      <c r="J145" s="10"/>
      <c r="K145" s="10"/>
      <c r="L145" s="10">
        <f>ROUND((SUM(L138:L144))/2,2)</f>
        <v>0</v>
      </c>
      <c r="M145" s="10">
        <f>ROUND((SUM(M138:M144))/2,2)</f>
        <v>0</v>
      </c>
      <c r="N145" s="10"/>
      <c r="O145" s="10"/>
      <c r="P145" s="189"/>
      <c r="Q145" s="1"/>
      <c r="R145" s="1"/>
      <c r="S145" s="189">
        <f>ROUND((SUM(S138:S144))/2,2)</f>
        <v>0</v>
      </c>
      <c r="T145" s="1"/>
      <c r="U145" s="1"/>
      <c r="V145" s="196">
        <f>ROUND((SUM(V138:V144))/2,2)</f>
        <v>0</v>
      </c>
      <c r="W145" s="53"/>
    </row>
    <row r="146" spans="1:26" x14ac:dyDescent="0.3">
      <c r="A146" s="1"/>
      <c r="B146" s="212"/>
      <c r="C146" s="190"/>
      <c r="D146" s="386" t="s">
        <v>64</v>
      </c>
      <c r="E146" s="386"/>
      <c r="F146" s="190"/>
      <c r="G146" s="191"/>
      <c r="H146" s="192"/>
      <c r="I146" s="192">
        <f>ROUND((SUM(I82:I145))/3,2)</f>
        <v>0</v>
      </c>
      <c r="J146" s="190"/>
      <c r="K146" s="190">
        <f>ROUND((SUM(K82:K145))/3,2)</f>
        <v>0</v>
      </c>
      <c r="L146" s="190">
        <f>ROUND((SUM(L82:L145))/3,2)</f>
        <v>0</v>
      </c>
      <c r="M146" s="190">
        <f>ROUND((SUM(M82:M145))/3,2)</f>
        <v>0</v>
      </c>
      <c r="N146" s="190"/>
      <c r="O146" s="190"/>
      <c r="P146" s="191"/>
      <c r="Q146" s="190"/>
      <c r="R146" s="190"/>
      <c r="S146" s="191">
        <f>ROUND((SUM(S82:S145))/3,2)</f>
        <v>651.16999999999996</v>
      </c>
      <c r="T146" s="190"/>
      <c r="U146" s="190"/>
      <c r="V146" s="199">
        <f>ROUND((SUM(V82:V145))/3,2)</f>
        <v>0</v>
      </c>
      <c r="W146" s="53"/>
      <c r="Y146">
        <f>(SUM(Y82:Y145))</f>
        <v>0</v>
      </c>
      <c r="Z146">
        <f>(SUM(Z82:Z145))</f>
        <v>0</v>
      </c>
    </row>
  </sheetData>
  <mergeCells count="109">
    <mergeCell ref="D145:E145"/>
    <mergeCell ref="D146:E146"/>
    <mergeCell ref="D138:E138"/>
    <mergeCell ref="D139:E139"/>
    <mergeCell ref="D140:E140"/>
    <mergeCell ref="D141:E141"/>
    <mergeCell ref="D142:E142"/>
    <mergeCell ref="D143:E143"/>
    <mergeCell ref="D129:E129"/>
    <mergeCell ref="D130:E130"/>
    <mergeCell ref="D132:E132"/>
    <mergeCell ref="D133:E133"/>
    <mergeCell ref="D134:E134"/>
    <mergeCell ref="D136:E136"/>
    <mergeCell ref="D122:E122"/>
    <mergeCell ref="D123:E123"/>
    <mergeCell ref="D124:E124"/>
    <mergeCell ref="D125:E125"/>
    <mergeCell ref="D126:E126"/>
    <mergeCell ref="D128:E128"/>
    <mergeCell ref="D116:E116"/>
    <mergeCell ref="D117:E117"/>
    <mergeCell ref="D118:E118"/>
    <mergeCell ref="D119:E119"/>
    <mergeCell ref="D120:E120"/>
    <mergeCell ref="D121:E121"/>
    <mergeCell ref="D110:E110"/>
    <mergeCell ref="D111:E111"/>
    <mergeCell ref="D112:E112"/>
    <mergeCell ref="D113:E113"/>
    <mergeCell ref="D114:E114"/>
    <mergeCell ref="D115:E115"/>
    <mergeCell ref="D104:E104"/>
    <mergeCell ref="D105:E105"/>
    <mergeCell ref="D106:E106"/>
    <mergeCell ref="D107:E107"/>
    <mergeCell ref="D108:E108"/>
    <mergeCell ref="D109:E109"/>
    <mergeCell ref="D98:E98"/>
    <mergeCell ref="D99:E99"/>
    <mergeCell ref="D100:E100"/>
    <mergeCell ref="D101:E101"/>
    <mergeCell ref="D102:E102"/>
    <mergeCell ref="D103:E103"/>
    <mergeCell ref="D90:E90"/>
    <mergeCell ref="D92:E92"/>
    <mergeCell ref="D93:E93"/>
    <mergeCell ref="D94:E94"/>
    <mergeCell ref="D96:E96"/>
    <mergeCell ref="D97:E97"/>
    <mergeCell ref="D84:E84"/>
    <mergeCell ref="D85:E85"/>
    <mergeCell ref="D86:E86"/>
    <mergeCell ref="D87:E87"/>
    <mergeCell ref="D88:E88"/>
    <mergeCell ref="D89:E89"/>
    <mergeCell ref="B73:E73"/>
    <mergeCell ref="B74:E74"/>
    <mergeCell ref="B75:E75"/>
    <mergeCell ref="I73:P73"/>
    <mergeCell ref="D82:E82"/>
    <mergeCell ref="D83:E83"/>
    <mergeCell ref="B61:D61"/>
    <mergeCell ref="B63:D63"/>
    <mergeCell ref="B64:D64"/>
    <mergeCell ref="B65:D65"/>
    <mergeCell ref="B67:D67"/>
    <mergeCell ref="B71:V71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</mergeCells>
  <hyperlinks>
    <hyperlink ref="B1:C1" location="A2:A2" tooltip="Klikni na prechod ku Kryciemu listu..." display="Krycí list rozpočtu" xr:uid="{D24B4474-1207-4085-98C1-870707DD3022}"/>
    <hyperlink ref="E1:F1" location="A54:A54" tooltip="Klikni na prechod ku rekapitulácii..." display="Rekapitulácia rozpočtu" xr:uid="{C52540D9-7108-4A53-9975-F0123C2E5A0A}"/>
    <hyperlink ref="H1:I1" location="B81:B81" tooltip="Klikni na prechod ku Rozpočet..." display="Rozpočet" xr:uid="{A3C5B9DC-EBB9-4A8D-B7E1-5843E1965856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VRANOV N. T.-CHODNÍK UL. TEHELNÁ / SO 02-DAŽĎOVÁ KANALIZÁCIA</oddHeader>
    <oddFooter>&amp;RStrana &amp;P z &amp;N    &amp;L&amp;7Spracované systémom Systematic® Kalkulus, tel.: 051 77 10 585</oddFooter>
  </headerFooter>
  <rowBreaks count="2" manualBreakCount="2">
    <brk id="40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Rekapitulácia</vt:lpstr>
      <vt:lpstr>Krycí list stavby</vt:lpstr>
      <vt:lpstr>SO 15617</vt:lpstr>
      <vt:lpstr>SO 15618</vt:lpstr>
      <vt:lpstr>'SO 15617'!Oblasť_tlače</vt:lpstr>
      <vt:lpstr>'SO 15618'!Oblasť_tlače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2022-02-21T13:44:27Z</cp:lastPrinted>
  <dcterms:created xsi:type="dcterms:W3CDTF">2022-02-15T08:07:21Z</dcterms:created>
  <dcterms:modified xsi:type="dcterms:W3CDTF">2022-02-21T13:46:49Z</dcterms:modified>
</cp:coreProperties>
</file>