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660" windowHeight="5490" activeTab="2"/>
  </bookViews>
  <sheets>
    <sheet name="Krycí list rozpočtu" sheetId="3" r:id="rId1"/>
    <sheet name="Stavební rozpočet - součet" sheetId="2" r:id="rId2"/>
    <sheet name="Stavební rozpočet" sheetId="1" r:id="rId3"/>
  </sheets>
  <definedNames>
    <definedName name="_xlnm.Print_Area" localSheetId="2">'Stavební rozpočet'!$A$1:$I$35</definedName>
  </definedNames>
  <calcPr calcId="145621"/>
</workbook>
</file>

<file path=xl/calcChain.xml><?xml version="1.0" encoding="utf-8"?>
<calcChain xmlns="http://schemas.openxmlformats.org/spreadsheetml/2006/main">
  <c r="I12" i="1" l="1"/>
  <c r="G11" i="2" s="1"/>
  <c r="C2" i="3"/>
  <c r="F2" i="3"/>
  <c r="F4" i="3"/>
  <c r="F6" i="3"/>
  <c r="F8" i="3"/>
  <c r="C10" i="3"/>
  <c r="F10" i="3"/>
  <c r="I10" i="3"/>
  <c r="I13" i="1"/>
  <c r="Y13" i="1"/>
  <c r="Z13" i="1"/>
  <c r="AA13" i="1"/>
  <c r="AB13" i="1"/>
  <c r="AC13" i="1"/>
  <c r="AE13" i="1"/>
  <c r="AN12" i="1" s="1"/>
  <c r="AF13" i="1"/>
  <c r="AO12" i="1" s="1"/>
  <c r="AJ13" i="1"/>
  <c r="AK13" i="1"/>
  <c r="AS13" i="1" s="1"/>
  <c r="AY13" i="1"/>
  <c r="BA13" i="1"/>
  <c r="BE13" i="1"/>
  <c r="I18" i="1"/>
  <c r="I17" i="1" s="1"/>
  <c r="G12" i="2" s="1"/>
  <c r="C14" i="3" s="1"/>
  <c r="Y18" i="1"/>
  <c r="Z18" i="1"/>
  <c r="AA18" i="1"/>
  <c r="AB18" i="1"/>
  <c r="AC18" i="1"/>
  <c r="AE18" i="1"/>
  <c r="AN17" i="1" s="1"/>
  <c r="AF18" i="1"/>
  <c r="AO17" i="1" s="1"/>
  <c r="AJ18" i="1"/>
  <c r="AK18" i="1"/>
  <c r="AS18" i="1" s="1"/>
  <c r="AY18" i="1"/>
  <c r="BA18" i="1"/>
  <c r="BE18" i="1"/>
  <c r="I28" i="1"/>
  <c r="AG28" i="1" s="1"/>
  <c r="Y28" i="1"/>
  <c r="Z28" i="1"/>
  <c r="AA28" i="1"/>
  <c r="AB28" i="1"/>
  <c r="AC28" i="1"/>
  <c r="AE28" i="1"/>
  <c r="AF28" i="1"/>
  <c r="AJ28" i="1"/>
  <c r="AK28" i="1"/>
  <c r="AS28" i="1" s="1"/>
  <c r="AY28" i="1"/>
  <c r="BA28" i="1"/>
  <c r="BC28" i="1"/>
  <c r="W28" i="1" s="1"/>
  <c r="BE28" i="1"/>
  <c r="I29" i="1"/>
  <c r="AG29" i="1" s="1"/>
  <c r="Y29" i="1"/>
  <c r="Z29" i="1"/>
  <c r="AA29" i="1"/>
  <c r="AB29" i="1"/>
  <c r="AC29" i="1"/>
  <c r="AE29" i="1"/>
  <c r="AF29" i="1"/>
  <c r="AJ29" i="1"/>
  <c r="AK29" i="1"/>
  <c r="AS29" i="1" s="1"/>
  <c r="AY29" i="1"/>
  <c r="BA29" i="1"/>
  <c r="BE29" i="1"/>
  <c r="I31" i="1"/>
  <c r="AG31" i="1" s="1"/>
  <c r="W31" i="1"/>
  <c r="X31" i="1"/>
  <c r="AA31" i="1"/>
  <c r="AB31" i="1"/>
  <c r="AC31" i="1"/>
  <c r="AE31" i="1"/>
  <c r="AF31" i="1"/>
  <c r="AJ31" i="1"/>
  <c r="AK31" i="1"/>
  <c r="AY31" i="1"/>
  <c r="BA31" i="1"/>
  <c r="BE31" i="1"/>
  <c r="I32" i="1"/>
  <c r="W32" i="1"/>
  <c r="X32" i="1"/>
  <c r="Y32" i="1"/>
  <c r="Z32" i="1"/>
  <c r="AA32" i="1"/>
  <c r="AB32" i="1"/>
  <c r="AC32" i="1"/>
  <c r="AE32" i="1"/>
  <c r="AF32" i="1"/>
  <c r="AJ32" i="1"/>
  <c r="AK32" i="1"/>
  <c r="AS32" i="1" s="1"/>
  <c r="AY32" i="1"/>
  <c r="BA32" i="1"/>
  <c r="BE32" i="1"/>
  <c r="I33" i="1"/>
  <c r="AG33" i="1" s="1"/>
  <c r="W33" i="1"/>
  <c r="X33" i="1"/>
  <c r="Y33" i="1"/>
  <c r="Z33" i="1"/>
  <c r="AA33" i="1"/>
  <c r="AB33" i="1"/>
  <c r="AC33" i="1"/>
  <c r="AE33" i="1"/>
  <c r="AF33" i="1"/>
  <c r="AJ33" i="1"/>
  <c r="AR33" i="1" s="1"/>
  <c r="AK33" i="1"/>
  <c r="AY33" i="1"/>
  <c r="BA33" i="1"/>
  <c r="BE33" i="1"/>
  <c r="B2" i="2"/>
  <c r="E2" i="2"/>
  <c r="E4" i="2"/>
  <c r="E6" i="2"/>
  <c r="B8" i="2"/>
  <c r="E8" i="2"/>
  <c r="I30" i="1" l="1"/>
  <c r="G14" i="2" s="1"/>
  <c r="C21" i="3" s="1"/>
  <c r="I27" i="1"/>
  <c r="G13" i="2" s="1"/>
  <c r="C15" i="3" s="1"/>
  <c r="I12" i="2"/>
  <c r="I11" i="2"/>
  <c r="BC29" i="1"/>
  <c r="W29" i="1" s="1"/>
  <c r="BC33" i="1"/>
  <c r="BD31" i="1"/>
  <c r="Z31" i="1" s="1"/>
  <c r="BC18" i="1"/>
  <c r="W18" i="1" s="1"/>
  <c r="AG13" i="1"/>
  <c r="AP12" i="1" s="1"/>
  <c r="AR18" i="1"/>
  <c r="AQ18" i="1" s="1"/>
  <c r="AG18" i="1"/>
  <c r="AP17" i="1" s="1"/>
  <c r="AR32" i="1"/>
  <c r="AQ32" i="1" s="1"/>
  <c r="I14" i="2"/>
  <c r="AO27" i="1"/>
  <c r="AR13" i="1"/>
  <c r="AX13" i="1" s="1"/>
  <c r="BC32" i="1"/>
  <c r="AR29" i="1"/>
  <c r="AX29" i="1" s="1"/>
  <c r="BD18" i="1"/>
  <c r="X18" i="1" s="1"/>
  <c r="AP27" i="1"/>
  <c r="AO30" i="1"/>
  <c r="BC13" i="1"/>
  <c r="W13" i="1" s="1"/>
  <c r="AS33" i="1"/>
  <c r="BD32" i="1"/>
  <c r="AG32" i="1"/>
  <c r="AP30" i="1" s="1"/>
  <c r="AS31" i="1"/>
  <c r="BD29" i="1"/>
  <c r="X29" i="1" s="1"/>
  <c r="BD28" i="1"/>
  <c r="X28" i="1" s="1"/>
  <c r="AN30" i="1"/>
  <c r="AN27" i="1"/>
  <c r="I16" i="2"/>
  <c r="I15" i="2"/>
  <c r="BD33" i="1"/>
  <c r="I13" i="2"/>
  <c r="BD13" i="1"/>
  <c r="X13" i="1" s="1"/>
  <c r="BC31" i="1"/>
  <c r="Y31" i="1" s="1"/>
  <c r="AR31" i="1"/>
  <c r="AR28" i="1"/>
  <c r="AX32" i="1" l="1"/>
  <c r="AX18" i="1"/>
  <c r="AQ13" i="1"/>
  <c r="AQ29" i="1"/>
  <c r="AX33" i="1"/>
  <c r="AQ33" i="1"/>
  <c r="C29" i="3"/>
  <c r="F29" i="3" s="1"/>
  <c r="AQ28" i="1"/>
  <c r="AX28" i="1"/>
  <c r="G17" i="2"/>
  <c r="AX31" i="1"/>
  <c r="AQ31" i="1"/>
  <c r="C22" i="3" l="1"/>
  <c r="I28" i="3"/>
  <c r="I29" i="3" s="1"/>
</calcChain>
</file>

<file path=xl/sharedStrings.xml><?xml version="1.0" encoding="utf-8"?>
<sst xmlns="http://schemas.openxmlformats.org/spreadsheetml/2006/main" count="255" uniqueCount="140">
  <si>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</si>
  <si>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</si>
  <si>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</si>
  <si>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</si>
  <si>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</si>
  <si>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</si>
  <si>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</si>
  <si>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</si>
  <si>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</si>
  <si>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</si>
  <si>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</si>
  <si>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</si>
  <si>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</si>
  <si>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</si>
  <si>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</si>
  <si>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</si>
  <si>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</si>
  <si>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</si>
  <si>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</si>
  <si>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</si>
  <si>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</si>
  <si>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</si>
  <si>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Poznámka:</t>
  </si>
  <si>
    <t>Kód</t>
  </si>
  <si>
    <t>Zkrácený popis / Varianta</t>
  </si>
  <si>
    <t>Rozměry</t>
  </si>
  <si>
    <t>Přípravné a přidružené práce</t>
  </si>
  <si>
    <t>Přesuny sutí</t>
  </si>
  <si>
    <t>Ostatní materiál</t>
  </si>
  <si>
    <t>Doba výstavby:</t>
  </si>
  <si>
    <t>Začátek výstavby:</t>
  </si>
  <si>
    <t>Konec výstavby:</t>
  </si>
  <si>
    <t>Zpracováno dne:</t>
  </si>
  <si>
    <t>MJ</t>
  </si>
  <si>
    <t>m2</t>
  </si>
  <si>
    <t>m3</t>
  </si>
  <si>
    <t>ks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</si>
  <si>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</si>
  <si>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</si>
  <si>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</si>
  <si>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</si>
  <si>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</si>
  <si>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</si>
  <si>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</si>
  <si>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</si>
  <si>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</si>
  <si>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Celkem:</t>
  </si>
  <si>
    <t>Montáž</t>
  </si>
  <si>
    <t>Celkem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</si>
  <si>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</si>
  <si>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</si>
  <si>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</si>
  <si>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</si>
  <si>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</si>
  <si>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</si>
  <si>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</si>
  <si>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</si>
  <si>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04</t>
  </si>
  <si>
    <t>11_</t>
  </si>
  <si>
    <t>56_</t>
  </si>
  <si>
    <t>58_</t>
  </si>
  <si>
    <t>776_</t>
  </si>
  <si>
    <t>SO 04_1_</t>
  </si>
  <si>
    <t>SO 04_5_</t>
  </si>
  <si>
    <t>SO 04_77_</t>
  </si>
  <si>
    <t>SO 04_</t>
  </si>
  <si>
    <t>MAT</t>
  </si>
  <si>
    <t>WORK</t>
  </si>
  <si>
    <t>CELK</t>
  </si>
  <si>
    <t>ISWORK</t>
  </si>
  <si>
    <t>P</t>
  </si>
  <si>
    <t>GROUPCODE</t>
  </si>
  <si>
    <t>Slepý stavební rozpočet - rekapitulace</t>
  </si>
  <si>
    <t>Objekt</t>
  </si>
  <si>
    <t>Zkrácený popis</t>
  </si>
  <si>
    <t>Náklady (Kč) - celkem</t>
  </si>
  <si>
    <t>T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</si>
  <si>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</si>
  <si>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</si>
  <si>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</si>
  <si>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</si>
  <si>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</si>
  <si>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</si>
  <si>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</si>
  <si>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</si>
  <si>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</si>
  <si>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</si>
  <si>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</si>
  <si>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</si>
  <si>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</si>
  <si>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</si>
  <si>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</si>
  <si>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</si>
  <si>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</si>
  <si>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</si>
  <si>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</si>
  <si>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</si>
  <si>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</si>
  <si>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</si>
  <si>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</si>
  <si>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</si>
  <si>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</si>
  <si>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</si>
  <si>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</si>
  <si>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</si>
  <si>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</si>
  <si>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</si>
  <si>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</si>
  <si>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</si>
  <si>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</si>
  <si>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</si>
  <si>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</si>
  <si>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</si>
  <si>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</si>
  <si>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</si>
  <si>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</si>
  <si>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</si>
  <si>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</si>
  <si>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</si>
  <si>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</si>
  <si>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varianta: štěrk frakce 0-4mm, prosívka</t>
  </si>
  <si>
    <t>Mlatový kryt z mech. zpevněného kameniva tl. 4 cm vč. návozu, hutnění, atd.</t>
  </si>
  <si>
    <t>Materiál</t>
  </si>
  <si>
    <t>Podkladní zátěžová plástev</t>
  </si>
  <si>
    <t>Sloupy a síť na volejbal, pouzdro vč. montáže</t>
  </si>
  <si>
    <t>Sloupy a síť na tenis, pouzdro vč. montáže</t>
  </si>
  <si>
    <t>kpl.</t>
  </si>
  <si>
    <t>Mobilní basketbalový koš</t>
  </si>
  <si>
    <t>Pokládka pláství vč. zasypání</t>
  </si>
  <si>
    <t>Pokládka umělého povrchu vč. lepení, lepidla a lajnování</t>
  </si>
  <si>
    <t>Uložení suti na skládku</t>
  </si>
  <si>
    <t>Odstranění stávajícího povrchu</t>
  </si>
  <si>
    <t>Poplatek za skládku</t>
  </si>
  <si>
    <t>Doprava a manipulace s materiály</t>
  </si>
  <si>
    <t>Srovnání nového povrchu vč. hutnění</t>
  </si>
  <si>
    <t>ZŠ JUDr. Mareše - výměna umělého povrchu</t>
  </si>
  <si>
    <r>
      <t xml:space="preserve">pryžový granulát pojený polyurethanem tl. min. 15mm, </t>
    </r>
    <r>
      <rPr>
        <i/>
        <sz val="10"/>
        <color indexed="61"/>
        <rFont val="Arial"/>
        <family val="2"/>
        <charset val="238"/>
      </rPr>
      <t>viz specifikace</t>
    </r>
  </si>
  <si>
    <t>Barva na lajny (tenis, basketbal, volejbal - barevně odlišeno)</t>
  </si>
  <si>
    <t>Sportovní povrch - vodopropustný, odpružený, protiskluzový, barva červená (tenisový kurt)</t>
  </si>
  <si>
    <t>Sportovní povrch - vodopropustný, odpružený, protiskluzový, barva zelená (zbytek plochy)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</si>
</sst>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6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5" fillId="0" borderId="7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" fillId="0" borderId="19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49" fontId="3" fillId="0" borderId="20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left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3" borderId="26" xfId="0" applyNumberFormat="1" applyFont="1" applyFill="1" applyBorder="1" applyAlignment="1" applyProtection="1">
      <alignment horizontal="center" vertical="center"/>
    </xf>
    <xf numFmtId="49" fontId="10" fillId="0" borderId="27" xfId="0" applyNumberFormat="1" applyFont="1" applyFill="1" applyBorder="1" applyAlignment="1" applyProtection="1">
      <alignment horizontal="left" vertical="center"/>
    </xf>
    <xf numFmtId="49" fontId="10" fillId="0" borderId="28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vertical="center"/>
    </xf>
    <xf numFmtId="49" fontId="6" fillId="0" borderId="11" xfId="0" applyNumberFormat="1" applyFont="1" applyFill="1" applyBorder="1" applyAlignment="1" applyProtection="1">
      <alignment horizontal="left" vertical="center"/>
    </xf>
    <xf numFmtId="49" fontId="11" fillId="0" borderId="26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6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" fontId="11" fillId="0" borderId="26" xfId="0" applyNumberFormat="1" applyFont="1" applyFill="1" applyBorder="1" applyAlignment="1" applyProtection="1">
      <alignment horizontal="right" vertical="center"/>
    </xf>
    <xf numFmtId="49" fontId="11" fillId="0" borderId="26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0" fontId="1" fillId="0" borderId="12" xfId="0" applyNumberFormat="1" applyFont="1" applyFill="1" applyBorder="1" applyAlignment="1" applyProtection="1">
      <alignment vertical="center"/>
    </xf>
    <xf numFmtId="0" fontId="1" fillId="0" borderId="17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" fontId="10" fillId="3" borderId="33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/>
    </xf>
    <xf numFmtId="49" fontId="1" fillId="0" borderId="16" xfId="0" applyNumberFormat="1" applyFont="1" applyFill="1" applyBorder="1" applyAlignment="1" applyProtection="1">
      <alignment horizontal="left" vertical="center"/>
    </xf>
    <xf numFmtId="49" fontId="1" fillId="0" borderId="17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" fillId="0" borderId="37" xfId="0" applyNumberFormat="1" applyFont="1" applyFill="1" applyBorder="1" applyAlignment="1" applyProtection="1">
      <alignment horizontal="left" vertical="center"/>
    </xf>
    <xf numFmtId="49" fontId="1" fillId="0" borderId="38" xfId="0" applyNumberFormat="1" applyFont="1" applyFill="1" applyBorder="1" applyAlignment="1" applyProtection="1">
      <alignment horizontal="left" vertical="center"/>
    </xf>
    <xf numFmtId="49" fontId="3" fillId="0" borderId="39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49" fontId="3" fillId="0" borderId="40" xfId="0" applyNumberFormat="1" applyFont="1" applyFill="1" applyBorder="1" applyAlignment="1" applyProtection="1">
      <alignment horizontal="center" vertical="center"/>
    </xf>
    <xf numFmtId="4" fontId="7" fillId="2" borderId="17" xfId="0" applyNumberFormat="1" applyFont="1" applyFill="1" applyBorder="1" applyAlignment="1" applyProtection="1">
      <alignment horizontal="right" vertical="center"/>
    </xf>
    <xf numFmtId="4" fontId="5" fillId="0" borderId="17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>
      <alignment vertical="center"/>
    </xf>
    <xf numFmtId="4" fontId="5" fillId="0" borderId="18" xfId="0" applyNumberFormat="1" applyFont="1" applyFill="1" applyBorder="1" applyAlignment="1" applyProtection="1">
      <alignment horizontal="righ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2" xfId="0" applyNumberFormat="1" applyFont="1" applyFill="1" applyBorder="1" applyAlignment="1" applyProtection="1">
      <alignment horizontal="right" vertical="center"/>
    </xf>
    <xf numFmtId="4" fontId="1" fillId="0" borderId="17" xfId="0" applyNumberFormat="1" applyFont="1" applyFill="1" applyBorder="1" applyAlignment="1" applyProtection="1">
      <alignment horizontal="right" vertical="center"/>
    </xf>
    <xf numFmtId="4" fontId="1" fillId="0" borderId="18" xfId="0" applyNumberFormat="1" applyFont="1" applyFill="1" applyBorder="1" applyAlignment="1" applyProtection="1">
      <alignment horizontal="right" vertical="center"/>
    </xf>
    <xf numFmtId="49" fontId="7" fillId="2" borderId="38" xfId="0" applyNumberFormat="1" applyFont="1" applyFill="1" applyBorder="1" applyAlignment="1" applyProtection="1">
      <alignment horizontal="left" vertical="center"/>
    </xf>
    <xf numFmtId="49" fontId="5" fillId="0" borderId="38" xfId="0" applyNumberFormat="1" applyFont="1" applyFill="1" applyBorder="1" applyAlignment="1" applyProtection="1">
      <alignment horizontal="left" vertical="center"/>
    </xf>
    <xf numFmtId="49" fontId="5" fillId="0" borderId="28" xfId="0" applyNumberFormat="1" applyFont="1" applyFill="1" applyBorder="1" applyAlignment="1" applyProtection="1">
      <alignment horizontal="left" vertical="center"/>
    </xf>
    <xf numFmtId="49" fontId="4" fillId="2" borderId="38" xfId="0" applyNumberFormat="1" applyFont="1" applyFill="1" applyBorder="1" applyAlignment="1" applyProtection="1">
      <alignment horizontal="left" vertical="center"/>
    </xf>
    <xf numFmtId="4" fontId="5" fillId="0" borderId="38" xfId="0" applyNumberFormat="1" applyFont="1" applyFill="1" applyBorder="1" applyAlignment="1" applyProtection="1">
      <alignment horizontal="right" vertical="center"/>
    </xf>
    <xf numFmtId="4" fontId="5" fillId="0" borderId="28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49" fontId="1" fillId="0" borderId="16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horizontal="left" vertical="center" wrapText="1"/>
    </xf>
    <xf numFmtId="0" fontId="1" fillId="0" borderId="18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8" fillId="0" borderId="25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49" fontId="12" fillId="0" borderId="29" xfId="0" applyNumberFormat="1" applyFont="1" applyFill="1" applyBorder="1" applyAlignment="1" applyProtection="1">
      <alignment horizontal="left" vertical="center"/>
    </xf>
    <xf numFmtId="0" fontId="12" fillId="0" borderId="33" xfId="0" applyNumberFormat="1" applyFont="1" applyFill="1" applyBorder="1" applyAlignment="1" applyProtection="1">
      <alignment horizontal="left" vertical="center"/>
    </xf>
    <xf numFmtId="49" fontId="11" fillId="0" borderId="29" xfId="0" applyNumberFormat="1" applyFont="1" applyFill="1" applyBorder="1" applyAlignment="1" applyProtection="1">
      <alignment horizontal="left" vertical="center"/>
    </xf>
    <xf numFmtId="0" fontId="11" fillId="0" borderId="33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left" vertical="center"/>
    </xf>
    <xf numFmtId="0" fontId="10" fillId="0" borderId="33" xfId="0" applyNumberFormat="1" applyFont="1" applyFill="1" applyBorder="1" applyAlignment="1" applyProtection="1">
      <alignment horizontal="left" vertical="center"/>
    </xf>
    <xf numFmtId="49" fontId="10" fillId="3" borderId="29" xfId="0" applyNumberFormat="1" applyFont="1" applyFill="1" applyBorder="1" applyAlignment="1" applyProtection="1">
      <alignment horizontal="left" vertical="center"/>
    </xf>
    <xf numFmtId="0" fontId="10" fillId="3" borderId="25" xfId="0" applyNumberFormat="1" applyFont="1" applyFill="1" applyBorder="1" applyAlignment="1" applyProtection="1">
      <alignment horizontal="left" vertical="center"/>
    </xf>
    <xf numFmtId="49" fontId="11" fillId="0" borderId="31" xfId="0" applyNumberFormat="1" applyFont="1" applyFill="1" applyBorder="1" applyAlignment="1" applyProtection="1">
      <alignment horizontal="left" vertical="center"/>
    </xf>
    <xf numFmtId="0" fontId="11" fillId="0" borderId="11" xfId="0" applyNumberFormat="1" applyFont="1" applyFill="1" applyBorder="1" applyAlignment="1" applyProtection="1">
      <alignment horizontal="left" vertical="center"/>
    </xf>
    <xf numFmtId="0" fontId="11" fillId="0" borderId="34" xfId="0" applyNumberFormat="1" applyFont="1" applyFill="1" applyBorder="1" applyAlignment="1" applyProtection="1">
      <alignment horizontal="left" vertical="center"/>
    </xf>
    <xf numFmtId="49" fontId="11" fillId="0" borderId="19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35" xfId="0" applyNumberFormat="1" applyFont="1" applyFill="1" applyBorder="1" applyAlignment="1" applyProtection="1">
      <alignment horizontal="left" vertical="center"/>
    </xf>
    <xf numFmtId="49" fontId="11" fillId="0" borderId="32" xfId="0" applyNumberFormat="1" applyFont="1" applyFill="1" applyBorder="1" applyAlignment="1" applyProtection="1">
      <alignment horizontal="left" vertical="center"/>
    </xf>
    <xf numFmtId="0" fontId="11" fillId="0" borderId="9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left" vertical="center"/>
    </xf>
    <xf numFmtId="49" fontId="3" fillId="0" borderId="22" xfId="0" applyNumberFormat="1" applyFont="1" applyFill="1" applyBorder="1" applyAlignment="1" applyProtection="1">
      <alignment horizontal="lef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49" fontId="3" fillId="0" borderId="3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selection activeCell="P21" sqref="P21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86" t="s">
        <v>91</v>
      </c>
      <c r="B1" s="87"/>
      <c r="C1" s="87"/>
      <c r="D1" s="87"/>
      <c r="E1" s="87"/>
      <c r="F1" s="87"/>
      <c r="G1" s="87"/>
      <c r="H1" s="87"/>
      <c r="I1" s="87"/>
    </row>
    <row r="2" spans="1:10" x14ac:dyDescent="0.2">
      <c r="A2" s="92" t="s">
        <v>1</v>
      </c>
      <c r="B2" s="83"/>
      <c r="C2" s="93" t="str">
        <f>'Stavební rozpočet'!C2</f>
        <v>ZŠ JUDr. Mareše - výměna umělého povrchu</v>
      </c>
      <c r="D2" s="94"/>
      <c r="E2" s="81" t="s">
        <v>38</v>
      </c>
      <c r="F2" s="81" t="str">
        <f>'Stavební rozpočet'!I2</f>
        <v> </v>
      </c>
      <c r="G2" s="83"/>
      <c r="H2" s="81" t="s">
        <v>116</v>
      </c>
      <c r="I2" s="84"/>
      <c r="J2" s="4"/>
    </row>
    <row r="3" spans="1:10" x14ac:dyDescent="0.2">
      <c r="A3" s="90"/>
      <c r="B3" s="82"/>
      <c r="C3" s="95"/>
      <c r="D3" s="95"/>
      <c r="E3" s="82"/>
      <c r="F3" s="82"/>
      <c r="G3" s="82"/>
      <c r="H3" s="82"/>
      <c r="I3" s="85"/>
      <c r="J3" s="4"/>
    </row>
    <row r="4" spans="1:10" x14ac:dyDescent="0.2">
      <c r="A4" s="89" t="s">
        <v>2</v>
      </c>
      <c r="B4" s="82"/>
      <c r="C4" s="91"/>
      <c r="D4" s="82"/>
      <c r="E4" s="91" t="s">
        <v>39</v>
      </c>
      <c r="F4" s="91" t="str">
        <f>'Stavební rozpočet'!I4</f>
        <v> </v>
      </c>
      <c r="G4" s="82"/>
      <c r="H4" s="91" t="s">
        <v>116</v>
      </c>
      <c r="I4" s="88"/>
      <c r="J4" s="4"/>
    </row>
    <row r="5" spans="1:10" x14ac:dyDescent="0.2">
      <c r="A5" s="90"/>
      <c r="B5" s="82"/>
      <c r="C5" s="82"/>
      <c r="D5" s="82"/>
      <c r="E5" s="82"/>
      <c r="F5" s="82"/>
      <c r="G5" s="82"/>
      <c r="H5" s="82"/>
      <c r="I5" s="85"/>
      <c r="J5" s="4"/>
    </row>
    <row r="6" spans="1:10" x14ac:dyDescent="0.2">
      <c r="A6" s="89" t="s">
        <v>3</v>
      </c>
      <c r="B6" s="82"/>
      <c r="C6" s="91"/>
      <c r="D6" s="82"/>
      <c r="E6" s="91" t="s">
        <v>40</v>
      </c>
      <c r="F6" s="91" t="str">
        <f>'Stavební rozpočet'!I6</f>
        <v> </v>
      </c>
      <c r="G6" s="82"/>
      <c r="H6" s="91" t="s">
        <v>116</v>
      </c>
      <c r="I6" s="88"/>
      <c r="J6" s="4"/>
    </row>
    <row r="7" spans="1:10" x14ac:dyDescent="0.2">
      <c r="A7" s="90"/>
      <c r="B7" s="82"/>
      <c r="C7" s="82"/>
      <c r="D7" s="82"/>
      <c r="E7" s="82"/>
      <c r="F7" s="82"/>
      <c r="G7" s="82"/>
      <c r="H7" s="82"/>
      <c r="I7" s="85"/>
      <c r="J7" s="4"/>
    </row>
    <row r="8" spans="1:10" x14ac:dyDescent="0.2">
      <c r="A8" s="89" t="s">
        <v>30</v>
      </c>
      <c r="B8" s="82"/>
      <c r="C8" s="91"/>
      <c r="D8" s="82"/>
      <c r="E8" s="91" t="s">
        <v>31</v>
      </c>
      <c r="F8" s="91" t="str">
        <f>'Stavební rozpočet'!F6</f>
        <v xml:space="preserve"> </v>
      </c>
      <c r="G8" s="82"/>
      <c r="H8" s="98" t="s">
        <v>117</v>
      </c>
      <c r="I8" s="88"/>
      <c r="J8" s="4"/>
    </row>
    <row r="9" spans="1:10" x14ac:dyDescent="0.2">
      <c r="A9" s="90"/>
      <c r="B9" s="82"/>
      <c r="C9" s="82"/>
      <c r="D9" s="82"/>
      <c r="E9" s="82"/>
      <c r="F9" s="82"/>
      <c r="G9" s="82"/>
      <c r="H9" s="82"/>
      <c r="I9" s="85"/>
      <c r="J9" s="4"/>
    </row>
    <row r="10" spans="1:10" x14ac:dyDescent="0.2">
      <c r="A10" s="89" t="s">
        <v>4</v>
      </c>
      <c r="B10" s="82"/>
      <c r="C10" s="91" t="str">
        <f>'Stavební rozpočet'!C8</f>
        <v xml:space="preserve"> </v>
      </c>
      <c r="D10" s="82"/>
      <c r="E10" s="91" t="s">
        <v>41</v>
      </c>
      <c r="F10" s="91" t="str">
        <f>'Stavební rozpočet'!I8</f>
        <v> </v>
      </c>
      <c r="G10" s="82"/>
      <c r="H10" s="98" t="s">
        <v>118</v>
      </c>
      <c r="I10" s="96">
        <f>'Stavební rozpočet'!F8</f>
        <v>0</v>
      </c>
      <c r="J10" s="4"/>
    </row>
    <row r="11" spans="1:10" x14ac:dyDescent="0.2">
      <c r="A11" s="99"/>
      <c r="B11" s="100"/>
      <c r="C11" s="100"/>
      <c r="D11" s="100"/>
      <c r="E11" s="100"/>
      <c r="F11" s="100"/>
      <c r="G11" s="100"/>
      <c r="H11" s="100"/>
      <c r="I11" s="97"/>
      <c r="J11" s="4"/>
    </row>
    <row r="12" spans="1:10" ht="23.45" customHeight="1" x14ac:dyDescent="0.2">
      <c r="A12" s="101" t="s">
        <v>77</v>
      </c>
      <c r="B12" s="102"/>
      <c r="C12" s="102"/>
      <c r="D12" s="102"/>
      <c r="E12" s="102"/>
      <c r="F12" s="102"/>
      <c r="G12" s="102"/>
      <c r="H12" s="102"/>
      <c r="I12" s="102"/>
    </row>
    <row r="13" spans="1:10" ht="26.45" customHeight="1" x14ac:dyDescent="0.2">
      <c r="A13" s="31" t="s">
        <v>78</v>
      </c>
      <c r="B13" s="103" t="s">
        <v>89</v>
      </c>
      <c r="C13" s="104"/>
      <c r="D13" s="31" t="s">
        <v>92</v>
      </c>
      <c r="E13" s="103" t="s">
        <v>101</v>
      </c>
      <c r="F13" s="104"/>
      <c r="G13" s="31" t="s">
        <v>102</v>
      </c>
      <c r="H13" s="103" t="s">
        <v>119</v>
      </c>
      <c r="I13" s="104"/>
      <c r="J13" s="4"/>
    </row>
    <row r="14" spans="1:10" ht="15.2" customHeight="1" x14ac:dyDescent="0.2">
      <c r="A14" s="32" t="s">
        <v>79</v>
      </c>
      <c r="B14" s="36" t="s">
        <v>90</v>
      </c>
      <c r="C14" s="40">
        <f>'Stavební rozpočet - součet'!G12</f>
        <v>0</v>
      </c>
      <c r="D14" s="105" t="s">
        <v>93</v>
      </c>
      <c r="E14" s="106"/>
      <c r="F14" s="40"/>
      <c r="G14" s="105" t="s">
        <v>103</v>
      </c>
      <c r="H14" s="106"/>
      <c r="I14" s="40"/>
      <c r="J14" s="4"/>
    </row>
    <row r="15" spans="1:10" ht="15.2" customHeight="1" x14ac:dyDescent="0.2">
      <c r="A15" s="33"/>
      <c r="B15" s="36" t="s">
        <v>47</v>
      </c>
      <c r="C15" s="40">
        <f>'Stavební rozpočet - součet'!G11+'Stavební rozpočet - součet'!G13</f>
        <v>0</v>
      </c>
      <c r="D15" s="105" t="s">
        <v>94</v>
      </c>
      <c r="E15" s="106"/>
      <c r="F15" s="40"/>
      <c r="G15" s="105" t="s">
        <v>104</v>
      </c>
      <c r="H15" s="106"/>
      <c r="I15" s="40"/>
      <c r="J15" s="4"/>
    </row>
    <row r="16" spans="1:10" ht="15.2" customHeight="1" x14ac:dyDescent="0.2">
      <c r="A16" s="32" t="s">
        <v>80</v>
      </c>
      <c r="B16" s="36" t="s">
        <v>90</v>
      </c>
      <c r="C16" s="40"/>
      <c r="D16" s="105" t="s">
        <v>95</v>
      </c>
      <c r="E16" s="106"/>
      <c r="F16" s="40"/>
      <c r="G16" s="105" t="s">
        <v>105</v>
      </c>
      <c r="H16" s="106"/>
      <c r="I16" s="40"/>
      <c r="J16" s="4"/>
    </row>
    <row r="17" spans="1:10" ht="15.2" customHeight="1" x14ac:dyDescent="0.2">
      <c r="A17" s="33"/>
      <c r="B17" s="36" t="s">
        <v>47</v>
      </c>
      <c r="C17" s="40"/>
      <c r="D17" s="105"/>
      <c r="E17" s="106"/>
      <c r="F17" s="41"/>
      <c r="G17" s="105" t="s">
        <v>106</v>
      </c>
      <c r="H17" s="106"/>
      <c r="I17" s="40"/>
      <c r="J17" s="4"/>
    </row>
    <row r="18" spans="1:10" ht="15.2" customHeight="1" x14ac:dyDescent="0.2">
      <c r="A18" s="32" t="s">
        <v>81</v>
      </c>
      <c r="B18" s="36" t="s">
        <v>90</v>
      </c>
      <c r="C18" s="40"/>
      <c r="D18" s="105"/>
      <c r="E18" s="106"/>
      <c r="F18" s="41"/>
      <c r="G18" s="105" t="s">
        <v>107</v>
      </c>
      <c r="H18" s="106"/>
      <c r="I18" s="40"/>
      <c r="J18" s="4"/>
    </row>
    <row r="19" spans="1:10" ht="15.2" customHeight="1" x14ac:dyDescent="0.2">
      <c r="A19" s="33"/>
      <c r="B19" s="36" t="s">
        <v>47</v>
      </c>
      <c r="C19" s="40"/>
      <c r="D19" s="105"/>
      <c r="E19" s="106"/>
      <c r="F19" s="41"/>
      <c r="G19" s="105" t="s">
        <v>108</v>
      </c>
      <c r="H19" s="106"/>
      <c r="I19" s="40"/>
      <c r="J19" s="4"/>
    </row>
    <row r="20" spans="1:10" ht="15.2" customHeight="1" x14ac:dyDescent="0.2">
      <c r="A20" s="107" t="s">
        <v>28</v>
      </c>
      <c r="B20" s="108"/>
      <c r="C20" s="40"/>
      <c r="D20" s="105"/>
      <c r="E20" s="106"/>
      <c r="F20" s="41"/>
      <c r="G20" s="105"/>
      <c r="H20" s="106"/>
      <c r="I20" s="41"/>
      <c r="J20" s="4"/>
    </row>
    <row r="21" spans="1:10" ht="15.2" customHeight="1" x14ac:dyDescent="0.2">
      <c r="A21" s="107" t="s">
        <v>82</v>
      </c>
      <c r="B21" s="108"/>
      <c r="C21" s="40">
        <f>'Stavební rozpočet - součet'!G14</f>
        <v>0</v>
      </c>
      <c r="D21" s="105"/>
      <c r="E21" s="106"/>
      <c r="F21" s="41"/>
      <c r="G21" s="105"/>
      <c r="H21" s="106"/>
      <c r="I21" s="41"/>
      <c r="J21" s="4"/>
    </row>
    <row r="22" spans="1:10" ht="16.7" customHeight="1" x14ac:dyDescent="0.2">
      <c r="A22" s="107" t="s">
        <v>83</v>
      </c>
      <c r="B22" s="108"/>
      <c r="C22" s="40">
        <f>SUM(C14:C21)</f>
        <v>0</v>
      </c>
      <c r="D22" s="107" t="s">
        <v>96</v>
      </c>
      <c r="E22" s="108"/>
      <c r="F22" s="40"/>
      <c r="G22" s="107" t="s">
        <v>109</v>
      </c>
      <c r="H22" s="108"/>
      <c r="I22" s="40"/>
      <c r="J22" s="4"/>
    </row>
    <row r="23" spans="1:10" ht="15.2" customHeight="1" x14ac:dyDescent="0.2">
      <c r="A23" s="6"/>
      <c r="B23" s="6"/>
      <c r="C23" s="38"/>
      <c r="D23" s="107" t="s">
        <v>97</v>
      </c>
      <c r="E23" s="108"/>
      <c r="F23" s="42"/>
      <c r="G23" s="107" t="s">
        <v>110</v>
      </c>
      <c r="H23" s="108"/>
      <c r="I23" s="40"/>
      <c r="J23" s="4"/>
    </row>
    <row r="24" spans="1:10" ht="15.2" customHeight="1" x14ac:dyDescent="0.2">
      <c r="D24" s="6"/>
      <c r="E24" s="6"/>
      <c r="F24" s="43"/>
      <c r="G24" s="107" t="s">
        <v>111</v>
      </c>
      <c r="H24" s="108"/>
      <c r="I24" s="45"/>
    </row>
    <row r="25" spans="1:10" ht="15.2" customHeight="1" x14ac:dyDescent="0.2">
      <c r="F25" s="44"/>
      <c r="G25" s="107" t="s">
        <v>112</v>
      </c>
      <c r="H25" s="108"/>
      <c r="I25" s="40"/>
      <c r="J25" s="4"/>
    </row>
    <row r="26" spans="1:10" x14ac:dyDescent="0.2">
      <c r="A26" s="30"/>
      <c r="B26" s="30"/>
      <c r="C26" s="30"/>
      <c r="G26" s="6"/>
      <c r="H26" s="6"/>
      <c r="I26" s="6"/>
    </row>
    <row r="27" spans="1:10" ht="15.2" customHeight="1" x14ac:dyDescent="0.2">
      <c r="A27" s="109" t="s">
        <v>84</v>
      </c>
      <c r="B27" s="110"/>
      <c r="C27" s="46"/>
      <c r="D27" s="39"/>
      <c r="E27" s="30"/>
      <c r="F27" s="30"/>
      <c r="G27" s="30"/>
      <c r="H27" s="30"/>
      <c r="I27" s="30"/>
    </row>
    <row r="28" spans="1:10" ht="15.2" customHeight="1" x14ac:dyDescent="0.2">
      <c r="A28" s="109" t="s">
        <v>85</v>
      </c>
      <c r="B28" s="110"/>
      <c r="C28" s="46"/>
      <c r="D28" s="109" t="s">
        <v>98</v>
      </c>
      <c r="E28" s="110"/>
      <c r="F28" s="46"/>
      <c r="G28" s="109" t="s">
        <v>113</v>
      </c>
      <c r="H28" s="110"/>
      <c r="I28" s="46">
        <f>SUM(C27:C29)</f>
        <v>0</v>
      </c>
      <c r="J28" s="4"/>
    </row>
    <row r="29" spans="1:10" ht="15.2" customHeight="1" x14ac:dyDescent="0.2">
      <c r="A29" s="109" t="s">
        <v>86</v>
      </c>
      <c r="B29" s="110"/>
      <c r="C29" s="46">
        <f>SUM('Stavební rozpočet'!AG12:AG33)+(F22+I22+F23+I23+I24+I25)</f>
        <v>0</v>
      </c>
      <c r="D29" s="109" t="s">
        <v>99</v>
      </c>
      <c r="E29" s="110"/>
      <c r="F29" s="46">
        <f>ROUND(C29*(21/100),2)</f>
        <v>0</v>
      </c>
      <c r="G29" s="109" t="s">
        <v>114</v>
      </c>
      <c r="H29" s="110"/>
      <c r="I29" s="46">
        <f>SUM(F28:F29)+I28</f>
        <v>0</v>
      </c>
      <c r="J29" s="4"/>
    </row>
    <row r="30" spans="1:10" x14ac:dyDescent="0.2">
      <c r="A30" s="34"/>
      <c r="B30" s="34"/>
      <c r="C30" s="34"/>
      <c r="D30" s="34"/>
      <c r="E30" s="34"/>
      <c r="F30" s="34"/>
      <c r="G30" s="34"/>
      <c r="H30" s="34"/>
      <c r="I30" s="34"/>
    </row>
    <row r="31" spans="1:10" ht="14.45" customHeight="1" x14ac:dyDescent="0.2">
      <c r="A31" s="111" t="s">
        <v>87</v>
      </c>
      <c r="B31" s="112"/>
      <c r="C31" s="113"/>
      <c r="D31" s="111" t="s">
        <v>100</v>
      </c>
      <c r="E31" s="112"/>
      <c r="F31" s="113"/>
      <c r="G31" s="111" t="s">
        <v>115</v>
      </c>
      <c r="H31" s="112"/>
      <c r="I31" s="113"/>
      <c r="J31" s="15"/>
    </row>
    <row r="32" spans="1:10" ht="14.45" customHeight="1" x14ac:dyDescent="0.2">
      <c r="A32" s="114"/>
      <c r="B32" s="115"/>
      <c r="C32" s="116"/>
      <c r="D32" s="114"/>
      <c r="E32" s="115"/>
      <c r="F32" s="116"/>
      <c r="G32" s="114"/>
      <c r="H32" s="115"/>
      <c r="I32" s="116"/>
      <c r="J32" s="15"/>
    </row>
    <row r="33" spans="1:10" ht="14.45" customHeight="1" x14ac:dyDescent="0.2">
      <c r="A33" s="114"/>
      <c r="B33" s="115"/>
      <c r="C33" s="116"/>
      <c r="D33" s="114"/>
      <c r="E33" s="115"/>
      <c r="F33" s="116"/>
      <c r="G33" s="114"/>
      <c r="H33" s="115"/>
      <c r="I33" s="116"/>
      <c r="J33" s="15"/>
    </row>
    <row r="34" spans="1:10" ht="14.45" customHeight="1" x14ac:dyDescent="0.2">
      <c r="A34" s="114"/>
      <c r="B34" s="115"/>
      <c r="C34" s="116"/>
      <c r="D34" s="114"/>
      <c r="E34" s="115"/>
      <c r="F34" s="116"/>
      <c r="G34" s="114"/>
      <c r="H34" s="115"/>
      <c r="I34" s="116"/>
      <c r="J34" s="15"/>
    </row>
    <row r="35" spans="1:10" ht="14.45" customHeight="1" x14ac:dyDescent="0.2">
      <c r="A35" s="117" t="s">
        <v>88</v>
      </c>
      <c r="B35" s="118"/>
      <c r="C35" s="119"/>
      <c r="D35" s="117" t="s">
        <v>88</v>
      </c>
      <c r="E35" s="118"/>
      <c r="F35" s="119"/>
      <c r="G35" s="117" t="s">
        <v>88</v>
      </c>
      <c r="H35" s="118"/>
      <c r="I35" s="119"/>
      <c r="J35" s="15"/>
    </row>
    <row r="36" spans="1:10" ht="11.25" customHeight="1" x14ac:dyDescent="0.2">
      <c r="A36" s="35" t="s">
        <v>22</v>
      </c>
      <c r="B36" s="37"/>
      <c r="C36" s="37"/>
      <c r="D36" s="37"/>
      <c r="E36" s="37"/>
      <c r="F36" s="37"/>
      <c r="G36" s="37"/>
      <c r="H36" s="37"/>
      <c r="I36" s="37"/>
    </row>
    <row r="37" spans="1:10" x14ac:dyDescent="0.2">
      <c r="A37" s="91"/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E2:E3"/>
    <mergeCell ref="F2:G3"/>
    <mergeCell ref="H2:H3"/>
    <mergeCell ref="I2:I3"/>
    <mergeCell ref="A1:I1"/>
    <mergeCell ref="A2:B3"/>
    <mergeCell ref="C2:D3"/>
  </mergeCells>
  <pageMargins left="0.39400000000000002" right="0.39400000000000002" top="0.59099999999999997" bottom="0.59099999999999997" header="0.5" footer="0.5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pane ySplit="10" topLeftCell="A11" activePane="bottomLeft" state="frozenSplit"/>
      <selection pane="bottomLeft" activeCell="C27" sqref="C27"/>
    </sheetView>
  </sheetViews>
  <sheetFormatPr defaultColWidth="11.5703125" defaultRowHeight="12.75" x14ac:dyDescent="0.2"/>
  <cols>
    <col min="1" max="2" width="16.5703125" customWidth="1"/>
    <col min="3" max="3" width="41.7109375" customWidth="1"/>
    <col min="5" max="5" width="22.140625" customWidth="1"/>
    <col min="6" max="6" width="21" customWidth="1"/>
    <col min="7" max="7" width="20.85546875" customWidth="1"/>
    <col min="8" max="9" width="0" hidden="1" customWidth="1"/>
  </cols>
  <sheetData>
    <row r="1" spans="1:9" ht="72.95" customHeight="1" x14ac:dyDescent="0.35">
      <c r="A1" s="120" t="s">
        <v>72</v>
      </c>
      <c r="B1" s="121"/>
      <c r="C1" s="121"/>
      <c r="D1" s="121"/>
      <c r="E1" s="121"/>
      <c r="F1" s="121"/>
      <c r="G1" s="121"/>
    </row>
    <row r="2" spans="1:9" x14ac:dyDescent="0.2">
      <c r="A2" s="92" t="s">
        <v>1</v>
      </c>
      <c r="B2" s="93" t="str">
        <f>'Stavební rozpočet'!C2</f>
        <v>ZŠ JUDr. Mareše - výměna umělého povrchu</v>
      </c>
      <c r="C2" s="94"/>
      <c r="D2" s="81" t="s">
        <v>38</v>
      </c>
      <c r="E2" s="81" t="str">
        <f>'Stavební rozpočet'!I2</f>
        <v> </v>
      </c>
      <c r="F2" s="83"/>
      <c r="G2" s="122"/>
      <c r="H2" s="4"/>
    </row>
    <row r="3" spans="1:9" x14ac:dyDescent="0.2">
      <c r="A3" s="90"/>
      <c r="B3" s="95"/>
      <c r="C3" s="95"/>
      <c r="D3" s="82"/>
      <c r="E3" s="82"/>
      <c r="F3" s="82"/>
      <c r="G3" s="85"/>
      <c r="H3" s="4"/>
    </row>
    <row r="4" spans="1:9" x14ac:dyDescent="0.2">
      <c r="A4" s="89" t="s">
        <v>2</v>
      </c>
      <c r="B4" s="91"/>
      <c r="C4" s="82"/>
      <c r="D4" s="91" t="s">
        <v>39</v>
      </c>
      <c r="E4" s="91" t="str">
        <f>'Stavební rozpočet'!I4</f>
        <v> </v>
      </c>
      <c r="F4" s="82"/>
      <c r="G4" s="85"/>
      <c r="H4" s="4"/>
    </row>
    <row r="5" spans="1:9" x14ac:dyDescent="0.2">
      <c r="A5" s="90"/>
      <c r="B5" s="82"/>
      <c r="C5" s="82"/>
      <c r="D5" s="82"/>
      <c r="E5" s="82"/>
      <c r="F5" s="82"/>
      <c r="G5" s="85"/>
      <c r="H5" s="4"/>
    </row>
    <row r="6" spans="1:9" x14ac:dyDescent="0.2">
      <c r="A6" s="89" t="s">
        <v>3</v>
      </c>
      <c r="B6" s="91"/>
      <c r="C6" s="82"/>
      <c r="D6" s="91" t="s">
        <v>40</v>
      </c>
      <c r="E6" s="91" t="str">
        <f>'Stavební rozpočet'!I6</f>
        <v> </v>
      </c>
      <c r="F6" s="82"/>
      <c r="G6" s="85"/>
      <c r="H6" s="4"/>
    </row>
    <row r="7" spans="1:9" x14ac:dyDescent="0.2">
      <c r="A7" s="90"/>
      <c r="B7" s="82"/>
      <c r="C7" s="82"/>
      <c r="D7" s="82"/>
      <c r="E7" s="82"/>
      <c r="F7" s="82"/>
      <c r="G7" s="85"/>
      <c r="H7" s="4"/>
    </row>
    <row r="8" spans="1:9" x14ac:dyDescent="0.2">
      <c r="A8" s="89" t="s">
        <v>41</v>
      </c>
      <c r="B8" s="91" t="str">
        <f>'Stavební rozpočet'!I8</f>
        <v> </v>
      </c>
      <c r="C8" s="82"/>
      <c r="D8" s="98" t="s">
        <v>32</v>
      </c>
      <c r="E8" s="91">
        <f>'Stavební rozpočet'!F8</f>
        <v>0</v>
      </c>
      <c r="F8" s="82"/>
      <c r="G8" s="85"/>
      <c r="H8" s="4"/>
    </row>
    <row r="9" spans="1:9" x14ac:dyDescent="0.2">
      <c r="A9" s="125"/>
      <c r="B9" s="126"/>
      <c r="C9" s="126"/>
      <c r="D9" s="126"/>
      <c r="E9" s="126"/>
      <c r="F9" s="126"/>
      <c r="G9" s="127"/>
      <c r="H9" s="4"/>
    </row>
    <row r="10" spans="1:9" ht="13.5" thickBot="1" x14ac:dyDescent="0.25">
      <c r="A10" s="22" t="s">
        <v>73</v>
      </c>
      <c r="B10" s="25" t="s">
        <v>23</v>
      </c>
      <c r="C10" s="123" t="s">
        <v>74</v>
      </c>
      <c r="D10" s="124"/>
      <c r="E10" s="26"/>
      <c r="F10" s="26"/>
      <c r="G10" s="26" t="s">
        <v>75</v>
      </c>
      <c r="H10" s="4"/>
    </row>
    <row r="11" spans="1:9" x14ac:dyDescent="0.2">
      <c r="A11" s="23"/>
      <c r="B11" s="53" t="s">
        <v>7</v>
      </c>
      <c r="C11" s="53" t="s">
        <v>26</v>
      </c>
      <c r="D11" s="54"/>
      <c r="E11" s="28"/>
      <c r="F11" s="28"/>
      <c r="G11" s="72">
        <f>'Stavební rozpočet'!I12</f>
        <v>0</v>
      </c>
      <c r="H11" s="17" t="s">
        <v>76</v>
      </c>
      <c r="I11" s="17">
        <f t="shared" ref="I11:I16" si="0">IF(H11="F",0,G11)</f>
        <v>0</v>
      </c>
    </row>
    <row r="12" spans="1:9" x14ac:dyDescent="0.2">
      <c r="A12" s="24"/>
      <c r="B12" s="49" t="s">
        <v>8</v>
      </c>
      <c r="C12" s="49" t="s">
        <v>122</v>
      </c>
      <c r="D12" s="47"/>
      <c r="E12" s="17"/>
      <c r="F12" s="17"/>
      <c r="G12" s="73">
        <f>'Stavební rozpočet'!I17</f>
        <v>0</v>
      </c>
      <c r="H12" s="17" t="s">
        <v>76</v>
      </c>
      <c r="I12" s="17">
        <f t="shared" si="0"/>
        <v>0</v>
      </c>
    </row>
    <row r="13" spans="1:9" x14ac:dyDescent="0.2">
      <c r="A13" s="24"/>
      <c r="B13" s="49" t="s">
        <v>9</v>
      </c>
      <c r="C13" s="49" t="s">
        <v>47</v>
      </c>
      <c r="D13" s="47"/>
      <c r="E13" s="17"/>
      <c r="F13" s="17"/>
      <c r="G13" s="73">
        <f>'Stavební rozpočet'!I27</f>
        <v>0</v>
      </c>
      <c r="H13" s="17" t="s">
        <v>76</v>
      </c>
      <c r="I13" s="17">
        <f t="shared" si="0"/>
        <v>0</v>
      </c>
    </row>
    <row r="14" spans="1:9" x14ac:dyDescent="0.2">
      <c r="A14" s="69"/>
      <c r="B14" s="70" t="s">
        <v>10</v>
      </c>
      <c r="C14" s="70" t="s">
        <v>27</v>
      </c>
      <c r="D14" s="57"/>
      <c r="E14" s="71"/>
      <c r="F14" s="71"/>
      <c r="G14" s="74">
        <f>'Stavební rozpočet'!I30</f>
        <v>0</v>
      </c>
      <c r="H14" s="17" t="s">
        <v>76</v>
      </c>
      <c r="I14" s="17">
        <f t="shared" si="0"/>
        <v>0</v>
      </c>
    </row>
    <row r="15" spans="1:9" x14ac:dyDescent="0.2">
      <c r="A15" s="24"/>
      <c r="B15" s="9"/>
      <c r="C15" s="49"/>
      <c r="D15" s="47"/>
      <c r="E15" s="17"/>
      <c r="F15" s="17"/>
      <c r="G15" s="17"/>
      <c r="H15" s="17" t="s">
        <v>76</v>
      </c>
      <c r="I15" s="17">
        <f t="shared" si="0"/>
        <v>0</v>
      </c>
    </row>
    <row r="16" spans="1:9" x14ac:dyDescent="0.2">
      <c r="A16" s="24"/>
      <c r="B16" s="9"/>
      <c r="C16" s="49"/>
      <c r="D16" s="47"/>
      <c r="E16" s="17"/>
      <c r="F16" s="17"/>
      <c r="G16" s="17"/>
      <c r="H16" s="17" t="s">
        <v>76</v>
      </c>
      <c r="I16" s="17">
        <f t="shared" si="0"/>
        <v>0</v>
      </c>
    </row>
    <row r="17" spans="6:7" x14ac:dyDescent="0.2">
      <c r="F17" s="27" t="s">
        <v>46</v>
      </c>
      <c r="G17" s="29">
        <f>SUM(I11:I16)</f>
        <v>0</v>
      </c>
    </row>
  </sheetData>
  <mergeCells count="18">
    <mergeCell ref="A4:A5"/>
    <mergeCell ref="B4:C5"/>
    <mergeCell ref="D4:D5"/>
    <mergeCell ref="E4:G5"/>
    <mergeCell ref="C10:D10"/>
    <mergeCell ref="A6:A7"/>
    <mergeCell ref="B6:C7"/>
    <mergeCell ref="D6:D7"/>
    <mergeCell ref="E6:G7"/>
    <mergeCell ref="A8:A9"/>
    <mergeCell ref="B8:C9"/>
    <mergeCell ref="D8:D9"/>
    <mergeCell ref="E8:G9"/>
    <mergeCell ref="A1:G1"/>
    <mergeCell ref="A2:A3"/>
    <mergeCell ref="B2:C3"/>
    <mergeCell ref="D2:D3"/>
    <mergeCell ref="E2:G3"/>
  </mergeCells>
  <pageMargins left="0.39400000000000002" right="0.39400000000000002" top="0.59099999999999997" bottom="0.59099999999999997" header="0.5" footer="0.5"/>
  <pageSetup paperSize="9" scale="9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6"/>
  <sheetViews>
    <sheetView tabSelected="1" workbookViewId="0">
      <pane ySplit="11" topLeftCell="A12" activePane="bottomLeft" state="frozenSplit"/>
      <selection pane="bottomLeft" activeCell="G30" sqref="G30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69" customWidth="1"/>
    <col min="6" max="6" width="6.42578125" customWidth="1"/>
    <col min="7" max="7" width="12.85546875" customWidth="1"/>
    <col min="8" max="8" width="12" customWidth="1"/>
    <col min="9" max="9" width="14.28515625" customWidth="1"/>
    <col min="22" max="61" width="12.140625" hidden="1" customWidth="1"/>
  </cols>
  <sheetData>
    <row r="1" spans="1:61" ht="72.95" customHeight="1" x14ac:dyDescent="0.35">
      <c r="A1" s="120" t="s">
        <v>0</v>
      </c>
      <c r="B1" s="121"/>
      <c r="C1" s="121"/>
      <c r="D1" s="121"/>
      <c r="E1" s="121"/>
      <c r="F1" s="121"/>
      <c r="G1" s="121"/>
      <c r="H1" s="121"/>
      <c r="I1" s="121"/>
    </row>
    <row r="2" spans="1:61" x14ac:dyDescent="0.2">
      <c r="A2" s="92" t="s">
        <v>1</v>
      </c>
      <c r="B2" s="83"/>
      <c r="C2" s="93" t="s">
        <v>135</v>
      </c>
      <c r="D2" s="128" t="s">
        <v>29</v>
      </c>
      <c r="E2" s="83"/>
      <c r="F2" s="128" t="s">
        <v>6</v>
      </c>
      <c r="G2" s="83"/>
      <c r="H2" s="81" t="s">
        <v>38</v>
      </c>
      <c r="I2" s="55" t="s">
        <v>44</v>
      </c>
      <c r="J2" s="58"/>
    </row>
    <row r="3" spans="1:61" x14ac:dyDescent="0.2">
      <c r="A3" s="90"/>
      <c r="B3" s="82"/>
      <c r="C3" s="95"/>
      <c r="D3" s="82"/>
      <c r="E3" s="82"/>
      <c r="F3" s="82"/>
      <c r="G3" s="82"/>
      <c r="H3" s="82"/>
      <c r="I3" s="48"/>
      <c r="J3" s="58"/>
    </row>
    <row r="4" spans="1:61" x14ac:dyDescent="0.2">
      <c r="A4" s="89" t="s">
        <v>2</v>
      </c>
      <c r="B4" s="82"/>
      <c r="C4" s="91"/>
      <c r="D4" s="98" t="s">
        <v>30</v>
      </c>
      <c r="E4" s="82"/>
      <c r="F4" s="98"/>
      <c r="G4" s="82"/>
      <c r="H4" s="91" t="s">
        <v>39</v>
      </c>
      <c r="I4" s="56" t="s">
        <v>44</v>
      </c>
      <c r="J4" s="58"/>
    </row>
    <row r="5" spans="1:61" x14ac:dyDescent="0.2">
      <c r="A5" s="90"/>
      <c r="B5" s="82"/>
      <c r="C5" s="82"/>
      <c r="D5" s="82"/>
      <c r="E5" s="82"/>
      <c r="F5" s="82"/>
      <c r="G5" s="82"/>
      <c r="H5" s="82"/>
      <c r="I5" s="48"/>
      <c r="J5" s="58"/>
    </row>
    <row r="6" spans="1:61" x14ac:dyDescent="0.2">
      <c r="A6" s="89" t="s">
        <v>3</v>
      </c>
      <c r="B6" s="82"/>
      <c r="C6" s="91"/>
      <c r="D6" s="98" t="s">
        <v>31</v>
      </c>
      <c r="E6" s="82"/>
      <c r="F6" s="98" t="s">
        <v>6</v>
      </c>
      <c r="G6" s="82"/>
      <c r="H6" s="91" t="s">
        <v>40</v>
      </c>
      <c r="I6" s="56" t="s">
        <v>44</v>
      </c>
      <c r="J6" s="58"/>
    </row>
    <row r="7" spans="1:61" x14ac:dyDescent="0.2">
      <c r="A7" s="90"/>
      <c r="B7" s="82"/>
      <c r="C7" s="82"/>
      <c r="D7" s="82"/>
      <c r="E7" s="82"/>
      <c r="F7" s="82"/>
      <c r="G7" s="82"/>
      <c r="H7" s="82"/>
      <c r="I7" s="48"/>
      <c r="J7" s="58"/>
    </row>
    <row r="8" spans="1:61" x14ac:dyDescent="0.2">
      <c r="A8" s="89" t="s">
        <v>4</v>
      </c>
      <c r="B8" s="82"/>
      <c r="C8" s="91" t="s">
        <v>6</v>
      </c>
      <c r="D8" s="98" t="s">
        <v>32</v>
      </c>
      <c r="E8" s="82"/>
      <c r="F8" s="98"/>
      <c r="G8" s="82"/>
      <c r="H8" s="91" t="s">
        <v>41</v>
      </c>
      <c r="I8" s="56" t="s">
        <v>44</v>
      </c>
      <c r="J8" s="58"/>
    </row>
    <row r="9" spans="1:61" x14ac:dyDescent="0.2">
      <c r="A9" s="125"/>
      <c r="B9" s="126"/>
      <c r="C9" s="126"/>
      <c r="D9" s="126"/>
      <c r="E9" s="126"/>
      <c r="F9" s="126"/>
      <c r="G9" s="126"/>
      <c r="H9" s="126"/>
      <c r="I9" s="50"/>
      <c r="J9" s="58"/>
    </row>
    <row r="10" spans="1:61" x14ac:dyDescent="0.2">
      <c r="A10" s="1" t="s">
        <v>5</v>
      </c>
      <c r="B10" s="8" t="s">
        <v>23</v>
      </c>
      <c r="C10" s="133" t="s">
        <v>24</v>
      </c>
      <c r="D10" s="134"/>
      <c r="E10" s="135"/>
      <c r="F10" s="8" t="s">
        <v>33</v>
      </c>
      <c r="G10" s="11" t="s">
        <v>37</v>
      </c>
      <c r="H10" s="14" t="s">
        <v>42</v>
      </c>
      <c r="I10" s="64" t="s">
        <v>45</v>
      </c>
      <c r="J10" s="58"/>
      <c r="BH10" s="16" t="s">
        <v>69</v>
      </c>
      <c r="BI10" s="20" t="s">
        <v>71</v>
      </c>
    </row>
    <row r="11" spans="1:61" x14ac:dyDescent="0.2">
      <c r="A11" s="59" t="s">
        <v>6</v>
      </c>
      <c r="B11" s="60" t="s">
        <v>6</v>
      </c>
      <c r="C11" s="136" t="s">
        <v>25</v>
      </c>
      <c r="D11" s="95"/>
      <c r="E11" s="137"/>
      <c r="F11" s="60" t="s">
        <v>6</v>
      </c>
      <c r="G11" s="60" t="s">
        <v>6</v>
      </c>
      <c r="H11" s="61" t="s">
        <v>43</v>
      </c>
      <c r="I11" s="62" t="s">
        <v>48</v>
      </c>
      <c r="U11" s="16"/>
      <c r="V11" s="16" t="s">
        <v>49</v>
      </c>
      <c r="W11" s="16" t="s">
        <v>50</v>
      </c>
      <c r="X11" s="16" t="s">
        <v>51</v>
      </c>
      <c r="Y11" s="16" t="s">
        <v>52</v>
      </c>
      <c r="Z11" s="16" t="s">
        <v>53</v>
      </c>
      <c r="AA11" s="16" t="s">
        <v>54</v>
      </c>
      <c r="AB11" s="16" t="s">
        <v>55</v>
      </c>
      <c r="AC11" s="16" t="s">
        <v>56</v>
      </c>
      <c r="BC11" s="16" t="s">
        <v>66</v>
      </c>
      <c r="BD11" s="16" t="s">
        <v>67</v>
      </c>
      <c r="BE11" s="16" t="s">
        <v>68</v>
      </c>
    </row>
    <row r="12" spans="1:61" x14ac:dyDescent="0.2">
      <c r="A12" s="2"/>
      <c r="B12" s="75" t="s">
        <v>7</v>
      </c>
      <c r="C12" s="129" t="s">
        <v>26</v>
      </c>
      <c r="D12" s="130"/>
      <c r="E12" s="130"/>
      <c r="F12" s="78" t="s">
        <v>6</v>
      </c>
      <c r="G12" s="10" t="s">
        <v>6</v>
      </c>
      <c r="H12" s="78" t="s">
        <v>6</v>
      </c>
      <c r="I12" s="65">
        <f>SUM(I13:I15)</f>
        <v>0</v>
      </c>
      <c r="AD12" s="16" t="s">
        <v>57</v>
      </c>
      <c r="AN12" s="21">
        <f>SUM(AE13:AE13)</f>
        <v>0</v>
      </c>
      <c r="AO12" s="21">
        <f>SUM(AF13:AF13)</f>
        <v>0</v>
      </c>
      <c r="AP12" s="21">
        <f>SUM(AG13:AG13)</f>
        <v>0</v>
      </c>
    </row>
    <row r="13" spans="1:61" x14ac:dyDescent="0.2">
      <c r="A13" s="3" t="s">
        <v>7</v>
      </c>
      <c r="B13" s="76"/>
      <c r="C13" s="131" t="s">
        <v>131</v>
      </c>
      <c r="D13" s="132"/>
      <c r="E13" s="132"/>
      <c r="F13" s="76" t="s">
        <v>34</v>
      </c>
      <c r="G13" s="12">
        <v>466</v>
      </c>
      <c r="H13" s="79">
        <v>0</v>
      </c>
      <c r="I13" s="66">
        <f>G13*H13</f>
        <v>0</v>
      </c>
      <c r="U13" s="17"/>
      <c r="W13" s="17">
        <f>IF(AL13="1",BC13,0)</f>
        <v>0</v>
      </c>
      <c r="X13" s="17">
        <f>IF(AL13="1",BD13,0)</f>
        <v>0</v>
      </c>
      <c r="Y13" s="17">
        <f>IF(AL13="7",BC13,0)</f>
        <v>0</v>
      </c>
      <c r="Z13" s="17">
        <f>IF(AL13="7",BD13,0)</f>
        <v>0</v>
      </c>
      <c r="AA13" s="17">
        <f>IF(AL13="2",BC13,0)</f>
        <v>0</v>
      </c>
      <c r="AB13" s="17">
        <f>IF(AL13="2",BD13,0)</f>
        <v>0</v>
      </c>
      <c r="AC13" s="17">
        <f>IF(AL13="0",BE13,0)</f>
        <v>0</v>
      </c>
      <c r="AD13" s="16" t="s">
        <v>57</v>
      </c>
      <c r="AE13" s="12">
        <f>IF(AI13=0,I13,0)</f>
        <v>0</v>
      </c>
      <c r="AF13" s="12">
        <f>IF(AI13=15,I13,0)</f>
        <v>0</v>
      </c>
      <c r="AG13" s="12">
        <f>IF(AI13=21,I13,0)</f>
        <v>0</v>
      </c>
      <c r="AI13" s="17">
        <v>21</v>
      </c>
      <c r="AJ13" s="17">
        <f>H13*0</f>
        <v>0</v>
      </c>
      <c r="AK13" s="17">
        <f>H13*(1-0)</f>
        <v>0</v>
      </c>
      <c r="AL13" s="18" t="s">
        <v>7</v>
      </c>
      <c r="AQ13" s="17">
        <f>AR13+AS13</f>
        <v>0</v>
      </c>
      <c r="AR13" s="17">
        <f>G13*AJ13</f>
        <v>0</v>
      </c>
      <c r="AS13" s="17">
        <f>G13*AK13</f>
        <v>0</v>
      </c>
      <c r="AT13" s="19" t="s">
        <v>58</v>
      </c>
      <c r="AU13" s="19" t="s">
        <v>62</v>
      </c>
      <c r="AV13" s="16" t="s">
        <v>65</v>
      </c>
      <c r="AX13" s="17">
        <f>AR13+AS13</f>
        <v>0</v>
      </c>
      <c r="AY13" s="17">
        <f>H13/(100-AZ13)*100</f>
        <v>0</v>
      </c>
      <c r="AZ13" s="17">
        <v>0</v>
      </c>
      <c r="BA13" s="17">
        <f>107</f>
        <v>107</v>
      </c>
      <c r="BC13" s="12">
        <f>G13*AJ13</f>
        <v>0</v>
      </c>
      <c r="BD13" s="12">
        <f>G13*AK13</f>
        <v>0</v>
      </c>
      <c r="BE13" s="12">
        <f>G13*H13</f>
        <v>0</v>
      </c>
      <c r="BF13" s="12" t="s">
        <v>70</v>
      </c>
      <c r="BG13" s="17">
        <v>11</v>
      </c>
    </row>
    <row r="14" spans="1:61" x14ac:dyDescent="0.2">
      <c r="A14" s="3" t="s">
        <v>8</v>
      </c>
      <c r="B14" s="76"/>
      <c r="C14" s="51" t="s">
        <v>134</v>
      </c>
      <c r="D14" s="52"/>
      <c r="E14" s="52"/>
      <c r="F14" s="76" t="s">
        <v>34</v>
      </c>
      <c r="G14" s="12">
        <v>466</v>
      </c>
      <c r="H14" s="79">
        <v>0</v>
      </c>
      <c r="I14" s="66">
        <v>0</v>
      </c>
      <c r="U14" s="17"/>
      <c r="W14" s="17"/>
      <c r="X14" s="17"/>
      <c r="Y14" s="17"/>
      <c r="Z14" s="17"/>
      <c r="AA14" s="17"/>
      <c r="AB14" s="17"/>
      <c r="AC14" s="17"/>
      <c r="AD14" s="16"/>
      <c r="AE14" s="12"/>
      <c r="AF14" s="12"/>
      <c r="AG14" s="12"/>
      <c r="AI14" s="17"/>
      <c r="AJ14" s="17"/>
      <c r="AK14" s="17"/>
      <c r="AL14" s="18"/>
      <c r="AQ14" s="17"/>
      <c r="AR14" s="17"/>
      <c r="AS14" s="17"/>
      <c r="AT14" s="19"/>
      <c r="AU14" s="19"/>
      <c r="AV14" s="16"/>
      <c r="AX14" s="17"/>
      <c r="AY14" s="17"/>
      <c r="AZ14" s="17"/>
      <c r="BA14" s="17"/>
      <c r="BC14" s="12"/>
      <c r="BD14" s="12"/>
      <c r="BE14" s="12"/>
      <c r="BF14" s="12"/>
      <c r="BG14" s="17"/>
    </row>
    <row r="15" spans="1:61" x14ac:dyDescent="0.2">
      <c r="A15" s="3" t="s">
        <v>9</v>
      </c>
      <c r="B15" s="76"/>
      <c r="C15" s="51" t="s">
        <v>121</v>
      </c>
      <c r="D15" s="52"/>
      <c r="E15" s="52"/>
      <c r="F15" s="76" t="s">
        <v>35</v>
      </c>
      <c r="G15" s="12">
        <v>30</v>
      </c>
      <c r="H15" s="79">
        <v>0</v>
      </c>
      <c r="I15" s="66">
        <v>0</v>
      </c>
      <c r="U15" s="17"/>
      <c r="W15" s="17"/>
      <c r="X15" s="17"/>
      <c r="Y15" s="17"/>
      <c r="Z15" s="17"/>
      <c r="AA15" s="17"/>
      <c r="AB15" s="17"/>
      <c r="AC15" s="17"/>
      <c r="AD15" s="16"/>
      <c r="AE15" s="12"/>
      <c r="AF15" s="12"/>
      <c r="AG15" s="12"/>
      <c r="AI15" s="17"/>
      <c r="AJ15" s="17"/>
      <c r="AK15" s="17"/>
      <c r="AL15" s="18"/>
      <c r="AQ15" s="17"/>
      <c r="AR15" s="17"/>
      <c r="AS15" s="17"/>
      <c r="AT15" s="19"/>
      <c r="AU15" s="19"/>
      <c r="AV15" s="16"/>
      <c r="AX15" s="17"/>
      <c r="AY15" s="17"/>
      <c r="AZ15" s="17"/>
      <c r="BA15" s="17"/>
      <c r="BC15" s="12"/>
      <c r="BD15" s="12"/>
      <c r="BE15" s="12"/>
      <c r="BF15" s="12"/>
      <c r="BG15" s="17"/>
    </row>
    <row r="16" spans="1:61" x14ac:dyDescent="0.2">
      <c r="A16" s="3"/>
      <c r="B16" s="76"/>
      <c r="C16" s="63" t="s">
        <v>120</v>
      </c>
      <c r="D16" s="52"/>
      <c r="E16" s="52"/>
      <c r="F16" s="76"/>
      <c r="G16" s="12"/>
      <c r="H16" s="79"/>
      <c r="I16" s="66"/>
      <c r="U16" s="17"/>
      <c r="W16" s="17"/>
      <c r="X16" s="17"/>
      <c r="Y16" s="17"/>
      <c r="Z16" s="17"/>
      <c r="AA16" s="17"/>
      <c r="AB16" s="17"/>
      <c r="AC16" s="17"/>
      <c r="AD16" s="16"/>
      <c r="AE16" s="12"/>
      <c r="AF16" s="12"/>
      <c r="AG16" s="12"/>
      <c r="AI16" s="17"/>
      <c r="AJ16" s="17"/>
      <c r="AK16" s="17"/>
      <c r="AL16" s="18"/>
      <c r="AQ16" s="17"/>
      <c r="AR16" s="17"/>
      <c r="AS16" s="17"/>
      <c r="AT16" s="19"/>
      <c r="AU16" s="19"/>
      <c r="AV16" s="16"/>
      <c r="AX16" s="17"/>
      <c r="AY16" s="17"/>
      <c r="AZ16" s="17"/>
      <c r="BA16" s="17"/>
      <c r="BC16" s="12"/>
      <c r="BD16" s="12"/>
      <c r="BE16" s="12"/>
      <c r="BF16" s="12"/>
      <c r="BG16" s="17"/>
    </row>
    <row r="17" spans="1:59" x14ac:dyDescent="0.2">
      <c r="A17" s="2"/>
      <c r="B17" s="75" t="s">
        <v>8</v>
      </c>
      <c r="C17" s="129" t="s">
        <v>122</v>
      </c>
      <c r="D17" s="130"/>
      <c r="E17" s="130"/>
      <c r="F17" s="78" t="s">
        <v>6</v>
      </c>
      <c r="G17" s="10" t="s">
        <v>6</v>
      </c>
      <c r="H17" s="78" t="s">
        <v>6</v>
      </c>
      <c r="I17" s="65">
        <f>SUM(I18:I25)</f>
        <v>0</v>
      </c>
      <c r="AD17" s="16" t="s">
        <v>57</v>
      </c>
      <c r="AN17" s="21">
        <f>SUM(AE18:AE18)</f>
        <v>0</v>
      </c>
      <c r="AO17" s="21">
        <f>SUM(AF18:AF18)</f>
        <v>0</v>
      </c>
      <c r="AP17" s="21">
        <f>SUM(AG18:AG18)</f>
        <v>0</v>
      </c>
    </row>
    <row r="18" spans="1:59" x14ac:dyDescent="0.2">
      <c r="A18" s="3" t="s">
        <v>10</v>
      </c>
      <c r="B18" s="76"/>
      <c r="C18" s="131" t="s">
        <v>138</v>
      </c>
      <c r="D18" s="132"/>
      <c r="E18" s="132"/>
      <c r="F18" s="76" t="s">
        <v>34</v>
      </c>
      <c r="G18" s="12">
        <v>261</v>
      </c>
      <c r="H18" s="79">
        <v>0</v>
      </c>
      <c r="I18" s="66">
        <f>G18*H18</f>
        <v>0</v>
      </c>
      <c r="U18" s="17"/>
      <c r="W18" s="17">
        <f>IF(AL18="1",BC18,0)</f>
        <v>0</v>
      </c>
      <c r="X18" s="17">
        <f>IF(AL18="1",BD18,0)</f>
        <v>0</v>
      </c>
      <c r="Y18" s="17">
        <f>IF(AL18="7",BC18,0)</f>
        <v>0</v>
      </c>
      <c r="Z18" s="17">
        <f>IF(AL18="7",BD18,0)</f>
        <v>0</v>
      </c>
      <c r="AA18" s="17">
        <f>IF(AL18="2",BC18,0)</f>
        <v>0</v>
      </c>
      <c r="AB18" s="17">
        <f>IF(AL18="2",BD18,0)</f>
        <v>0</v>
      </c>
      <c r="AC18" s="17">
        <f>IF(AL18="0",BE18,0)</f>
        <v>0</v>
      </c>
      <c r="AD18" s="16" t="s">
        <v>57</v>
      </c>
      <c r="AE18" s="12">
        <f>IF(AI18=0,I18,0)</f>
        <v>0</v>
      </c>
      <c r="AF18" s="12">
        <f>IF(AI18=15,I18,0)</f>
        <v>0</v>
      </c>
      <c r="AG18" s="12">
        <f>IF(AI18=21,I18,0)</f>
        <v>0</v>
      </c>
      <c r="AI18" s="17">
        <v>21</v>
      </c>
      <c r="AJ18" s="17">
        <f>H18*0.676127320954907</f>
        <v>0</v>
      </c>
      <c r="AK18" s="17">
        <f>H18*(1-0.676127320954907)</f>
        <v>0</v>
      </c>
      <c r="AL18" s="18" t="s">
        <v>7</v>
      </c>
      <c r="AQ18" s="17">
        <f>AR18+AS18</f>
        <v>0</v>
      </c>
      <c r="AR18" s="17">
        <f>G18*AJ18</f>
        <v>0</v>
      </c>
      <c r="AS18" s="17">
        <f>G18*AK18</f>
        <v>0</v>
      </c>
      <c r="AT18" s="19" t="s">
        <v>59</v>
      </c>
      <c r="AU18" s="19" t="s">
        <v>63</v>
      </c>
      <c r="AV18" s="16" t="s">
        <v>65</v>
      </c>
      <c r="AX18" s="17">
        <f>AR18+AS18</f>
        <v>0</v>
      </c>
      <c r="AY18" s="17">
        <f>H18/(100-AZ18)*100</f>
        <v>0</v>
      </c>
      <c r="AZ18" s="17">
        <v>0</v>
      </c>
      <c r="BA18" s="17">
        <f>109</f>
        <v>109</v>
      </c>
      <c r="BC18" s="12">
        <f>G18*AJ18</f>
        <v>0</v>
      </c>
      <c r="BD18" s="12">
        <f>G18*AK18</f>
        <v>0</v>
      </c>
      <c r="BE18" s="12">
        <f>G18*H18</f>
        <v>0</v>
      </c>
      <c r="BF18" s="12" t="s">
        <v>70</v>
      </c>
      <c r="BG18" s="17">
        <v>56</v>
      </c>
    </row>
    <row r="19" spans="1:59" x14ac:dyDescent="0.2">
      <c r="A19" s="3"/>
      <c r="B19" s="76"/>
      <c r="C19" s="51" t="s">
        <v>136</v>
      </c>
      <c r="D19" s="52"/>
      <c r="E19" s="52"/>
      <c r="F19" s="76"/>
      <c r="G19" s="12"/>
      <c r="H19" s="79"/>
      <c r="I19" s="66"/>
      <c r="U19" s="17"/>
      <c r="W19" s="17"/>
      <c r="X19" s="17"/>
      <c r="Y19" s="17"/>
      <c r="Z19" s="17"/>
      <c r="AA19" s="17"/>
      <c r="AB19" s="17"/>
      <c r="AC19" s="17"/>
      <c r="AD19" s="16"/>
      <c r="AE19" s="12"/>
      <c r="AF19" s="12"/>
      <c r="AG19" s="12"/>
      <c r="AI19" s="17"/>
      <c r="AJ19" s="17"/>
      <c r="AK19" s="17"/>
      <c r="AL19" s="18"/>
      <c r="AQ19" s="17"/>
      <c r="AR19" s="17"/>
      <c r="AS19" s="17"/>
      <c r="AT19" s="19"/>
      <c r="AU19" s="19"/>
      <c r="AV19" s="16"/>
      <c r="AX19" s="17"/>
      <c r="AY19" s="17"/>
      <c r="AZ19" s="17"/>
      <c r="BA19" s="17"/>
      <c r="BC19" s="12"/>
      <c r="BD19" s="12"/>
      <c r="BE19" s="12"/>
      <c r="BF19" s="12"/>
      <c r="BG19" s="17"/>
    </row>
    <row r="20" spans="1:59" x14ac:dyDescent="0.2">
      <c r="A20" s="3" t="s">
        <v>11</v>
      </c>
      <c r="B20" s="76"/>
      <c r="C20" s="51" t="s">
        <v>139</v>
      </c>
      <c r="D20" s="52"/>
      <c r="E20" s="52"/>
      <c r="F20" s="76" t="s">
        <v>34</v>
      </c>
      <c r="G20" s="12">
        <v>205</v>
      </c>
      <c r="H20" s="79">
        <v>0</v>
      </c>
      <c r="I20" s="66">
        <v>0</v>
      </c>
      <c r="U20" s="17"/>
      <c r="W20" s="17"/>
      <c r="X20" s="17"/>
      <c r="Y20" s="17"/>
      <c r="Z20" s="17"/>
      <c r="AA20" s="17"/>
      <c r="AB20" s="17"/>
      <c r="AC20" s="17"/>
      <c r="AD20" s="16"/>
      <c r="AE20" s="12"/>
      <c r="AF20" s="12"/>
      <c r="AG20" s="12"/>
      <c r="AI20" s="17"/>
      <c r="AJ20" s="17"/>
      <c r="AK20" s="17"/>
      <c r="AL20" s="18"/>
      <c r="AQ20" s="17"/>
      <c r="AR20" s="17"/>
      <c r="AS20" s="17"/>
      <c r="AT20" s="19"/>
      <c r="AU20" s="19"/>
      <c r="AV20" s="16"/>
      <c r="AX20" s="17"/>
      <c r="AY20" s="17"/>
      <c r="AZ20" s="17"/>
      <c r="BA20" s="17"/>
      <c r="BC20" s="12"/>
      <c r="BD20" s="12"/>
      <c r="BE20" s="12"/>
      <c r="BF20" s="12"/>
      <c r="BG20" s="17"/>
    </row>
    <row r="21" spans="1:59" x14ac:dyDescent="0.2">
      <c r="A21" s="3"/>
      <c r="B21" s="76"/>
      <c r="C21" s="51" t="s">
        <v>136</v>
      </c>
      <c r="D21" s="52"/>
      <c r="E21" s="52"/>
      <c r="F21" s="76"/>
      <c r="G21" s="12"/>
      <c r="H21" s="79"/>
      <c r="I21" s="66"/>
      <c r="U21" s="17"/>
      <c r="W21" s="17"/>
      <c r="X21" s="17"/>
      <c r="Y21" s="17"/>
      <c r="Z21" s="17"/>
      <c r="AA21" s="17"/>
      <c r="AB21" s="17"/>
      <c r="AC21" s="17"/>
      <c r="AD21" s="16"/>
      <c r="AE21" s="12"/>
      <c r="AF21" s="12"/>
      <c r="AG21" s="12"/>
      <c r="AI21" s="17"/>
      <c r="AJ21" s="17"/>
      <c r="AK21" s="17"/>
      <c r="AL21" s="18"/>
      <c r="AQ21" s="17"/>
      <c r="AR21" s="17"/>
      <c r="AS21" s="17"/>
      <c r="AT21" s="19"/>
      <c r="AU21" s="19"/>
      <c r="AV21" s="16"/>
      <c r="AX21" s="17"/>
      <c r="AY21" s="17"/>
      <c r="AZ21" s="17"/>
      <c r="BA21" s="17"/>
      <c r="BC21" s="12"/>
      <c r="BD21" s="12"/>
      <c r="BE21" s="12"/>
      <c r="BF21" s="12"/>
      <c r="BG21" s="17"/>
    </row>
    <row r="22" spans="1:59" x14ac:dyDescent="0.2">
      <c r="A22" s="3" t="s">
        <v>12</v>
      </c>
      <c r="B22" s="76"/>
      <c r="C22" s="51" t="s">
        <v>123</v>
      </c>
      <c r="D22" s="52"/>
      <c r="E22" s="52"/>
      <c r="F22" s="76" t="s">
        <v>34</v>
      </c>
      <c r="G22" s="12">
        <v>466</v>
      </c>
      <c r="H22" s="79">
        <v>0</v>
      </c>
      <c r="I22" s="66">
        <v>0</v>
      </c>
      <c r="U22" s="17"/>
      <c r="W22" s="17"/>
      <c r="X22" s="17"/>
      <c r="Y22" s="17"/>
      <c r="Z22" s="17"/>
      <c r="AA22" s="17"/>
      <c r="AB22" s="17"/>
      <c r="AC22" s="17"/>
      <c r="AD22" s="16"/>
      <c r="AE22" s="12"/>
      <c r="AF22" s="12"/>
      <c r="AG22" s="12"/>
      <c r="AI22" s="17"/>
      <c r="AJ22" s="17"/>
      <c r="AK22" s="17"/>
      <c r="AL22" s="18"/>
      <c r="AQ22" s="17"/>
      <c r="AR22" s="17"/>
      <c r="AS22" s="17"/>
      <c r="AT22" s="19"/>
      <c r="AU22" s="19"/>
      <c r="AV22" s="16"/>
      <c r="AX22" s="17"/>
      <c r="AY22" s="17"/>
      <c r="AZ22" s="17"/>
      <c r="BA22" s="17"/>
      <c r="BC22" s="12"/>
      <c r="BD22" s="12"/>
      <c r="BE22" s="12"/>
      <c r="BF22" s="12"/>
      <c r="BG22" s="17"/>
    </row>
    <row r="23" spans="1:59" x14ac:dyDescent="0.2">
      <c r="A23" s="3" t="s">
        <v>13</v>
      </c>
      <c r="B23" s="76"/>
      <c r="C23" s="51" t="s">
        <v>124</v>
      </c>
      <c r="D23" s="52"/>
      <c r="E23" s="52"/>
      <c r="F23" s="76" t="s">
        <v>126</v>
      </c>
      <c r="G23" s="12">
        <v>1</v>
      </c>
      <c r="H23" s="79">
        <v>0</v>
      </c>
      <c r="I23" s="66">
        <v>0</v>
      </c>
      <c r="U23" s="17"/>
      <c r="W23" s="17"/>
      <c r="X23" s="17"/>
      <c r="Y23" s="17"/>
      <c r="Z23" s="17"/>
      <c r="AA23" s="17"/>
      <c r="AB23" s="17"/>
      <c r="AC23" s="17"/>
      <c r="AD23" s="16"/>
      <c r="AE23" s="12"/>
      <c r="AF23" s="12"/>
      <c r="AG23" s="12"/>
      <c r="AI23" s="17"/>
      <c r="AJ23" s="17"/>
      <c r="AK23" s="17"/>
      <c r="AL23" s="18"/>
      <c r="AQ23" s="17"/>
      <c r="AR23" s="17"/>
      <c r="AS23" s="17"/>
      <c r="AT23" s="19"/>
      <c r="AU23" s="19"/>
      <c r="AV23" s="16"/>
      <c r="AX23" s="17"/>
      <c r="AY23" s="17"/>
      <c r="AZ23" s="17"/>
      <c r="BA23" s="17"/>
      <c r="BC23" s="12"/>
      <c r="BD23" s="12"/>
      <c r="BE23" s="12"/>
      <c r="BF23" s="12"/>
      <c r="BG23" s="17"/>
    </row>
    <row r="24" spans="1:59" x14ac:dyDescent="0.2">
      <c r="A24" s="3" t="s">
        <v>14</v>
      </c>
      <c r="B24" s="76"/>
      <c r="C24" s="51" t="s">
        <v>125</v>
      </c>
      <c r="D24" s="52"/>
      <c r="E24" s="52"/>
      <c r="F24" s="76" t="s">
        <v>126</v>
      </c>
      <c r="G24" s="12">
        <v>1</v>
      </c>
      <c r="H24" s="79">
        <v>0</v>
      </c>
      <c r="I24" s="66">
        <v>0</v>
      </c>
      <c r="U24" s="17"/>
      <c r="W24" s="17"/>
      <c r="X24" s="17"/>
      <c r="Y24" s="17"/>
      <c r="Z24" s="17"/>
      <c r="AA24" s="17"/>
      <c r="AB24" s="17"/>
      <c r="AC24" s="17"/>
      <c r="AD24" s="16"/>
      <c r="AE24" s="12"/>
      <c r="AF24" s="12"/>
      <c r="AG24" s="12"/>
      <c r="AI24" s="17"/>
      <c r="AJ24" s="17"/>
      <c r="AK24" s="17"/>
      <c r="AL24" s="18"/>
      <c r="AQ24" s="17"/>
      <c r="AR24" s="17"/>
      <c r="AS24" s="17"/>
      <c r="AT24" s="19"/>
      <c r="AU24" s="19"/>
      <c r="AV24" s="16"/>
      <c r="AX24" s="17"/>
      <c r="AY24" s="17"/>
      <c r="AZ24" s="17"/>
      <c r="BA24" s="17"/>
      <c r="BC24" s="12"/>
      <c r="BD24" s="12"/>
      <c r="BE24" s="12"/>
      <c r="BF24" s="12"/>
      <c r="BG24" s="17"/>
    </row>
    <row r="25" spans="1:59" x14ac:dyDescent="0.2">
      <c r="A25" s="3" t="s">
        <v>15</v>
      </c>
      <c r="B25" s="76"/>
      <c r="C25" s="51" t="s">
        <v>127</v>
      </c>
      <c r="D25" s="52"/>
      <c r="E25" s="52"/>
      <c r="F25" s="76" t="s">
        <v>36</v>
      </c>
      <c r="G25" s="12">
        <v>2</v>
      </c>
      <c r="H25" s="79">
        <v>0</v>
      </c>
      <c r="I25" s="66">
        <v>0</v>
      </c>
      <c r="U25" s="17"/>
      <c r="W25" s="17"/>
      <c r="X25" s="17"/>
      <c r="Y25" s="17"/>
      <c r="Z25" s="17"/>
      <c r="AA25" s="17"/>
      <c r="AB25" s="17"/>
      <c r="AC25" s="17"/>
      <c r="AD25" s="16"/>
      <c r="AE25" s="12"/>
      <c r="AF25" s="12"/>
      <c r="AG25" s="12"/>
      <c r="AI25" s="17"/>
      <c r="AJ25" s="17"/>
      <c r="AK25" s="17"/>
      <c r="AL25" s="18"/>
      <c r="AQ25" s="17"/>
      <c r="AR25" s="17"/>
      <c r="AS25" s="17"/>
      <c r="AT25" s="19"/>
      <c r="AU25" s="19"/>
      <c r="AV25" s="16"/>
      <c r="AX25" s="17"/>
      <c r="AY25" s="17"/>
      <c r="AZ25" s="17"/>
      <c r="BA25" s="17"/>
      <c r="BC25" s="12"/>
      <c r="BD25" s="12"/>
      <c r="BE25" s="12"/>
      <c r="BF25" s="12"/>
      <c r="BG25" s="17"/>
    </row>
    <row r="26" spans="1:59" x14ac:dyDescent="0.2">
      <c r="A26" s="3" t="s">
        <v>16</v>
      </c>
      <c r="B26" s="76"/>
      <c r="C26" s="51" t="s">
        <v>137</v>
      </c>
      <c r="D26" s="52"/>
      <c r="E26" s="52"/>
      <c r="F26" s="76" t="s">
        <v>126</v>
      </c>
      <c r="G26" s="12">
        <v>1</v>
      </c>
      <c r="H26" s="79">
        <v>0</v>
      </c>
      <c r="I26" s="66">
        <v>0</v>
      </c>
      <c r="U26" s="17"/>
      <c r="W26" s="17"/>
      <c r="X26" s="17"/>
      <c r="Y26" s="17"/>
      <c r="Z26" s="17"/>
      <c r="AA26" s="17"/>
      <c r="AB26" s="17"/>
      <c r="AC26" s="17"/>
      <c r="AD26" s="16"/>
      <c r="AE26" s="12"/>
      <c r="AF26" s="12"/>
      <c r="AG26" s="12"/>
      <c r="AI26" s="17"/>
      <c r="AJ26" s="17"/>
      <c r="AK26" s="17"/>
      <c r="AL26" s="18"/>
      <c r="AQ26" s="17"/>
      <c r="AR26" s="17"/>
      <c r="AS26" s="17"/>
      <c r="AT26" s="19"/>
      <c r="AU26" s="19"/>
      <c r="AV26" s="16"/>
      <c r="AX26" s="17"/>
      <c r="AY26" s="17"/>
      <c r="AZ26" s="17"/>
      <c r="BA26" s="17"/>
      <c r="BC26" s="12"/>
      <c r="BD26" s="12"/>
      <c r="BE26" s="12"/>
      <c r="BF26" s="12"/>
      <c r="BG26" s="17"/>
    </row>
    <row r="27" spans="1:59" x14ac:dyDescent="0.2">
      <c r="A27" s="2"/>
      <c r="B27" s="75" t="s">
        <v>9</v>
      </c>
      <c r="C27" s="129" t="s">
        <v>47</v>
      </c>
      <c r="D27" s="129"/>
      <c r="E27" s="129"/>
      <c r="F27" s="78" t="s">
        <v>6</v>
      </c>
      <c r="G27" s="10" t="s">
        <v>6</v>
      </c>
      <c r="H27" s="78" t="s">
        <v>6</v>
      </c>
      <c r="I27" s="65">
        <f>SUM(I28:I29)</f>
        <v>0</v>
      </c>
      <c r="AD27" s="16" t="s">
        <v>57</v>
      </c>
      <c r="AN27" s="21">
        <f>SUM(AE28:AE29)</f>
        <v>0</v>
      </c>
      <c r="AO27" s="21">
        <f>SUM(AF28:AF29)</f>
        <v>0</v>
      </c>
      <c r="AP27" s="21">
        <f>SUM(AG28:AG29)</f>
        <v>0</v>
      </c>
    </row>
    <row r="28" spans="1:59" x14ac:dyDescent="0.2">
      <c r="A28" s="3" t="s">
        <v>17</v>
      </c>
      <c r="B28" s="76"/>
      <c r="C28" s="131" t="s">
        <v>128</v>
      </c>
      <c r="D28" s="132"/>
      <c r="E28" s="132"/>
      <c r="F28" s="76" t="s">
        <v>34</v>
      </c>
      <c r="G28" s="12">
        <v>466</v>
      </c>
      <c r="H28" s="79">
        <v>0</v>
      </c>
      <c r="I28" s="66">
        <f>G28*H28</f>
        <v>0</v>
      </c>
      <c r="U28" s="17"/>
      <c r="W28" s="17">
        <f>IF(AL28="1",BC28,0)</f>
        <v>0</v>
      </c>
      <c r="X28" s="17">
        <f>IF(AL28="1",BD28,0)</f>
        <v>0</v>
      </c>
      <c r="Y28" s="17">
        <f>IF(AL28="7",BC28,0)</f>
        <v>0</v>
      </c>
      <c r="Z28" s="17">
        <f>IF(AL28="7",BD28,0)</f>
        <v>0</v>
      </c>
      <c r="AA28" s="17">
        <f>IF(AL28="2",BC28,0)</f>
        <v>0</v>
      </c>
      <c r="AB28" s="17">
        <f>IF(AL28="2",BD28,0)</f>
        <v>0</v>
      </c>
      <c r="AC28" s="17">
        <f>IF(AL28="0",BE28,0)</f>
        <v>0</v>
      </c>
      <c r="AD28" s="16" t="s">
        <v>57</v>
      </c>
      <c r="AE28" s="12">
        <f>IF(AI28=0,I28,0)</f>
        <v>0</v>
      </c>
      <c r="AF28" s="12">
        <f>IF(AI28=15,I28,0)</f>
        <v>0</v>
      </c>
      <c r="AG28" s="12">
        <f>IF(AI28=21,I28,0)</f>
        <v>0</v>
      </c>
      <c r="AI28" s="17">
        <v>21</v>
      </c>
      <c r="AJ28" s="17">
        <f>H28*0.642135900229265</f>
        <v>0</v>
      </c>
      <c r="AK28" s="17">
        <f>H28*(1-0.642135900229265)</f>
        <v>0</v>
      </c>
      <c r="AL28" s="18" t="s">
        <v>7</v>
      </c>
      <c r="AQ28" s="17">
        <f>AR28+AS28</f>
        <v>0</v>
      </c>
      <c r="AR28" s="17">
        <f>G28*AJ28</f>
        <v>0</v>
      </c>
      <c r="AS28" s="17">
        <f>G28*AK28</f>
        <v>0</v>
      </c>
      <c r="AT28" s="19" t="s">
        <v>60</v>
      </c>
      <c r="AU28" s="19" t="s">
        <v>63</v>
      </c>
      <c r="AV28" s="16" t="s">
        <v>65</v>
      </c>
      <c r="AX28" s="17">
        <f>AR28+AS28</f>
        <v>0</v>
      </c>
      <c r="AY28" s="17">
        <f>H28/(100-AZ28)*100</f>
        <v>0</v>
      </c>
      <c r="AZ28" s="17">
        <v>0</v>
      </c>
      <c r="BA28" s="17">
        <f>112</f>
        <v>112</v>
      </c>
      <c r="BC28" s="12">
        <f>G28*AJ28</f>
        <v>0</v>
      </c>
      <c r="BD28" s="12">
        <f>G28*AK28</f>
        <v>0</v>
      </c>
      <c r="BE28" s="12">
        <f>G28*H28</f>
        <v>0</v>
      </c>
      <c r="BF28" s="12" t="s">
        <v>70</v>
      </c>
      <c r="BG28" s="17">
        <v>58</v>
      </c>
    </row>
    <row r="29" spans="1:59" x14ac:dyDescent="0.2">
      <c r="A29" s="3" t="s">
        <v>18</v>
      </c>
      <c r="B29" s="76"/>
      <c r="C29" s="131" t="s">
        <v>129</v>
      </c>
      <c r="D29" s="132"/>
      <c r="E29" s="132"/>
      <c r="F29" s="76" t="s">
        <v>34</v>
      </c>
      <c r="G29" s="12">
        <v>466</v>
      </c>
      <c r="H29" s="79">
        <v>0</v>
      </c>
      <c r="I29" s="66">
        <f>G29*H29</f>
        <v>0</v>
      </c>
      <c r="U29" s="17"/>
      <c r="W29" s="17">
        <f>IF(AL29="1",BC29,0)</f>
        <v>0</v>
      </c>
      <c r="X29" s="17">
        <f>IF(AL29="1",BD29,0)</f>
        <v>0</v>
      </c>
      <c r="Y29" s="17">
        <f>IF(AL29="7",BC29,0)</f>
        <v>0</v>
      </c>
      <c r="Z29" s="17">
        <f>IF(AL29="7",BD29,0)</f>
        <v>0</v>
      </c>
      <c r="AA29" s="17">
        <f>IF(AL29="2",BC29,0)</f>
        <v>0</v>
      </c>
      <c r="AB29" s="17">
        <f>IF(AL29="2",BD29,0)</f>
        <v>0</v>
      </c>
      <c r="AC29" s="17">
        <f>IF(AL29="0",BE29,0)</f>
        <v>0</v>
      </c>
      <c r="AD29" s="16" t="s">
        <v>57</v>
      </c>
      <c r="AE29" s="12">
        <f>IF(AI29=0,I29,0)</f>
        <v>0</v>
      </c>
      <c r="AF29" s="12">
        <f>IF(AI29=15,I29,0)</f>
        <v>0</v>
      </c>
      <c r="AG29" s="12">
        <f>IF(AI29=21,I29,0)</f>
        <v>0</v>
      </c>
      <c r="AI29" s="17">
        <v>21</v>
      </c>
      <c r="AJ29" s="17">
        <f>H29*0.643196282452773</f>
        <v>0</v>
      </c>
      <c r="AK29" s="17">
        <f>H29*(1-0.643196282452773)</f>
        <v>0</v>
      </c>
      <c r="AL29" s="18" t="s">
        <v>7</v>
      </c>
      <c r="AQ29" s="17">
        <f>AR29+AS29</f>
        <v>0</v>
      </c>
      <c r="AR29" s="17">
        <f>G29*AJ29</f>
        <v>0</v>
      </c>
      <c r="AS29" s="17">
        <f>G29*AK29</f>
        <v>0</v>
      </c>
      <c r="AT29" s="19" t="s">
        <v>60</v>
      </c>
      <c r="AU29" s="19" t="s">
        <v>63</v>
      </c>
      <c r="AV29" s="16" t="s">
        <v>65</v>
      </c>
      <c r="AX29" s="17">
        <f>AR29+AS29</f>
        <v>0</v>
      </c>
      <c r="AY29" s="17">
        <f>H29/(100-AZ29)*100</f>
        <v>0</v>
      </c>
      <c r="AZ29" s="17">
        <v>0</v>
      </c>
      <c r="BA29" s="17">
        <f>113</f>
        <v>113</v>
      </c>
      <c r="BC29" s="12">
        <f>G29*AJ29</f>
        <v>0</v>
      </c>
      <c r="BD29" s="12">
        <f>G29*AK29</f>
        <v>0</v>
      </c>
      <c r="BE29" s="12">
        <f>G29*H29</f>
        <v>0</v>
      </c>
      <c r="BF29" s="12" t="s">
        <v>70</v>
      </c>
      <c r="BG29" s="17">
        <v>58</v>
      </c>
    </row>
    <row r="30" spans="1:59" x14ac:dyDescent="0.2">
      <c r="A30" s="2"/>
      <c r="B30" s="75" t="s">
        <v>10</v>
      </c>
      <c r="C30" s="129" t="s">
        <v>27</v>
      </c>
      <c r="D30" s="130"/>
      <c r="E30" s="130"/>
      <c r="F30" s="78" t="s">
        <v>6</v>
      </c>
      <c r="G30" s="10" t="s">
        <v>6</v>
      </c>
      <c r="H30" s="78" t="s">
        <v>6</v>
      </c>
      <c r="I30" s="65">
        <f>SUM(I31:I33)</f>
        <v>0</v>
      </c>
      <c r="AD30" s="16" t="s">
        <v>57</v>
      </c>
      <c r="AN30" s="21">
        <f>SUM(AE31:AE33)</f>
        <v>0</v>
      </c>
      <c r="AO30" s="21">
        <f>SUM(AF31:AF33)</f>
        <v>0</v>
      </c>
      <c r="AP30" s="21">
        <f>SUM(AG31:AG33)</f>
        <v>0</v>
      </c>
    </row>
    <row r="31" spans="1:59" x14ac:dyDescent="0.2">
      <c r="A31" s="3" t="s">
        <v>19</v>
      </c>
      <c r="B31" s="76"/>
      <c r="C31" s="67" t="s">
        <v>133</v>
      </c>
      <c r="D31" s="67"/>
      <c r="E31" s="67"/>
      <c r="F31" s="76" t="s">
        <v>126</v>
      </c>
      <c r="G31" s="12">
        <v>1</v>
      </c>
      <c r="H31" s="79">
        <v>0</v>
      </c>
      <c r="I31" s="66">
        <f>G31*H31</f>
        <v>0</v>
      </c>
      <c r="U31" s="17"/>
      <c r="W31" s="17">
        <f>IF(AL31="1",BC31,0)</f>
        <v>0</v>
      </c>
      <c r="X31" s="17">
        <f>IF(AL31="1",BD31,0)</f>
        <v>0</v>
      </c>
      <c r="Y31" s="17">
        <f>IF(AL31="7",BC31,0)</f>
        <v>0</v>
      </c>
      <c r="Z31" s="17">
        <f>IF(AL31="7",BD31,0)</f>
        <v>0</v>
      </c>
      <c r="AA31" s="17">
        <f>IF(AL31="2",BC31,0)</f>
        <v>0</v>
      </c>
      <c r="AB31" s="17">
        <f>IF(AL31="2",BD31,0)</f>
        <v>0</v>
      </c>
      <c r="AC31" s="17">
        <f>IF(AL31="0",BE31,0)</f>
        <v>0</v>
      </c>
      <c r="AD31" s="16" t="s">
        <v>57</v>
      </c>
      <c r="AE31" s="12">
        <f>IF(AI31=0,I31,0)</f>
        <v>0</v>
      </c>
      <c r="AF31" s="12">
        <f>IF(AI31=15,I31,0)</f>
        <v>0</v>
      </c>
      <c r="AG31" s="12">
        <f>IF(AI31=21,I31,0)</f>
        <v>0</v>
      </c>
      <c r="AI31" s="17">
        <v>21</v>
      </c>
      <c r="AJ31" s="17">
        <f>H31*0</f>
        <v>0</v>
      </c>
      <c r="AK31" s="17">
        <f>H31*(1-0)</f>
        <v>0</v>
      </c>
      <c r="AL31" s="18" t="s">
        <v>13</v>
      </c>
      <c r="AQ31" s="17">
        <f>AR31+AS31</f>
        <v>0</v>
      </c>
      <c r="AR31" s="17">
        <f>G31*AJ31</f>
        <v>0</v>
      </c>
      <c r="AS31" s="17">
        <f>G31*AK31</f>
        <v>0</v>
      </c>
      <c r="AT31" s="19" t="s">
        <v>61</v>
      </c>
      <c r="AU31" s="19" t="s">
        <v>64</v>
      </c>
      <c r="AV31" s="16" t="s">
        <v>65</v>
      </c>
      <c r="AX31" s="17">
        <f>AR31+AS31</f>
        <v>0</v>
      </c>
      <c r="AY31" s="17">
        <f>H31/(100-AZ31)*100</f>
        <v>0</v>
      </c>
      <c r="AZ31" s="17">
        <v>0</v>
      </c>
      <c r="BA31" s="17">
        <f>116</f>
        <v>116</v>
      </c>
      <c r="BC31" s="12">
        <f>G31*AJ31</f>
        <v>0</v>
      </c>
      <c r="BD31" s="12">
        <f>G31*AK31</f>
        <v>0</v>
      </c>
      <c r="BE31" s="12">
        <f>G31*H31</f>
        <v>0</v>
      </c>
      <c r="BF31" s="12" t="s">
        <v>70</v>
      </c>
      <c r="BG31" s="17">
        <v>776</v>
      </c>
    </row>
    <row r="32" spans="1:59" x14ac:dyDescent="0.2">
      <c r="A32" s="3" t="s">
        <v>20</v>
      </c>
      <c r="B32" s="76"/>
      <c r="C32" s="131" t="s">
        <v>130</v>
      </c>
      <c r="D32" s="132"/>
      <c r="E32" s="132"/>
      <c r="F32" s="76" t="s">
        <v>126</v>
      </c>
      <c r="G32" s="12">
        <v>1</v>
      </c>
      <c r="H32" s="79">
        <v>0</v>
      </c>
      <c r="I32" s="66">
        <f>G32*H32</f>
        <v>0</v>
      </c>
      <c r="U32" s="17"/>
      <c r="W32" s="17">
        <f>IF(AL32="1",BC32,0)</f>
        <v>0</v>
      </c>
      <c r="X32" s="17">
        <f>IF(AL32="1",BD32,0)</f>
        <v>0</v>
      </c>
      <c r="Y32" s="17">
        <f>IF(AL32="7",BC32,0)</f>
        <v>0</v>
      </c>
      <c r="Z32" s="17">
        <f>IF(AL32="7",BD32,0)</f>
        <v>0</v>
      </c>
      <c r="AA32" s="17">
        <f>IF(AL32="2",BC32,0)</f>
        <v>0</v>
      </c>
      <c r="AB32" s="17">
        <f>IF(AL32="2",BD32,0)</f>
        <v>0</v>
      </c>
      <c r="AC32" s="17">
        <f>IF(AL32="0",BE32,0)</f>
        <v>0</v>
      </c>
      <c r="AD32" s="16" t="s">
        <v>57</v>
      </c>
      <c r="AE32" s="12">
        <f>IF(AI32=0,I32,0)</f>
        <v>0</v>
      </c>
      <c r="AF32" s="12">
        <f>IF(AI32=15,I32,0)</f>
        <v>0</v>
      </c>
      <c r="AG32" s="12">
        <f>IF(AI32=21,I32,0)</f>
        <v>0</v>
      </c>
      <c r="AI32" s="17">
        <v>21</v>
      </c>
      <c r="AJ32" s="17">
        <f>H32*0</f>
        <v>0</v>
      </c>
      <c r="AK32" s="17">
        <f>H32*(1-0)</f>
        <v>0</v>
      </c>
      <c r="AL32" s="18" t="s">
        <v>11</v>
      </c>
      <c r="AQ32" s="17">
        <f>AR32+AS32</f>
        <v>0</v>
      </c>
      <c r="AR32" s="17">
        <f>G32*AJ32</f>
        <v>0</v>
      </c>
      <c r="AS32" s="17">
        <f>G32*AK32</f>
        <v>0</v>
      </c>
      <c r="AT32" s="19" t="s">
        <v>61</v>
      </c>
      <c r="AU32" s="19" t="s">
        <v>64</v>
      </c>
      <c r="AV32" s="16" t="s">
        <v>65</v>
      </c>
      <c r="AX32" s="17">
        <f>AR32+AS32</f>
        <v>0</v>
      </c>
      <c r="AY32" s="17">
        <f>H32/(100-AZ32)*100</f>
        <v>0</v>
      </c>
      <c r="AZ32" s="17">
        <v>0</v>
      </c>
      <c r="BA32" s="17">
        <f>117</f>
        <v>117</v>
      </c>
      <c r="BC32" s="12">
        <f>G32*AJ32</f>
        <v>0</v>
      </c>
      <c r="BD32" s="12">
        <f>G32*AK32</f>
        <v>0</v>
      </c>
      <c r="BE32" s="12">
        <f>G32*H32</f>
        <v>0</v>
      </c>
      <c r="BF32" s="12" t="s">
        <v>70</v>
      </c>
      <c r="BG32" s="17">
        <v>776</v>
      </c>
    </row>
    <row r="33" spans="1:59" x14ac:dyDescent="0.2">
      <c r="A33" s="5" t="s">
        <v>21</v>
      </c>
      <c r="B33" s="77"/>
      <c r="C33" s="138" t="s">
        <v>132</v>
      </c>
      <c r="D33" s="139"/>
      <c r="E33" s="139"/>
      <c r="F33" s="77" t="s">
        <v>126</v>
      </c>
      <c r="G33" s="13">
        <v>1</v>
      </c>
      <c r="H33" s="80">
        <v>0</v>
      </c>
      <c r="I33" s="68">
        <f>G33*H33</f>
        <v>0</v>
      </c>
      <c r="U33" s="17"/>
      <c r="W33" s="17">
        <f>IF(AL33="1",BC33,0)</f>
        <v>0</v>
      </c>
      <c r="X33" s="17">
        <f>IF(AL33="1",BD33,0)</f>
        <v>0</v>
      </c>
      <c r="Y33" s="17">
        <f>IF(AL33="7",BC33,0)</f>
        <v>0</v>
      </c>
      <c r="Z33" s="17">
        <f>IF(AL33="7",BD33,0)</f>
        <v>0</v>
      </c>
      <c r="AA33" s="17">
        <f>IF(AL33="2",BC33,0)</f>
        <v>0</v>
      </c>
      <c r="AB33" s="17">
        <f>IF(AL33="2",BD33,0)</f>
        <v>0</v>
      </c>
      <c r="AC33" s="17">
        <f>IF(AL33="0",BE33,0)</f>
        <v>0</v>
      </c>
      <c r="AD33" s="16" t="s">
        <v>57</v>
      </c>
      <c r="AE33" s="12">
        <f>IF(AI33=0,I33,0)</f>
        <v>0</v>
      </c>
      <c r="AF33" s="12">
        <f>IF(AI33=15,I33,0)</f>
        <v>0</v>
      </c>
      <c r="AG33" s="12">
        <f>IF(AI33=21,I33,0)</f>
        <v>0</v>
      </c>
      <c r="AI33" s="17">
        <v>21</v>
      </c>
      <c r="AJ33" s="17">
        <f>H33*0</f>
        <v>0</v>
      </c>
      <c r="AK33" s="17">
        <f>H33*(1-0)</f>
        <v>0</v>
      </c>
      <c r="AL33" s="18" t="s">
        <v>11</v>
      </c>
      <c r="AQ33" s="17">
        <f>AR33+AS33</f>
        <v>0</v>
      </c>
      <c r="AR33" s="17">
        <f>G33*AJ33</f>
        <v>0</v>
      </c>
      <c r="AS33" s="17">
        <f>G33*AK33</f>
        <v>0</v>
      </c>
      <c r="AT33" s="19" t="s">
        <v>61</v>
      </c>
      <c r="AU33" s="19" t="s">
        <v>64</v>
      </c>
      <c r="AV33" s="16" t="s">
        <v>65</v>
      </c>
      <c r="AX33" s="17">
        <f>AR33+AS33</f>
        <v>0</v>
      </c>
      <c r="AY33" s="17">
        <f>H33/(100-AZ33)*100</f>
        <v>0</v>
      </c>
      <c r="AZ33" s="17">
        <v>0</v>
      </c>
      <c r="BA33" s="17">
        <f>118</f>
        <v>118</v>
      </c>
      <c r="BC33" s="12">
        <f>G33*AJ33</f>
        <v>0</v>
      </c>
      <c r="BD33" s="12">
        <f>G33*AK33</f>
        <v>0</v>
      </c>
      <c r="BE33" s="12">
        <f>G33*H33</f>
        <v>0</v>
      </c>
      <c r="BF33" s="12" t="s">
        <v>70</v>
      </c>
      <c r="BG33" s="17">
        <v>776</v>
      </c>
    </row>
    <row r="34" spans="1:59" x14ac:dyDescent="0.2">
      <c r="A34" s="58"/>
      <c r="B34" s="58"/>
      <c r="C34" s="58"/>
      <c r="D34" s="58"/>
      <c r="E34" s="58"/>
      <c r="F34" s="58"/>
      <c r="G34" s="58"/>
      <c r="H34" s="58"/>
    </row>
    <row r="35" spans="1:59" ht="11.25" customHeight="1" x14ac:dyDescent="0.2">
      <c r="A35" s="7" t="s">
        <v>22</v>
      </c>
      <c r="I35" s="27"/>
    </row>
    <row r="36" spans="1:59" x14ac:dyDescent="0.2">
      <c r="A36" s="91"/>
      <c r="B36" s="91"/>
      <c r="C36" s="91"/>
      <c r="D36" s="91"/>
      <c r="E36" s="91"/>
      <c r="F36" s="91"/>
      <c r="G36" s="91"/>
      <c r="H36" s="91"/>
      <c r="I36" s="91"/>
    </row>
  </sheetData>
  <mergeCells count="34">
    <mergeCell ref="A36:I36"/>
    <mergeCell ref="C32:E32"/>
    <mergeCell ref="C33:E33"/>
    <mergeCell ref="C28:E28"/>
    <mergeCell ref="C29:E29"/>
    <mergeCell ref="C30:E30"/>
    <mergeCell ref="F8:G9"/>
    <mergeCell ref="H8:H9"/>
    <mergeCell ref="C27:E27"/>
    <mergeCell ref="C12:E12"/>
    <mergeCell ref="C13:E13"/>
    <mergeCell ref="C17:E17"/>
    <mergeCell ref="C18:E18"/>
    <mergeCell ref="C10:E10"/>
    <mergeCell ref="C11:E11"/>
    <mergeCell ref="A8:B9"/>
    <mergeCell ref="C8:C9"/>
    <mergeCell ref="D8:E9"/>
    <mergeCell ref="A4:B5"/>
    <mergeCell ref="C4:C5"/>
    <mergeCell ref="D4:E5"/>
    <mergeCell ref="F4:G5"/>
    <mergeCell ref="H4:H5"/>
    <mergeCell ref="A6:B7"/>
    <mergeCell ref="C6:C7"/>
    <mergeCell ref="D6:E7"/>
    <mergeCell ref="F6:G7"/>
    <mergeCell ref="H6:H7"/>
    <mergeCell ref="A1:I1"/>
    <mergeCell ref="A2:B3"/>
    <mergeCell ref="C2:C3"/>
    <mergeCell ref="D2:E3"/>
    <mergeCell ref="F2:G3"/>
    <mergeCell ref="H2:H3"/>
  </mergeCells>
  <pageMargins left="0.39400000000000002" right="0.39400000000000002" top="0.59099999999999997" bottom="0.59099999999999997" header="0.5" footer="0.5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Stavební rozpočet - součet</vt:lpstr>
      <vt:lpstr>Stavební rozpočet</vt:lpstr>
      <vt:lpstr>'Stavební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</dc:creator>
  <cp:lastModifiedBy>Moltaš Martin</cp:lastModifiedBy>
  <cp:lastPrinted>2022-02-21T14:57:54Z</cp:lastPrinted>
  <dcterms:created xsi:type="dcterms:W3CDTF">2021-04-30T09:23:39Z</dcterms:created>
  <dcterms:modified xsi:type="dcterms:W3CDTF">2022-02-22T10:30:22Z</dcterms:modified>
</cp:coreProperties>
</file>