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Plocha\Elauk\Obchod\Zmluvy VO\Mesto Ilava\Zberný dvor\Stavba\Josephine\"/>
    </mc:Choice>
  </mc:AlternateContent>
  <xr:revisionPtr revIDLastSave="0" documentId="8_{CB5995DE-F7EE-438A-B5EA-B6F43F09A6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kapitulácia stavby" sheetId="1" r:id="rId1"/>
    <sheet name="SO-01 - Oceľový prístrešo..." sheetId="2" r:id="rId2"/>
    <sheet name="SO-02 - Oceľový prístrešo..." sheetId="3" r:id="rId3"/>
    <sheet name="SO-03 - Oceľový prístrešo..." sheetId="4" r:id="rId4"/>
    <sheet name="SO-04 - Oceľový prístrešo..." sheetId="5" r:id="rId5"/>
    <sheet name="SO-05 - Stavebné úpravy j..." sheetId="6" r:id="rId6"/>
    <sheet name="SO-06 - Osvetlenie" sheetId="7" r:id="rId7"/>
    <sheet name="SO-07.1 - Stavebné riešenie" sheetId="8" r:id="rId8"/>
    <sheet name="SO-07.2 - Odvodnenie" sheetId="9" r:id="rId9"/>
    <sheet name="SO-08 - Stavebné úpravy j..." sheetId="10" r:id="rId10"/>
    <sheet name="ZS_NP - Zariadenie staven..." sheetId="11" r:id="rId11"/>
  </sheets>
  <definedNames>
    <definedName name="_xlnm.Print_Titles" localSheetId="0">'Rekapitulácia stavby'!$85:$85</definedName>
    <definedName name="_xlnm.Print_Titles" localSheetId="1">'SO-01 - Oceľový prístrešo...'!$123:$123</definedName>
    <definedName name="_xlnm.Print_Titles" localSheetId="2">'SO-02 - Oceľový prístrešo...'!$123:$123</definedName>
    <definedName name="_xlnm.Print_Titles" localSheetId="3">'SO-03 - Oceľový prístrešo...'!$123:$123</definedName>
    <definedName name="_xlnm.Print_Titles" localSheetId="4">'SO-04 - Oceľový prístrešo...'!$123:$123</definedName>
    <definedName name="_xlnm.Print_Titles" localSheetId="5">'SO-05 - Stavebné úpravy j...'!$127:$127</definedName>
    <definedName name="_xlnm.Print_Titles" localSheetId="6">'SO-06 - Osvetlenie'!$117:$117</definedName>
    <definedName name="_xlnm.Print_Titles" localSheetId="7">'SO-07.1 - Stavebné riešenie'!$123:$123</definedName>
    <definedName name="_xlnm.Print_Titles" localSheetId="8">'SO-07.2 - Odvodnenie'!$122:$122</definedName>
    <definedName name="_xlnm.Print_Titles" localSheetId="9">'SO-08 - Stavebné úpravy j...'!$124:$124</definedName>
    <definedName name="_xlnm.Print_Titles" localSheetId="10">'ZS_NP - Zariadenie staven...'!$116:$116</definedName>
    <definedName name="_xlnm.Print_Area" localSheetId="0">'Rekapitulácia stavby'!$C$4:$AP$70,'Rekapitulácia stavby'!$C$76:$AP$106</definedName>
    <definedName name="_xlnm.Print_Area" localSheetId="1">'SO-01 - Oceľový prístrešo...'!$C$4:$Q$70,'SO-01 - Oceľový prístrešo...'!$C$76:$Q$107,'SO-01 - Oceľový prístrešo...'!$C$113:$Q$214</definedName>
    <definedName name="_xlnm.Print_Area" localSheetId="2">'SO-02 - Oceľový prístrešo...'!$C$4:$Q$70,'SO-02 - Oceľový prístrešo...'!$C$76:$Q$107,'SO-02 - Oceľový prístrešo...'!$C$113:$Q$214</definedName>
    <definedName name="_xlnm.Print_Area" localSheetId="3">'SO-03 - Oceľový prístrešo...'!$C$4:$Q$70,'SO-03 - Oceľový prístrešo...'!$C$76:$Q$107,'SO-03 - Oceľový prístrešo...'!$C$113:$Q$214</definedName>
    <definedName name="_xlnm.Print_Area" localSheetId="4">'SO-04 - Oceľový prístrešo...'!$C$4:$Q$70,'SO-04 - Oceľový prístrešo...'!$C$76:$Q$107,'SO-04 - Oceľový prístrešo...'!$C$113:$Q$214</definedName>
    <definedName name="_xlnm.Print_Area" localSheetId="5">'SO-05 - Stavebné úpravy j...'!$C$4:$Q$70,'SO-05 - Stavebné úpravy j...'!$C$76:$Q$111,'SO-05 - Stavebné úpravy j...'!$C$117:$Q$253</definedName>
    <definedName name="_xlnm.Print_Area" localSheetId="6">'SO-06 - Osvetlenie'!$C$4:$Q$70,'SO-06 - Osvetlenie'!$C$76:$Q$101,'SO-06 - Osvetlenie'!$C$107:$Q$140</definedName>
    <definedName name="_xlnm.Print_Area" localSheetId="7">'SO-07.1 - Stavebné riešenie'!$C$4:$Q$70,'SO-07.1 - Stavebné riešenie'!$C$76:$Q$106,'SO-07.1 - Stavebné riešenie'!$C$112:$Q$229</definedName>
    <definedName name="_xlnm.Print_Area" localSheetId="8">'SO-07.2 - Odvodnenie'!$C$4:$Q$70,'SO-07.2 - Odvodnenie'!$C$76:$Q$105,'SO-07.2 - Odvodnenie'!$C$111:$Q$185</definedName>
    <definedName name="_xlnm.Print_Area" localSheetId="9">'SO-08 - Stavebné úpravy j...'!$C$4:$Q$70,'SO-08 - Stavebné úpravy j...'!$C$76:$Q$108,'SO-08 - Stavebné úpravy j...'!$C$114:$Q$186</definedName>
    <definedName name="_xlnm.Print_Area" localSheetId="10">'ZS_NP - Zariadenie staven...'!$C$4:$Q$70,'ZS_NP - Zariadenie staven...'!$C$76:$Q$100,'ZS_NP - Zariadenie staven...'!$C$106:$Q$126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98" i="1" l="1"/>
  <c r="AX98" i="1"/>
  <c r="BI126" i="11"/>
  <c r="BH126" i="11"/>
  <c r="BG126" i="11"/>
  <c r="BE126" i="11"/>
  <c r="BK126" i="11"/>
  <c r="N126" i="11" s="1"/>
  <c r="BF126" i="11" s="1"/>
  <c r="BI125" i="11"/>
  <c r="BH125" i="11"/>
  <c r="BG125" i="11"/>
  <c r="BE125" i="11"/>
  <c r="BK125" i="11"/>
  <c r="N125" i="11" s="1"/>
  <c r="BF125" i="11" s="1"/>
  <c r="BI124" i="11"/>
  <c r="BH124" i="11"/>
  <c r="BG124" i="11"/>
  <c r="BE124" i="11"/>
  <c r="BK124" i="11"/>
  <c r="N124" i="11" s="1"/>
  <c r="BF124" i="11" s="1"/>
  <c r="BI123" i="11"/>
  <c r="BH123" i="11"/>
  <c r="BG123" i="11"/>
  <c r="BE123" i="11"/>
  <c r="BK123" i="11"/>
  <c r="BI122" i="11"/>
  <c r="BH122" i="11"/>
  <c r="BG122" i="11"/>
  <c r="BE122" i="11"/>
  <c r="BK122" i="11"/>
  <c r="N122" i="11" s="1"/>
  <c r="BF122" i="11"/>
  <c r="BI120" i="11"/>
  <c r="BH120" i="11"/>
  <c r="BG120" i="11"/>
  <c r="BE120" i="11"/>
  <c r="AA120" i="11"/>
  <c r="Y120" i="11"/>
  <c r="W120" i="11"/>
  <c r="BK120" i="11"/>
  <c r="N120" i="11"/>
  <c r="BF120" i="11" s="1"/>
  <c r="BI119" i="11"/>
  <c r="BH119" i="11"/>
  <c r="BG119" i="11"/>
  <c r="BE119" i="11"/>
  <c r="AA119" i="11"/>
  <c r="Y119" i="11"/>
  <c r="Y118" i="11"/>
  <c r="Y117" i="11"/>
  <c r="W119" i="11"/>
  <c r="W118" i="11" s="1"/>
  <c r="W117" i="11" s="1"/>
  <c r="AU98" i="1" s="1"/>
  <c r="BK119" i="11"/>
  <c r="BK118" i="11" s="1"/>
  <c r="N119" i="11"/>
  <c r="BF119" i="11" s="1"/>
  <c r="M114" i="11"/>
  <c r="M113" i="11"/>
  <c r="F113" i="11"/>
  <c r="F111" i="11"/>
  <c r="F109" i="11"/>
  <c r="BI98" i="11"/>
  <c r="BH98" i="11"/>
  <c r="BG98" i="11"/>
  <c r="BE98" i="11"/>
  <c r="BI97" i="11"/>
  <c r="BH97" i="11"/>
  <c r="BG97" i="11"/>
  <c r="BE97" i="11"/>
  <c r="BI96" i="11"/>
  <c r="BH96" i="11"/>
  <c r="BG96" i="11"/>
  <c r="BE96" i="11"/>
  <c r="BI95" i="11"/>
  <c r="BH95" i="11"/>
  <c r="BG95" i="11"/>
  <c r="BE95" i="11"/>
  <c r="BI94" i="11"/>
  <c r="BH94" i="11"/>
  <c r="BG94" i="11"/>
  <c r="BE94" i="11"/>
  <c r="BI93" i="11"/>
  <c r="H36" i="11" s="1"/>
  <c r="BD98" i="1" s="1"/>
  <c r="BH93" i="11"/>
  <c r="BG93" i="11"/>
  <c r="BE93" i="11"/>
  <c r="M84" i="11"/>
  <c r="M83" i="11"/>
  <c r="F83" i="11"/>
  <c r="F81" i="11"/>
  <c r="F79" i="11"/>
  <c r="O15" i="11"/>
  <c r="E15" i="11"/>
  <c r="F114" i="11" s="1"/>
  <c r="F84" i="11"/>
  <c r="O14" i="11"/>
  <c r="O9" i="11"/>
  <c r="M81" i="11" s="1"/>
  <c r="F6" i="11"/>
  <c r="F108" i="11" s="1"/>
  <c r="AY97" i="1"/>
  <c r="AX97" i="1"/>
  <c r="BI186" i="10"/>
  <c r="BH186" i="10"/>
  <c r="BG186" i="10"/>
  <c r="BE186" i="10"/>
  <c r="BK186" i="10"/>
  <c r="N186" i="10" s="1"/>
  <c r="BF186" i="10" s="1"/>
  <c r="BI185" i="10"/>
  <c r="BH185" i="10"/>
  <c r="BG185" i="10"/>
  <c r="BE185" i="10"/>
  <c r="BK185" i="10"/>
  <c r="N185" i="10"/>
  <c r="BF185" i="10" s="1"/>
  <c r="BI184" i="10"/>
  <c r="BH184" i="10"/>
  <c r="BG184" i="10"/>
  <c r="BE184" i="10"/>
  <c r="BK184" i="10"/>
  <c r="N184" i="10" s="1"/>
  <c r="BF184" i="10" s="1"/>
  <c r="BI183" i="10"/>
  <c r="BH183" i="10"/>
  <c r="BG183" i="10"/>
  <c r="BE183" i="10"/>
  <c r="BK183" i="10"/>
  <c r="N183" i="10" s="1"/>
  <c r="BF183" i="10" s="1"/>
  <c r="BI182" i="10"/>
  <c r="BH182" i="10"/>
  <c r="BG182" i="10"/>
  <c r="BE182" i="10"/>
  <c r="BK182" i="10"/>
  <c r="N182" i="10" s="1"/>
  <c r="BF182" i="10" s="1"/>
  <c r="BI179" i="10"/>
  <c r="BH179" i="10"/>
  <c r="BG179" i="10"/>
  <c r="BE179" i="10"/>
  <c r="AA179" i="10"/>
  <c r="Y179" i="10"/>
  <c r="W179" i="10"/>
  <c r="BK179" i="10"/>
  <c r="N179" i="10"/>
  <c r="BF179" i="10" s="1"/>
  <c r="BI178" i="10"/>
  <c r="BH178" i="10"/>
  <c r="BG178" i="10"/>
  <c r="BE178" i="10"/>
  <c r="AA178" i="10"/>
  <c r="Y178" i="10"/>
  <c r="W178" i="10"/>
  <c r="BK178" i="10"/>
  <c r="N178" i="10"/>
  <c r="BF178" i="10" s="1"/>
  <c r="BI176" i="10"/>
  <c r="BH176" i="10"/>
  <c r="BG176" i="10"/>
  <c r="BE176" i="10"/>
  <c r="AA176" i="10"/>
  <c r="Y176" i="10"/>
  <c r="W176" i="10"/>
  <c r="BK176" i="10"/>
  <c r="N176" i="10"/>
  <c r="BF176" i="10"/>
  <c r="BI174" i="10"/>
  <c r="BH174" i="10"/>
  <c r="BG174" i="10"/>
  <c r="BE174" i="10"/>
  <c r="AA174" i="10"/>
  <c r="Y174" i="10"/>
  <c r="W174" i="10"/>
  <c r="BK174" i="10"/>
  <c r="N174" i="10"/>
  <c r="BF174" i="10"/>
  <c r="BI172" i="10"/>
  <c r="BH172" i="10"/>
  <c r="BG172" i="10"/>
  <c r="BE172" i="10"/>
  <c r="AA172" i="10"/>
  <c r="Y172" i="10"/>
  <c r="W172" i="10"/>
  <c r="BK172" i="10"/>
  <c r="N172" i="10"/>
  <c r="BF172" i="10" s="1"/>
  <c r="BI171" i="10"/>
  <c r="BH171" i="10"/>
  <c r="BG171" i="10"/>
  <c r="BE171" i="10"/>
  <c r="AA171" i="10"/>
  <c r="Y171" i="10"/>
  <c r="W171" i="10"/>
  <c r="BK171" i="10"/>
  <c r="N171" i="10"/>
  <c r="BF171" i="10" s="1"/>
  <c r="BI169" i="10"/>
  <c r="BH169" i="10"/>
  <c r="BG169" i="10"/>
  <c r="BE169" i="10"/>
  <c r="AA169" i="10"/>
  <c r="Y169" i="10"/>
  <c r="W169" i="10"/>
  <c r="W168" i="10" s="1"/>
  <c r="BK169" i="10"/>
  <c r="BK168" i="10" s="1"/>
  <c r="N168" i="10" s="1"/>
  <c r="N96" i="10" s="1"/>
  <c r="N169" i="10"/>
  <c r="BF169" i="10"/>
  <c r="BI167" i="10"/>
  <c r="BH167" i="10"/>
  <c r="BG167" i="10"/>
  <c r="BE167" i="10"/>
  <c r="AA167" i="10"/>
  <c r="Y167" i="10"/>
  <c r="W167" i="10"/>
  <c r="BK167" i="10"/>
  <c r="N167" i="10"/>
  <c r="BF167" i="10" s="1"/>
  <c r="BI166" i="10"/>
  <c r="BH166" i="10"/>
  <c r="BG166" i="10"/>
  <c r="BE166" i="10"/>
  <c r="AA166" i="10"/>
  <c r="Y166" i="10"/>
  <c r="W166" i="10"/>
  <c r="BK166" i="10"/>
  <c r="N166" i="10"/>
  <c r="BF166" i="10" s="1"/>
  <c r="BI165" i="10"/>
  <c r="BH165" i="10"/>
  <c r="BG165" i="10"/>
  <c r="BE165" i="10"/>
  <c r="AA165" i="10"/>
  <c r="Y165" i="10"/>
  <c r="W165" i="10"/>
  <c r="BK165" i="10"/>
  <c r="N165" i="10"/>
  <c r="BF165" i="10"/>
  <c r="BI163" i="10"/>
  <c r="BH163" i="10"/>
  <c r="BG163" i="10"/>
  <c r="BE163" i="10"/>
  <c r="AA163" i="10"/>
  <c r="Y163" i="10"/>
  <c r="W163" i="10"/>
  <c r="BK163" i="10"/>
  <c r="N163" i="10"/>
  <c r="BF163" i="10" s="1"/>
  <c r="BI161" i="10"/>
  <c r="BH161" i="10"/>
  <c r="BG161" i="10"/>
  <c r="BE161" i="10"/>
  <c r="AA161" i="10"/>
  <c r="Y161" i="10"/>
  <c r="W161" i="10"/>
  <c r="BK161" i="10"/>
  <c r="N161" i="10"/>
  <c r="BF161" i="10" s="1"/>
  <c r="BI160" i="10"/>
  <c r="BH160" i="10"/>
  <c r="BG160" i="10"/>
  <c r="BE160" i="10"/>
  <c r="AA160" i="10"/>
  <c r="Y160" i="10"/>
  <c r="W160" i="10"/>
  <c r="W157" i="10" s="1"/>
  <c r="BK160" i="10"/>
  <c r="N160" i="10"/>
  <c r="BF160" i="10"/>
  <c r="BI158" i="10"/>
  <c r="BH158" i="10"/>
  <c r="BG158" i="10"/>
  <c r="BE158" i="10"/>
  <c r="AA158" i="10"/>
  <c r="Y158" i="10"/>
  <c r="Y157" i="10" s="1"/>
  <c r="W158" i="10"/>
  <c r="BK158" i="10"/>
  <c r="N158" i="10"/>
  <c r="BF158" i="10" s="1"/>
  <c r="BI155" i="10"/>
  <c r="BH155" i="10"/>
  <c r="BG155" i="10"/>
  <c r="BE155" i="10"/>
  <c r="AA155" i="10"/>
  <c r="AA154" i="10" s="1"/>
  <c r="Y155" i="10"/>
  <c r="Y154" i="10"/>
  <c r="W155" i="10"/>
  <c r="W154" i="10"/>
  <c r="BK155" i="10"/>
  <c r="BK154" i="10" s="1"/>
  <c r="N154" i="10" s="1"/>
  <c r="N92" i="10" s="1"/>
  <c r="N155" i="10"/>
  <c r="BF155" i="10" s="1"/>
  <c r="BI153" i="10"/>
  <c r="BH153" i="10"/>
  <c r="BG153" i="10"/>
  <c r="BE153" i="10"/>
  <c r="AA153" i="10"/>
  <c r="Y153" i="10"/>
  <c r="W153" i="10"/>
  <c r="BK153" i="10"/>
  <c r="N153" i="10"/>
  <c r="BF153" i="10"/>
  <c r="BI152" i="10"/>
  <c r="BH152" i="10"/>
  <c r="BG152" i="10"/>
  <c r="BE152" i="10"/>
  <c r="AA152" i="10"/>
  <c r="Y152" i="10"/>
  <c r="W152" i="10"/>
  <c r="BK152" i="10"/>
  <c r="N152" i="10"/>
  <c r="BF152" i="10" s="1"/>
  <c r="BI151" i="10"/>
  <c r="BH151" i="10"/>
  <c r="BG151" i="10"/>
  <c r="BE151" i="10"/>
  <c r="AA151" i="10"/>
  <c r="Y151" i="10"/>
  <c r="W151" i="10"/>
  <c r="BK151" i="10"/>
  <c r="N151" i="10"/>
  <c r="BF151" i="10" s="1"/>
  <c r="BI150" i="10"/>
  <c r="BH150" i="10"/>
  <c r="BG150" i="10"/>
  <c r="BE150" i="10"/>
  <c r="AA150" i="10"/>
  <c r="Y150" i="10"/>
  <c r="W150" i="10"/>
  <c r="BK150" i="10"/>
  <c r="N150" i="10"/>
  <c r="BF150" i="10"/>
  <c r="BI149" i="10"/>
  <c r="BH149" i="10"/>
  <c r="BG149" i="10"/>
  <c r="BE149" i="10"/>
  <c r="AA149" i="10"/>
  <c r="Y149" i="10"/>
  <c r="W149" i="10"/>
  <c r="BK149" i="10"/>
  <c r="N149" i="10"/>
  <c r="BF149" i="10" s="1"/>
  <c r="BI147" i="10"/>
  <c r="BH147" i="10"/>
  <c r="BG147" i="10"/>
  <c r="BE147" i="10"/>
  <c r="AA147" i="10"/>
  <c r="Y147" i="10"/>
  <c r="W147" i="10"/>
  <c r="BK147" i="10"/>
  <c r="N147" i="10"/>
  <c r="BF147" i="10"/>
  <c r="BI145" i="10"/>
  <c r="BH145" i="10"/>
  <c r="BG145" i="10"/>
  <c r="BE145" i="10"/>
  <c r="AA145" i="10"/>
  <c r="Y145" i="10"/>
  <c r="W145" i="10"/>
  <c r="BK145" i="10"/>
  <c r="N145" i="10"/>
  <c r="BF145" i="10"/>
  <c r="BI143" i="10"/>
  <c r="BH143" i="10"/>
  <c r="BG143" i="10"/>
  <c r="BE143" i="10"/>
  <c r="AA143" i="10"/>
  <c r="Y143" i="10"/>
  <c r="W143" i="10"/>
  <c r="BK143" i="10"/>
  <c r="N143" i="10"/>
  <c r="BF143" i="10" s="1"/>
  <c r="BI141" i="10"/>
  <c r="BH141" i="10"/>
  <c r="BG141" i="10"/>
  <c r="BE141" i="10"/>
  <c r="AA141" i="10"/>
  <c r="Y141" i="10"/>
  <c r="W141" i="10"/>
  <c r="BK141" i="10"/>
  <c r="N141" i="10"/>
  <c r="BF141" i="10" s="1"/>
  <c r="BI138" i="10"/>
  <c r="BH138" i="10"/>
  <c r="BG138" i="10"/>
  <c r="BE138" i="10"/>
  <c r="AA138" i="10"/>
  <c r="Y138" i="10"/>
  <c r="W138" i="10"/>
  <c r="BK138" i="10"/>
  <c r="N138" i="10"/>
  <c r="BF138" i="10" s="1"/>
  <c r="BI136" i="10"/>
  <c r="BH136" i="10"/>
  <c r="BG136" i="10"/>
  <c r="BE136" i="10"/>
  <c r="AA136" i="10"/>
  <c r="Y136" i="10"/>
  <c r="W136" i="10"/>
  <c r="BK136" i="10"/>
  <c r="N136" i="10"/>
  <c r="BF136" i="10" s="1"/>
  <c r="BI134" i="10"/>
  <c r="BH134" i="10"/>
  <c r="BG134" i="10"/>
  <c r="BE134" i="10"/>
  <c r="AA134" i="10"/>
  <c r="Y134" i="10"/>
  <c r="W134" i="10"/>
  <c r="BK134" i="10"/>
  <c r="N134" i="10"/>
  <c r="BF134" i="10"/>
  <c r="BI132" i="10"/>
  <c r="BH132" i="10"/>
  <c r="BG132" i="10"/>
  <c r="BE132" i="10"/>
  <c r="AA132" i="10"/>
  <c r="Y132" i="10"/>
  <c r="W132" i="10"/>
  <c r="BK132" i="10"/>
  <c r="BK127" i="10" s="1"/>
  <c r="N132" i="10"/>
  <c r="BF132" i="10" s="1"/>
  <c r="BI130" i="10"/>
  <c r="BH130" i="10"/>
  <c r="BG130" i="10"/>
  <c r="BE130" i="10"/>
  <c r="AA130" i="10"/>
  <c r="Y130" i="10"/>
  <c r="W130" i="10"/>
  <c r="BK130" i="10"/>
  <c r="N130" i="10"/>
  <c r="BF130" i="10"/>
  <c r="BI128" i="10"/>
  <c r="BH128" i="10"/>
  <c r="BG128" i="10"/>
  <c r="BE128" i="10"/>
  <c r="AA128" i="10"/>
  <c r="Y128" i="10"/>
  <c r="W128" i="10"/>
  <c r="BK128" i="10"/>
  <c r="N128" i="10"/>
  <c r="BF128" i="10" s="1"/>
  <c r="M122" i="10"/>
  <c r="M121" i="10"/>
  <c r="F121" i="10"/>
  <c r="F119" i="10"/>
  <c r="F117" i="10"/>
  <c r="BI106" i="10"/>
  <c r="BH106" i="10"/>
  <c r="BG106" i="10"/>
  <c r="BE106" i="10"/>
  <c r="BI105" i="10"/>
  <c r="BH105" i="10"/>
  <c r="BG105" i="10"/>
  <c r="BE105" i="10"/>
  <c r="BI104" i="10"/>
  <c r="BH104" i="10"/>
  <c r="BG104" i="10"/>
  <c r="BE104" i="10"/>
  <c r="BI103" i="10"/>
  <c r="BH103" i="10"/>
  <c r="BG103" i="10"/>
  <c r="BE103" i="10"/>
  <c r="BI102" i="10"/>
  <c r="BH102" i="10"/>
  <c r="BG102" i="10"/>
  <c r="BE102" i="10"/>
  <c r="BI101" i="10"/>
  <c r="BH101" i="10"/>
  <c r="BG101" i="10"/>
  <c r="BE101" i="10"/>
  <c r="M84" i="10"/>
  <c r="M83" i="10"/>
  <c r="F83" i="10"/>
  <c r="F81" i="10"/>
  <c r="F79" i="10"/>
  <c r="O15" i="10"/>
  <c r="E15" i="10"/>
  <c r="O14" i="10"/>
  <c r="O9" i="10"/>
  <c r="M81" i="10" s="1"/>
  <c r="F6" i="10"/>
  <c r="F116" i="10" s="1"/>
  <c r="AY96" i="1"/>
  <c r="AX96" i="1"/>
  <c r="BI185" i="9"/>
  <c r="BH185" i="9"/>
  <c r="BG185" i="9"/>
  <c r="BE185" i="9"/>
  <c r="BK185" i="9"/>
  <c r="N185" i="9" s="1"/>
  <c r="BF185" i="9" s="1"/>
  <c r="BI184" i="9"/>
  <c r="BH184" i="9"/>
  <c r="BG184" i="9"/>
  <c r="BE184" i="9"/>
  <c r="BK184" i="9"/>
  <c r="N184" i="9" s="1"/>
  <c r="BF184" i="9" s="1"/>
  <c r="BI183" i="9"/>
  <c r="BH183" i="9"/>
  <c r="BG183" i="9"/>
  <c r="BE183" i="9"/>
  <c r="BK183" i="9"/>
  <c r="N183" i="9" s="1"/>
  <c r="BF183" i="9" s="1"/>
  <c r="BI182" i="9"/>
  <c r="BH182" i="9"/>
  <c r="BG182" i="9"/>
  <c r="BE182" i="9"/>
  <c r="BK182" i="9"/>
  <c r="N182" i="9" s="1"/>
  <c r="BF182" i="9" s="1"/>
  <c r="BI181" i="9"/>
  <c r="BH181" i="9"/>
  <c r="BG181" i="9"/>
  <c r="BE181" i="9"/>
  <c r="BK181" i="9"/>
  <c r="N181" i="9" s="1"/>
  <c r="BF181" i="9" s="1"/>
  <c r="BI179" i="9"/>
  <c r="BH179" i="9"/>
  <c r="BG179" i="9"/>
  <c r="BE179" i="9"/>
  <c r="AA179" i="9"/>
  <c r="AA178" i="9"/>
  <c r="Y179" i="9"/>
  <c r="Y178" i="9" s="1"/>
  <c r="W179" i="9"/>
  <c r="W178" i="9"/>
  <c r="BK179" i="9"/>
  <c r="BK178" i="9" s="1"/>
  <c r="N178" i="9" s="1"/>
  <c r="N94" i="9" s="1"/>
  <c r="N179" i="9"/>
  <c r="BF179" i="9"/>
  <c r="BI177" i="9"/>
  <c r="BH177" i="9"/>
  <c r="BG177" i="9"/>
  <c r="BE177" i="9"/>
  <c r="AA177" i="9"/>
  <c r="Y177" i="9"/>
  <c r="W177" i="9"/>
  <c r="BK177" i="9"/>
  <c r="N177" i="9"/>
  <c r="BF177" i="9" s="1"/>
  <c r="BI176" i="9"/>
  <c r="BH176" i="9"/>
  <c r="BG176" i="9"/>
  <c r="BE176" i="9"/>
  <c r="AA176" i="9"/>
  <c r="Y176" i="9"/>
  <c r="W176" i="9"/>
  <c r="BK176" i="9"/>
  <c r="N176" i="9"/>
  <c r="BF176" i="9"/>
  <c r="BI175" i="9"/>
  <c r="BH175" i="9"/>
  <c r="BG175" i="9"/>
  <c r="BE175" i="9"/>
  <c r="AA175" i="9"/>
  <c r="Y175" i="9"/>
  <c r="W175" i="9"/>
  <c r="BK175" i="9"/>
  <c r="N175" i="9"/>
  <c r="BF175" i="9" s="1"/>
  <c r="BI174" i="9"/>
  <c r="BH174" i="9"/>
  <c r="BG174" i="9"/>
  <c r="BE174" i="9"/>
  <c r="AA174" i="9"/>
  <c r="Y174" i="9"/>
  <c r="W174" i="9"/>
  <c r="BK174" i="9"/>
  <c r="N174" i="9"/>
  <c r="BF174" i="9" s="1"/>
  <c r="BI173" i="9"/>
  <c r="BH173" i="9"/>
  <c r="BG173" i="9"/>
  <c r="BE173" i="9"/>
  <c r="AA173" i="9"/>
  <c r="Y173" i="9"/>
  <c r="W173" i="9"/>
  <c r="BK173" i="9"/>
  <c r="N173" i="9"/>
  <c r="BF173" i="9" s="1"/>
  <c r="BI172" i="9"/>
  <c r="BH172" i="9"/>
  <c r="BG172" i="9"/>
  <c r="BE172" i="9"/>
  <c r="AA172" i="9"/>
  <c r="Y172" i="9"/>
  <c r="W172" i="9"/>
  <c r="BK172" i="9"/>
  <c r="N172" i="9"/>
  <c r="BF172" i="9"/>
  <c r="BI171" i="9"/>
  <c r="BH171" i="9"/>
  <c r="BG171" i="9"/>
  <c r="BE171" i="9"/>
  <c r="AA171" i="9"/>
  <c r="Y171" i="9"/>
  <c r="W171" i="9"/>
  <c r="BK171" i="9"/>
  <c r="N171" i="9"/>
  <c r="BF171" i="9" s="1"/>
  <c r="BI170" i="9"/>
  <c r="BH170" i="9"/>
  <c r="BG170" i="9"/>
  <c r="BE170" i="9"/>
  <c r="AA170" i="9"/>
  <c r="Y170" i="9"/>
  <c r="W170" i="9"/>
  <c r="BK170" i="9"/>
  <c r="N170" i="9"/>
  <c r="BF170" i="9" s="1"/>
  <c r="BI169" i="9"/>
  <c r="BH169" i="9"/>
  <c r="BG169" i="9"/>
  <c r="BE169" i="9"/>
  <c r="AA169" i="9"/>
  <c r="Y169" i="9"/>
  <c r="W169" i="9"/>
  <c r="BK169" i="9"/>
  <c r="N169" i="9"/>
  <c r="BF169" i="9"/>
  <c r="BI168" i="9"/>
  <c r="BH168" i="9"/>
  <c r="BG168" i="9"/>
  <c r="BE168" i="9"/>
  <c r="AA168" i="9"/>
  <c r="Y168" i="9"/>
  <c r="W168" i="9"/>
  <c r="BK168" i="9"/>
  <c r="N168" i="9"/>
  <c r="BF168" i="9" s="1"/>
  <c r="BI167" i="9"/>
  <c r="BH167" i="9"/>
  <c r="BG167" i="9"/>
  <c r="BE167" i="9"/>
  <c r="AA167" i="9"/>
  <c r="Y167" i="9"/>
  <c r="W167" i="9"/>
  <c r="BK167" i="9"/>
  <c r="N167" i="9"/>
  <c r="BF167" i="9"/>
  <c r="BI166" i="9"/>
  <c r="BH166" i="9"/>
  <c r="BG166" i="9"/>
  <c r="BE166" i="9"/>
  <c r="AA166" i="9"/>
  <c r="Y166" i="9"/>
  <c r="W166" i="9"/>
  <c r="BK166" i="9"/>
  <c r="N166" i="9"/>
  <c r="BF166" i="9" s="1"/>
  <c r="BI165" i="9"/>
  <c r="BH165" i="9"/>
  <c r="BG165" i="9"/>
  <c r="BE165" i="9"/>
  <c r="AA165" i="9"/>
  <c r="Y165" i="9"/>
  <c r="W165" i="9"/>
  <c r="BK165" i="9"/>
  <c r="N165" i="9"/>
  <c r="BF165" i="9" s="1"/>
  <c r="BI164" i="9"/>
  <c r="BH164" i="9"/>
  <c r="BG164" i="9"/>
  <c r="BE164" i="9"/>
  <c r="AA164" i="9"/>
  <c r="Y164" i="9"/>
  <c r="W164" i="9"/>
  <c r="BK164" i="9"/>
  <c r="N164" i="9"/>
  <c r="BF164" i="9" s="1"/>
  <c r="BI163" i="9"/>
  <c r="BH163" i="9"/>
  <c r="BG163" i="9"/>
  <c r="BE163" i="9"/>
  <c r="AA163" i="9"/>
  <c r="Y163" i="9"/>
  <c r="W163" i="9"/>
  <c r="BK163" i="9"/>
  <c r="N163" i="9"/>
  <c r="BF163" i="9"/>
  <c r="BI162" i="9"/>
  <c r="BH162" i="9"/>
  <c r="BG162" i="9"/>
  <c r="BE162" i="9"/>
  <c r="AA162" i="9"/>
  <c r="Y162" i="9"/>
  <c r="W162" i="9"/>
  <c r="BK162" i="9"/>
  <c r="N162" i="9"/>
  <c r="BF162" i="9" s="1"/>
  <c r="BI161" i="9"/>
  <c r="BH161" i="9"/>
  <c r="BG161" i="9"/>
  <c r="BE161" i="9"/>
  <c r="AA161" i="9"/>
  <c r="Y161" i="9"/>
  <c r="W161" i="9"/>
  <c r="BK161" i="9"/>
  <c r="N161" i="9"/>
  <c r="BF161" i="9"/>
  <c r="BI160" i="9"/>
  <c r="BH160" i="9"/>
  <c r="BG160" i="9"/>
  <c r="BE160" i="9"/>
  <c r="AA160" i="9"/>
  <c r="Y160" i="9"/>
  <c r="W160" i="9"/>
  <c r="BK160" i="9"/>
  <c r="N160" i="9"/>
  <c r="BF160" i="9" s="1"/>
  <c r="BI159" i="9"/>
  <c r="BH159" i="9"/>
  <c r="BG159" i="9"/>
  <c r="BE159" i="9"/>
  <c r="AA159" i="9"/>
  <c r="Y159" i="9"/>
  <c r="W159" i="9"/>
  <c r="BK159" i="9"/>
  <c r="N159" i="9"/>
  <c r="BF159" i="9" s="1"/>
  <c r="BI158" i="9"/>
  <c r="BH158" i="9"/>
  <c r="BG158" i="9"/>
  <c r="BE158" i="9"/>
  <c r="AA158" i="9"/>
  <c r="Y158" i="9"/>
  <c r="W158" i="9"/>
  <c r="BK158" i="9"/>
  <c r="N158" i="9"/>
  <c r="BF158" i="9"/>
  <c r="BI157" i="9"/>
  <c r="BH157" i="9"/>
  <c r="BG157" i="9"/>
  <c r="BE157" i="9"/>
  <c r="AA157" i="9"/>
  <c r="Y157" i="9"/>
  <c r="W157" i="9"/>
  <c r="BK157" i="9"/>
  <c r="N157" i="9"/>
  <c r="BF157" i="9" s="1"/>
  <c r="BI156" i="9"/>
  <c r="BH156" i="9"/>
  <c r="BG156" i="9"/>
  <c r="BE156" i="9"/>
  <c r="AA156" i="9"/>
  <c r="Y156" i="9"/>
  <c r="W156" i="9"/>
  <c r="BK156" i="9"/>
  <c r="N156" i="9"/>
  <c r="BF156" i="9"/>
  <c r="BI155" i="9"/>
  <c r="BH155" i="9"/>
  <c r="BG155" i="9"/>
  <c r="BE155" i="9"/>
  <c r="AA155" i="9"/>
  <c r="Y155" i="9"/>
  <c r="W155" i="9"/>
  <c r="BK155" i="9"/>
  <c r="N155" i="9"/>
  <c r="BF155" i="9" s="1"/>
  <c r="BI154" i="9"/>
  <c r="BH154" i="9"/>
  <c r="BG154" i="9"/>
  <c r="BE154" i="9"/>
  <c r="AA154" i="9"/>
  <c r="Y154" i="9"/>
  <c r="W154" i="9"/>
  <c r="BK154" i="9"/>
  <c r="N154" i="9"/>
  <c r="BF154" i="9" s="1"/>
  <c r="BI153" i="9"/>
  <c r="BH153" i="9"/>
  <c r="BG153" i="9"/>
  <c r="BE153" i="9"/>
  <c r="AA153" i="9"/>
  <c r="Y153" i="9"/>
  <c r="W153" i="9"/>
  <c r="BK153" i="9"/>
  <c r="N153" i="9"/>
  <c r="BF153" i="9" s="1"/>
  <c r="BI152" i="9"/>
  <c r="BH152" i="9"/>
  <c r="BG152" i="9"/>
  <c r="BE152" i="9"/>
  <c r="AA152" i="9"/>
  <c r="Y152" i="9"/>
  <c r="W152" i="9"/>
  <c r="BK152" i="9"/>
  <c r="N152" i="9"/>
  <c r="BF152" i="9" s="1"/>
  <c r="BI151" i="9"/>
  <c r="BH151" i="9"/>
  <c r="BG151" i="9"/>
  <c r="BE151" i="9"/>
  <c r="AA151" i="9"/>
  <c r="Y151" i="9"/>
  <c r="W151" i="9"/>
  <c r="BK151" i="9"/>
  <c r="N151" i="9"/>
  <c r="BF151" i="9"/>
  <c r="BI150" i="9"/>
  <c r="BH150" i="9"/>
  <c r="BG150" i="9"/>
  <c r="BE150" i="9"/>
  <c r="AA150" i="9"/>
  <c r="Y150" i="9"/>
  <c r="W150" i="9"/>
  <c r="BK150" i="9"/>
  <c r="N150" i="9"/>
  <c r="BF150" i="9" s="1"/>
  <c r="BI149" i="9"/>
  <c r="BH149" i="9"/>
  <c r="BG149" i="9"/>
  <c r="BE149" i="9"/>
  <c r="AA149" i="9"/>
  <c r="Y149" i="9"/>
  <c r="W149" i="9"/>
  <c r="BK149" i="9"/>
  <c r="N149" i="9"/>
  <c r="BF149" i="9"/>
  <c r="BI148" i="9"/>
  <c r="BH148" i="9"/>
  <c r="BG148" i="9"/>
  <c r="BE148" i="9"/>
  <c r="AA148" i="9"/>
  <c r="Y148" i="9"/>
  <c r="W148" i="9"/>
  <c r="BK148" i="9"/>
  <c r="N148" i="9"/>
  <c r="BF148" i="9" s="1"/>
  <c r="BI147" i="9"/>
  <c r="BH147" i="9"/>
  <c r="BG147" i="9"/>
  <c r="BE147" i="9"/>
  <c r="AA147" i="9"/>
  <c r="Y147" i="9"/>
  <c r="Y144" i="9" s="1"/>
  <c r="W147" i="9"/>
  <c r="BK147" i="9"/>
  <c r="N147" i="9"/>
  <c r="BF147" i="9" s="1"/>
  <c r="BI146" i="9"/>
  <c r="BH146" i="9"/>
  <c r="BG146" i="9"/>
  <c r="BE146" i="9"/>
  <c r="AA146" i="9"/>
  <c r="Y146" i="9"/>
  <c r="W146" i="9"/>
  <c r="BK146" i="9"/>
  <c r="N146" i="9"/>
  <c r="BF146" i="9" s="1"/>
  <c r="BI145" i="9"/>
  <c r="BH145" i="9"/>
  <c r="BG145" i="9"/>
  <c r="BE145" i="9"/>
  <c r="AA145" i="9"/>
  <c r="Y145" i="9"/>
  <c r="W145" i="9"/>
  <c r="BK145" i="9"/>
  <c r="N145" i="9"/>
  <c r="BF145" i="9"/>
  <c r="BI142" i="9"/>
  <c r="BH142" i="9"/>
  <c r="BG142" i="9"/>
  <c r="BE142" i="9"/>
  <c r="AA142" i="9"/>
  <c r="AA141" i="9" s="1"/>
  <c r="Y142" i="9"/>
  <c r="Y141" i="9"/>
  <c r="W142" i="9"/>
  <c r="W141" i="9" s="1"/>
  <c r="BK142" i="9"/>
  <c r="BK141" i="9" s="1"/>
  <c r="N141" i="9" s="1"/>
  <c r="N92" i="9" s="1"/>
  <c r="N142" i="9"/>
  <c r="BF142" i="9" s="1"/>
  <c r="BI140" i="9"/>
  <c r="BH140" i="9"/>
  <c r="BG140" i="9"/>
  <c r="BE140" i="9"/>
  <c r="AA140" i="9"/>
  <c r="Y140" i="9"/>
  <c r="W140" i="9"/>
  <c r="BK140" i="9"/>
  <c r="N140" i="9"/>
  <c r="BF140" i="9" s="1"/>
  <c r="BI139" i="9"/>
  <c r="BH139" i="9"/>
  <c r="BG139" i="9"/>
  <c r="BE139" i="9"/>
  <c r="AA139" i="9"/>
  <c r="Y139" i="9"/>
  <c r="W139" i="9"/>
  <c r="BK139" i="9"/>
  <c r="N139" i="9"/>
  <c r="BF139" i="9"/>
  <c r="BI138" i="9"/>
  <c r="BH138" i="9"/>
  <c r="BG138" i="9"/>
  <c r="BE138" i="9"/>
  <c r="AA138" i="9"/>
  <c r="Y138" i="9"/>
  <c r="W138" i="9"/>
  <c r="BK138" i="9"/>
  <c r="N138" i="9"/>
  <c r="BF138" i="9" s="1"/>
  <c r="BI136" i="9"/>
  <c r="BH136" i="9"/>
  <c r="BG136" i="9"/>
  <c r="BE136" i="9"/>
  <c r="AA136" i="9"/>
  <c r="Y136" i="9"/>
  <c r="W136" i="9"/>
  <c r="BK136" i="9"/>
  <c r="N136" i="9"/>
  <c r="BF136" i="9" s="1"/>
  <c r="BI134" i="9"/>
  <c r="BH134" i="9"/>
  <c r="BG134" i="9"/>
  <c r="BE134" i="9"/>
  <c r="AA134" i="9"/>
  <c r="Y134" i="9"/>
  <c r="W134" i="9"/>
  <c r="BK134" i="9"/>
  <c r="N134" i="9"/>
  <c r="BF134" i="9"/>
  <c r="BI133" i="9"/>
  <c r="BH133" i="9"/>
  <c r="BG133" i="9"/>
  <c r="BE133" i="9"/>
  <c r="AA133" i="9"/>
  <c r="Y133" i="9"/>
  <c r="W133" i="9"/>
  <c r="BK133" i="9"/>
  <c r="N133" i="9"/>
  <c r="BF133" i="9" s="1"/>
  <c r="BI131" i="9"/>
  <c r="BH131" i="9"/>
  <c r="BG131" i="9"/>
  <c r="BE131" i="9"/>
  <c r="AA131" i="9"/>
  <c r="Y131" i="9"/>
  <c r="W131" i="9"/>
  <c r="BK131" i="9"/>
  <c r="N131" i="9"/>
  <c r="BF131" i="9"/>
  <c r="BI130" i="9"/>
  <c r="BH130" i="9"/>
  <c r="BG130" i="9"/>
  <c r="BE130" i="9"/>
  <c r="AA130" i="9"/>
  <c r="Y130" i="9"/>
  <c r="W130" i="9"/>
  <c r="BK130" i="9"/>
  <c r="N130" i="9"/>
  <c r="BF130" i="9" s="1"/>
  <c r="BI128" i="9"/>
  <c r="BH128" i="9"/>
  <c r="BG128" i="9"/>
  <c r="BE128" i="9"/>
  <c r="AA128" i="9"/>
  <c r="Y128" i="9"/>
  <c r="W128" i="9"/>
  <c r="BK128" i="9"/>
  <c r="N128" i="9"/>
  <c r="BF128" i="9" s="1"/>
  <c r="BI126" i="9"/>
  <c r="BH126" i="9"/>
  <c r="BG126" i="9"/>
  <c r="BE126" i="9"/>
  <c r="AA126" i="9"/>
  <c r="Y126" i="9"/>
  <c r="W126" i="9"/>
  <c r="W125" i="9" s="1"/>
  <c r="BK126" i="9"/>
  <c r="N126" i="9"/>
  <c r="BF126" i="9" s="1"/>
  <c r="M120" i="9"/>
  <c r="M119" i="9"/>
  <c r="F119" i="9"/>
  <c r="F117" i="9"/>
  <c r="F115" i="9"/>
  <c r="BI103" i="9"/>
  <c r="BH103" i="9"/>
  <c r="BG103" i="9"/>
  <c r="BE103" i="9"/>
  <c r="BI102" i="9"/>
  <c r="BH102" i="9"/>
  <c r="BG102" i="9"/>
  <c r="BE102" i="9"/>
  <c r="BI101" i="9"/>
  <c r="BH101" i="9"/>
  <c r="BG101" i="9"/>
  <c r="BE101" i="9"/>
  <c r="BI100" i="9"/>
  <c r="BH100" i="9"/>
  <c r="BG100" i="9"/>
  <c r="BE100" i="9"/>
  <c r="BI99" i="9"/>
  <c r="BH99" i="9"/>
  <c r="BG99" i="9"/>
  <c r="BE99" i="9"/>
  <c r="BI98" i="9"/>
  <c r="BH98" i="9"/>
  <c r="BG98" i="9"/>
  <c r="BE98" i="9"/>
  <c r="M85" i="9"/>
  <c r="M84" i="9"/>
  <c r="F84" i="9"/>
  <c r="F82" i="9"/>
  <c r="F80" i="9"/>
  <c r="O16" i="9"/>
  <c r="E16" i="9"/>
  <c r="O15" i="9"/>
  <c r="O10" i="9"/>
  <c r="M117" i="9" s="1"/>
  <c r="F6" i="9"/>
  <c r="F113" i="9" s="1"/>
  <c r="AY95" i="1"/>
  <c r="AX95" i="1"/>
  <c r="BI229" i="8"/>
  <c r="BH229" i="8"/>
  <c r="BG229" i="8"/>
  <c r="BE229" i="8"/>
  <c r="BK229" i="8"/>
  <c r="N229" i="8"/>
  <c r="BF229" i="8" s="1"/>
  <c r="BI228" i="8"/>
  <c r="BH228" i="8"/>
  <c r="BG228" i="8"/>
  <c r="BE228" i="8"/>
  <c r="BK228" i="8"/>
  <c r="N228" i="8" s="1"/>
  <c r="BF228" i="8" s="1"/>
  <c r="BI227" i="8"/>
  <c r="BH227" i="8"/>
  <c r="BG227" i="8"/>
  <c r="BE227" i="8"/>
  <c r="BK227" i="8"/>
  <c r="N227" i="8"/>
  <c r="BF227" i="8" s="1"/>
  <c r="BI226" i="8"/>
  <c r="BH226" i="8"/>
  <c r="BG226" i="8"/>
  <c r="BE226" i="8"/>
  <c r="BK226" i="8"/>
  <c r="N226" i="8" s="1"/>
  <c r="BF226" i="8" s="1"/>
  <c r="BI225" i="8"/>
  <c r="BH225" i="8"/>
  <c r="BG225" i="8"/>
  <c r="BE225" i="8"/>
  <c r="BK225" i="8"/>
  <c r="N225" i="8" s="1"/>
  <c r="BF225" i="8" s="1"/>
  <c r="BI223" i="8"/>
  <c r="BH223" i="8"/>
  <c r="BG223" i="8"/>
  <c r="BE223" i="8"/>
  <c r="AA223" i="8"/>
  <c r="AA222" i="8"/>
  <c r="Y223" i="8"/>
  <c r="Y222" i="8" s="1"/>
  <c r="W223" i="8"/>
  <c r="W222" i="8" s="1"/>
  <c r="BK223" i="8"/>
  <c r="BK222" i="8"/>
  <c r="N222" i="8" s="1"/>
  <c r="N95" i="8" s="1"/>
  <c r="N223" i="8"/>
  <c r="BF223" i="8" s="1"/>
  <c r="BI221" i="8"/>
  <c r="BH221" i="8"/>
  <c r="BG221" i="8"/>
  <c r="BE221" i="8"/>
  <c r="AA221" i="8"/>
  <c r="Y221" i="8"/>
  <c r="W221" i="8"/>
  <c r="BK221" i="8"/>
  <c r="N221" i="8"/>
  <c r="BF221" i="8"/>
  <c r="BI220" i="8"/>
  <c r="BH220" i="8"/>
  <c r="BG220" i="8"/>
  <c r="BE220" i="8"/>
  <c r="AA220" i="8"/>
  <c r="AA200" i="8" s="1"/>
  <c r="Y220" i="8"/>
  <c r="W220" i="8"/>
  <c r="BK220" i="8"/>
  <c r="N220" i="8"/>
  <c r="BF220" i="8" s="1"/>
  <c r="BI219" i="8"/>
  <c r="BH219" i="8"/>
  <c r="BG219" i="8"/>
  <c r="BE219" i="8"/>
  <c r="AA219" i="8"/>
  <c r="Y219" i="8"/>
  <c r="W219" i="8"/>
  <c r="BK219" i="8"/>
  <c r="N219" i="8"/>
  <c r="BF219" i="8"/>
  <c r="BI218" i="8"/>
  <c r="BH218" i="8"/>
  <c r="BG218" i="8"/>
  <c r="BE218" i="8"/>
  <c r="AA218" i="8"/>
  <c r="Y218" i="8"/>
  <c r="W218" i="8"/>
  <c r="BK218" i="8"/>
  <c r="N218" i="8"/>
  <c r="BF218" i="8" s="1"/>
  <c r="BI217" i="8"/>
  <c r="BH217" i="8"/>
  <c r="BG217" i="8"/>
  <c r="BE217" i="8"/>
  <c r="AA217" i="8"/>
  <c r="Y217" i="8"/>
  <c r="W217" i="8"/>
  <c r="BK217" i="8"/>
  <c r="N217" i="8"/>
  <c r="BF217" i="8" s="1"/>
  <c r="BI215" i="8"/>
  <c r="BH215" i="8"/>
  <c r="BG215" i="8"/>
  <c r="BE215" i="8"/>
  <c r="AA215" i="8"/>
  <c r="Y215" i="8"/>
  <c r="W215" i="8"/>
  <c r="BK215" i="8"/>
  <c r="N215" i="8"/>
  <c r="BF215" i="8"/>
  <c r="BI211" i="8"/>
  <c r="BH211" i="8"/>
  <c r="BG211" i="8"/>
  <c r="BE211" i="8"/>
  <c r="AA211" i="8"/>
  <c r="Y211" i="8"/>
  <c r="W211" i="8"/>
  <c r="BK211" i="8"/>
  <c r="N211" i="8"/>
  <c r="BF211" i="8" s="1"/>
  <c r="BI207" i="8"/>
  <c r="BH207" i="8"/>
  <c r="BG207" i="8"/>
  <c r="BE207" i="8"/>
  <c r="AA207" i="8"/>
  <c r="Y207" i="8"/>
  <c r="W207" i="8"/>
  <c r="BK207" i="8"/>
  <c r="N207" i="8"/>
  <c r="BF207" i="8"/>
  <c r="BI205" i="8"/>
  <c r="BH205" i="8"/>
  <c r="BG205" i="8"/>
  <c r="BE205" i="8"/>
  <c r="AA205" i="8"/>
  <c r="Y205" i="8"/>
  <c r="W205" i="8"/>
  <c r="BK205" i="8"/>
  <c r="N205" i="8"/>
  <c r="BF205" i="8" s="1"/>
  <c r="BI204" i="8"/>
  <c r="BH204" i="8"/>
  <c r="BG204" i="8"/>
  <c r="BE204" i="8"/>
  <c r="AA204" i="8"/>
  <c r="Y204" i="8"/>
  <c r="W204" i="8"/>
  <c r="BK204" i="8"/>
  <c r="N204" i="8"/>
  <c r="BF204" i="8" s="1"/>
  <c r="BI203" i="8"/>
  <c r="BH203" i="8"/>
  <c r="BG203" i="8"/>
  <c r="BE203" i="8"/>
  <c r="AA203" i="8"/>
  <c r="Y203" i="8"/>
  <c r="W203" i="8"/>
  <c r="BK203" i="8"/>
  <c r="N203" i="8"/>
  <c r="BF203" i="8"/>
  <c r="BI202" i="8"/>
  <c r="BH202" i="8"/>
  <c r="BG202" i="8"/>
  <c r="BE202" i="8"/>
  <c r="AA202" i="8"/>
  <c r="Y202" i="8"/>
  <c r="W202" i="8"/>
  <c r="BK202" i="8"/>
  <c r="N202" i="8"/>
  <c r="BF202" i="8" s="1"/>
  <c r="BI201" i="8"/>
  <c r="BH201" i="8"/>
  <c r="BG201" i="8"/>
  <c r="BE201" i="8"/>
  <c r="AA201" i="8"/>
  <c r="Y201" i="8"/>
  <c r="W201" i="8"/>
  <c r="BK201" i="8"/>
  <c r="N201" i="8"/>
  <c r="BF201" i="8" s="1"/>
  <c r="BI194" i="8"/>
  <c r="BH194" i="8"/>
  <c r="BG194" i="8"/>
  <c r="BE194" i="8"/>
  <c r="AA194" i="8"/>
  <c r="Y194" i="8"/>
  <c r="W194" i="8"/>
  <c r="BK194" i="8"/>
  <c r="N194" i="8"/>
  <c r="BF194" i="8" s="1"/>
  <c r="BI190" i="8"/>
  <c r="BH190" i="8"/>
  <c r="BG190" i="8"/>
  <c r="BE190" i="8"/>
  <c r="AA190" i="8"/>
  <c r="Y190" i="8"/>
  <c r="W190" i="8"/>
  <c r="BK190" i="8"/>
  <c r="N190" i="8"/>
  <c r="BF190" i="8"/>
  <c r="BI186" i="8"/>
  <c r="BH186" i="8"/>
  <c r="BG186" i="8"/>
  <c r="BE186" i="8"/>
  <c r="AA186" i="8"/>
  <c r="Y186" i="8"/>
  <c r="W186" i="8"/>
  <c r="BK186" i="8"/>
  <c r="N186" i="8"/>
  <c r="BF186" i="8" s="1"/>
  <c r="BI184" i="8"/>
  <c r="BH184" i="8"/>
  <c r="BG184" i="8"/>
  <c r="BE184" i="8"/>
  <c r="AA184" i="8"/>
  <c r="Y184" i="8"/>
  <c r="W184" i="8"/>
  <c r="BK184" i="8"/>
  <c r="N184" i="8"/>
  <c r="BF184" i="8"/>
  <c r="BI178" i="8"/>
  <c r="BH178" i="8"/>
  <c r="BG178" i="8"/>
  <c r="BE178" i="8"/>
  <c r="AA178" i="8"/>
  <c r="Y178" i="8"/>
  <c r="W178" i="8"/>
  <c r="BK178" i="8"/>
  <c r="N178" i="8"/>
  <c r="BF178" i="8" s="1"/>
  <c r="BI174" i="8"/>
  <c r="BH174" i="8"/>
  <c r="BG174" i="8"/>
  <c r="BE174" i="8"/>
  <c r="AA174" i="8"/>
  <c r="Y174" i="8"/>
  <c r="W174" i="8"/>
  <c r="BK174" i="8"/>
  <c r="N174" i="8"/>
  <c r="BF174" i="8" s="1"/>
  <c r="BI173" i="8"/>
  <c r="BH173" i="8"/>
  <c r="BG173" i="8"/>
  <c r="BE173" i="8"/>
  <c r="AA173" i="8"/>
  <c r="Y173" i="8"/>
  <c r="W173" i="8"/>
  <c r="BK173" i="8"/>
  <c r="N173" i="8"/>
  <c r="BF173" i="8" s="1"/>
  <c r="BI171" i="8"/>
  <c r="BH171" i="8"/>
  <c r="BG171" i="8"/>
  <c r="BE171" i="8"/>
  <c r="AA171" i="8"/>
  <c r="Y171" i="8"/>
  <c r="W171" i="8"/>
  <c r="BK171" i="8"/>
  <c r="N171" i="8"/>
  <c r="BF171" i="8"/>
  <c r="BI169" i="8"/>
  <c r="BH169" i="8"/>
  <c r="BG169" i="8"/>
  <c r="BE169" i="8"/>
  <c r="AA169" i="8"/>
  <c r="Y169" i="8"/>
  <c r="W169" i="8"/>
  <c r="BK169" i="8"/>
  <c r="N169" i="8"/>
  <c r="BF169" i="8" s="1"/>
  <c r="BI167" i="8"/>
  <c r="BH167" i="8"/>
  <c r="BG167" i="8"/>
  <c r="BE167" i="8"/>
  <c r="AA167" i="8"/>
  <c r="Y167" i="8"/>
  <c r="W167" i="8"/>
  <c r="BK167" i="8"/>
  <c r="N167" i="8"/>
  <c r="BF167" i="8"/>
  <c r="BI166" i="8"/>
  <c r="BH166" i="8"/>
  <c r="BG166" i="8"/>
  <c r="BE166" i="8"/>
  <c r="AA166" i="8"/>
  <c r="Y166" i="8"/>
  <c r="W166" i="8"/>
  <c r="BK166" i="8"/>
  <c r="N166" i="8"/>
  <c r="BF166" i="8" s="1"/>
  <c r="BI164" i="8"/>
  <c r="BH164" i="8"/>
  <c r="BG164" i="8"/>
  <c r="BE164" i="8"/>
  <c r="AA164" i="8"/>
  <c r="Y164" i="8"/>
  <c r="W164" i="8"/>
  <c r="BK164" i="8"/>
  <c r="N164" i="8"/>
  <c r="BF164" i="8" s="1"/>
  <c r="BI163" i="8"/>
  <c r="BH163" i="8"/>
  <c r="BG163" i="8"/>
  <c r="BE163" i="8"/>
  <c r="AA163" i="8"/>
  <c r="Y163" i="8"/>
  <c r="W163" i="8"/>
  <c r="BK163" i="8"/>
  <c r="N163" i="8"/>
  <c r="BF163" i="8"/>
  <c r="BI161" i="8"/>
  <c r="BH161" i="8"/>
  <c r="BG161" i="8"/>
  <c r="BE161" i="8"/>
  <c r="AA161" i="8"/>
  <c r="Y161" i="8"/>
  <c r="W161" i="8"/>
  <c r="BK161" i="8"/>
  <c r="N161" i="8"/>
  <c r="BF161" i="8" s="1"/>
  <c r="BI158" i="8"/>
  <c r="BH158" i="8"/>
  <c r="BG158" i="8"/>
  <c r="BE158" i="8"/>
  <c r="AA158" i="8"/>
  <c r="Y158" i="8"/>
  <c r="W158" i="8"/>
  <c r="BK158" i="8"/>
  <c r="N158" i="8"/>
  <c r="BF158" i="8" s="1"/>
  <c r="BI156" i="8"/>
  <c r="BH156" i="8"/>
  <c r="BG156" i="8"/>
  <c r="BE156" i="8"/>
  <c r="AA156" i="8"/>
  <c r="Y156" i="8"/>
  <c r="W156" i="8"/>
  <c r="BK156" i="8"/>
  <c r="N156" i="8"/>
  <c r="BF156" i="8"/>
  <c r="BI154" i="8"/>
  <c r="BH154" i="8"/>
  <c r="BG154" i="8"/>
  <c r="BE154" i="8"/>
  <c r="AA154" i="8"/>
  <c r="Y154" i="8"/>
  <c r="W154" i="8"/>
  <c r="BK154" i="8"/>
  <c r="N154" i="8"/>
  <c r="BF154" i="8" s="1"/>
  <c r="BI149" i="8"/>
  <c r="BH149" i="8"/>
  <c r="BG149" i="8"/>
  <c r="BE149" i="8"/>
  <c r="AA149" i="8"/>
  <c r="Y149" i="8"/>
  <c r="Y146" i="8" s="1"/>
  <c r="W149" i="8"/>
  <c r="BK149" i="8"/>
  <c r="N149" i="8"/>
  <c r="BF149" i="8"/>
  <c r="BI147" i="8"/>
  <c r="BH147" i="8"/>
  <c r="BG147" i="8"/>
  <c r="BE147" i="8"/>
  <c r="AA147" i="8"/>
  <c r="Y147" i="8"/>
  <c r="W147" i="8"/>
  <c r="W146" i="8" s="1"/>
  <c r="BK147" i="8"/>
  <c r="N147" i="8"/>
  <c r="BF147" i="8" s="1"/>
  <c r="BI145" i="8"/>
  <c r="BH145" i="8"/>
  <c r="BG145" i="8"/>
  <c r="BE145" i="8"/>
  <c r="AA145" i="8"/>
  <c r="Y145" i="8"/>
  <c r="W145" i="8"/>
  <c r="BK145" i="8"/>
  <c r="N145" i="8"/>
  <c r="BF145" i="8" s="1"/>
  <c r="BI143" i="8"/>
  <c r="BH143" i="8"/>
  <c r="BG143" i="8"/>
  <c r="BE143" i="8"/>
  <c r="AA143" i="8"/>
  <c r="Y143" i="8"/>
  <c r="W143" i="8"/>
  <c r="BK143" i="8"/>
  <c r="N143" i="8"/>
  <c r="BF143" i="8"/>
  <c r="BI142" i="8"/>
  <c r="BH142" i="8"/>
  <c r="BG142" i="8"/>
  <c r="BE142" i="8"/>
  <c r="AA142" i="8"/>
  <c r="Y142" i="8"/>
  <c r="W142" i="8"/>
  <c r="BK142" i="8"/>
  <c r="N142" i="8"/>
  <c r="BF142" i="8" s="1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E139" i="8"/>
  <c r="AA139" i="8"/>
  <c r="Y139" i="8"/>
  <c r="W139" i="8"/>
  <c r="BK139" i="8"/>
  <c r="N139" i="8"/>
  <c r="BF139" i="8" s="1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/>
  <c r="BI135" i="8"/>
  <c r="BH135" i="8"/>
  <c r="BG135" i="8"/>
  <c r="BE135" i="8"/>
  <c r="AA135" i="8"/>
  <c r="Y135" i="8"/>
  <c r="W135" i="8"/>
  <c r="BK135" i="8"/>
  <c r="N135" i="8"/>
  <c r="BF135" i="8" s="1"/>
  <c r="BI134" i="8"/>
  <c r="BH134" i="8"/>
  <c r="BG134" i="8"/>
  <c r="BE134" i="8"/>
  <c r="AA134" i="8"/>
  <c r="Y134" i="8"/>
  <c r="W134" i="8"/>
  <c r="BK134" i="8"/>
  <c r="N134" i="8"/>
  <c r="BF134" i="8"/>
  <c r="BI132" i="8"/>
  <c r="BH132" i="8"/>
  <c r="BG132" i="8"/>
  <c r="BE132" i="8"/>
  <c r="AA132" i="8"/>
  <c r="Y132" i="8"/>
  <c r="W132" i="8"/>
  <c r="BK132" i="8"/>
  <c r="N132" i="8"/>
  <c r="BF132" i="8" s="1"/>
  <c r="BI130" i="8"/>
  <c r="BH130" i="8"/>
  <c r="BG130" i="8"/>
  <c r="BE130" i="8"/>
  <c r="AA130" i="8"/>
  <c r="Y130" i="8"/>
  <c r="W130" i="8"/>
  <c r="BK130" i="8"/>
  <c r="N130" i="8"/>
  <c r="BF130" i="8" s="1"/>
  <c r="BI129" i="8"/>
  <c r="BH129" i="8"/>
  <c r="BG129" i="8"/>
  <c r="BE129" i="8"/>
  <c r="AA129" i="8"/>
  <c r="Y129" i="8"/>
  <c r="W129" i="8"/>
  <c r="BK129" i="8"/>
  <c r="N129" i="8"/>
  <c r="BF129" i="8"/>
  <c r="BI127" i="8"/>
  <c r="BH127" i="8"/>
  <c r="BG127" i="8"/>
  <c r="BE127" i="8"/>
  <c r="AA127" i="8"/>
  <c r="Y127" i="8"/>
  <c r="W127" i="8"/>
  <c r="BK127" i="8"/>
  <c r="N127" i="8"/>
  <c r="BF127" i="8" s="1"/>
  <c r="M121" i="8"/>
  <c r="M120" i="8"/>
  <c r="F120" i="8"/>
  <c r="F118" i="8"/>
  <c r="F116" i="8"/>
  <c r="BI104" i="8"/>
  <c r="BH104" i="8"/>
  <c r="BG104" i="8"/>
  <c r="BE104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BI100" i="8"/>
  <c r="BH100" i="8"/>
  <c r="BG100" i="8"/>
  <c r="BE100" i="8"/>
  <c r="BI99" i="8"/>
  <c r="BH99" i="8"/>
  <c r="BG99" i="8"/>
  <c r="BE99" i="8"/>
  <c r="M85" i="8"/>
  <c r="M84" i="8"/>
  <c r="F84" i="8"/>
  <c r="F82" i="8"/>
  <c r="F80" i="8"/>
  <c r="O16" i="8"/>
  <c r="E16" i="8"/>
  <c r="F85" i="8" s="1"/>
  <c r="F121" i="8"/>
  <c r="O15" i="8"/>
  <c r="O10" i="8"/>
  <c r="M82" i="8" s="1"/>
  <c r="F6" i="8"/>
  <c r="F114" i="8" s="1"/>
  <c r="F78" i="8"/>
  <c r="AY93" i="1"/>
  <c r="AX93" i="1"/>
  <c r="BI140" i="7"/>
  <c r="BH140" i="7"/>
  <c r="BG140" i="7"/>
  <c r="BE140" i="7"/>
  <c r="BK140" i="7"/>
  <c r="N140" i="7"/>
  <c r="BF140" i="7" s="1"/>
  <c r="BI139" i="7"/>
  <c r="BH139" i="7"/>
  <c r="BG139" i="7"/>
  <c r="BE139" i="7"/>
  <c r="BK139" i="7"/>
  <c r="N139" i="7" s="1"/>
  <c r="BF139" i="7" s="1"/>
  <c r="BI138" i="7"/>
  <c r="BH138" i="7"/>
  <c r="BG138" i="7"/>
  <c r="BE138" i="7"/>
  <c r="BK138" i="7"/>
  <c r="N138" i="7" s="1"/>
  <c r="BF138" i="7" s="1"/>
  <c r="BI137" i="7"/>
  <c r="BH137" i="7"/>
  <c r="BG137" i="7"/>
  <c r="BE137" i="7"/>
  <c r="BK137" i="7"/>
  <c r="N137" i="7" s="1"/>
  <c r="BF137" i="7" s="1"/>
  <c r="BI136" i="7"/>
  <c r="BH136" i="7"/>
  <c r="BG136" i="7"/>
  <c r="BE136" i="7"/>
  <c r="BK136" i="7"/>
  <c r="N136" i="7" s="1"/>
  <c r="BF136" i="7" s="1"/>
  <c r="BK135" i="7"/>
  <c r="N135" i="7" s="1"/>
  <c r="N91" i="7" s="1"/>
  <c r="BI134" i="7"/>
  <c r="BH134" i="7"/>
  <c r="BG134" i="7"/>
  <c r="BE134" i="7"/>
  <c r="AA134" i="7"/>
  <c r="Y134" i="7"/>
  <c r="W134" i="7"/>
  <c r="BK134" i="7"/>
  <c r="N134" i="7"/>
  <c r="BF134" i="7" s="1"/>
  <c r="BI133" i="7"/>
  <c r="BH133" i="7"/>
  <c r="BG133" i="7"/>
  <c r="BE133" i="7"/>
  <c r="AA133" i="7"/>
  <c r="Y133" i="7"/>
  <c r="W133" i="7"/>
  <c r="BK133" i="7"/>
  <c r="N133" i="7"/>
  <c r="BF133" i="7" s="1"/>
  <c r="BI132" i="7"/>
  <c r="BH132" i="7"/>
  <c r="BG132" i="7"/>
  <c r="BE132" i="7"/>
  <c r="AA132" i="7"/>
  <c r="Y132" i="7"/>
  <c r="W132" i="7"/>
  <c r="BK132" i="7"/>
  <c r="N132" i="7"/>
  <c r="BF132" i="7"/>
  <c r="BI131" i="7"/>
  <c r="BH131" i="7"/>
  <c r="BG131" i="7"/>
  <c r="BE131" i="7"/>
  <c r="AA131" i="7"/>
  <c r="Y131" i="7"/>
  <c r="W131" i="7"/>
  <c r="BK131" i="7"/>
  <c r="N131" i="7"/>
  <c r="BF131" i="7" s="1"/>
  <c r="BI130" i="7"/>
  <c r="BH130" i="7"/>
  <c r="BG130" i="7"/>
  <c r="BE130" i="7"/>
  <c r="AA130" i="7"/>
  <c r="Y130" i="7"/>
  <c r="W130" i="7"/>
  <c r="BK130" i="7"/>
  <c r="N130" i="7"/>
  <c r="BF130" i="7"/>
  <c r="BI129" i="7"/>
  <c r="BH129" i="7"/>
  <c r="BG129" i="7"/>
  <c r="BE129" i="7"/>
  <c r="AA129" i="7"/>
  <c r="Y129" i="7"/>
  <c r="W129" i="7"/>
  <c r="BK129" i="7"/>
  <c r="N129" i="7"/>
  <c r="BF129" i="7" s="1"/>
  <c r="BI128" i="7"/>
  <c r="BH128" i="7"/>
  <c r="BG128" i="7"/>
  <c r="BE128" i="7"/>
  <c r="AA128" i="7"/>
  <c r="Y128" i="7"/>
  <c r="W128" i="7"/>
  <c r="BK128" i="7"/>
  <c r="N128" i="7"/>
  <c r="BF128" i="7" s="1"/>
  <c r="BI127" i="7"/>
  <c r="BH127" i="7"/>
  <c r="BG127" i="7"/>
  <c r="BE127" i="7"/>
  <c r="AA127" i="7"/>
  <c r="Y127" i="7"/>
  <c r="W127" i="7"/>
  <c r="BK127" i="7"/>
  <c r="N127" i="7"/>
  <c r="BF127" i="7"/>
  <c r="BI126" i="7"/>
  <c r="BH126" i="7"/>
  <c r="BG126" i="7"/>
  <c r="BE126" i="7"/>
  <c r="AA126" i="7"/>
  <c r="Y126" i="7"/>
  <c r="W126" i="7"/>
  <c r="BK126" i="7"/>
  <c r="N126" i="7"/>
  <c r="BF126" i="7" s="1"/>
  <c r="BI125" i="7"/>
  <c r="BH125" i="7"/>
  <c r="BG125" i="7"/>
  <c r="BE125" i="7"/>
  <c r="AA125" i="7"/>
  <c r="Y125" i="7"/>
  <c r="W125" i="7"/>
  <c r="BK125" i="7"/>
  <c r="N125" i="7"/>
  <c r="BF125" i="7"/>
  <c r="BI124" i="7"/>
  <c r="BH124" i="7"/>
  <c r="BG124" i="7"/>
  <c r="BE124" i="7"/>
  <c r="AA124" i="7"/>
  <c r="Y124" i="7"/>
  <c r="W124" i="7"/>
  <c r="BK124" i="7"/>
  <c r="N124" i="7"/>
  <c r="BF124" i="7" s="1"/>
  <c r="BI123" i="7"/>
  <c r="BH123" i="7"/>
  <c r="BG123" i="7"/>
  <c r="BE123" i="7"/>
  <c r="AA123" i="7"/>
  <c r="Y123" i="7"/>
  <c r="W123" i="7"/>
  <c r="BK123" i="7"/>
  <c r="N123" i="7"/>
  <c r="BF123" i="7"/>
  <c r="BI122" i="7"/>
  <c r="BH122" i="7"/>
  <c r="BG122" i="7"/>
  <c r="BE122" i="7"/>
  <c r="AA122" i="7"/>
  <c r="Y122" i="7"/>
  <c r="W122" i="7"/>
  <c r="BK122" i="7"/>
  <c r="N122" i="7"/>
  <c r="BF122" i="7" s="1"/>
  <c r="BI121" i="7"/>
  <c r="BH121" i="7"/>
  <c r="BG121" i="7"/>
  <c r="BE121" i="7"/>
  <c r="AA121" i="7"/>
  <c r="Y121" i="7"/>
  <c r="W121" i="7"/>
  <c r="BK121" i="7"/>
  <c r="N121" i="7"/>
  <c r="BF121" i="7" s="1"/>
  <c r="M115" i="7"/>
  <c r="M114" i="7"/>
  <c r="F114" i="7"/>
  <c r="F112" i="7"/>
  <c r="F110" i="7"/>
  <c r="BI99" i="7"/>
  <c r="BH99" i="7"/>
  <c r="BG99" i="7"/>
  <c r="BE99" i="7"/>
  <c r="BI98" i="7"/>
  <c r="BH98" i="7"/>
  <c r="BG98" i="7"/>
  <c r="BE98" i="7"/>
  <c r="BI97" i="7"/>
  <c r="BH97" i="7"/>
  <c r="BG97" i="7"/>
  <c r="BE97" i="7"/>
  <c r="BI96" i="7"/>
  <c r="BH96" i="7"/>
  <c r="BG96" i="7"/>
  <c r="BE96" i="7"/>
  <c r="BI95" i="7"/>
  <c r="BH95" i="7"/>
  <c r="BG95" i="7"/>
  <c r="BE95" i="7"/>
  <c r="BI94" i="7"/>
  <c r="BH94" i="7"/>
  <c r="BG94" i="7"/>
  <c r="BE94" i="7"/>
  <c r="M84" i="7"/>
  <c r="M83" i="7"/>
  <c r="F83" i="7"/>
  <c r="F81" i="7"/>
  <c r="F79" i="7"/>
  <c r="O15" i="7"/>
  <c r="E15" i="7"/>
  <c r="F115" i="7" s="1"/>
  <c r="F84" i="7"/>
  <c r="O14" i="7"/>
  <c r="O9" i="7"/>
  <c r="M112" i="7" s="1"/>
  <c r="F6" i="7"/>
  <c r="N184" i="6"/>
  <c r="N93" i="6" s="1"/>
  <c r="AY92" i="1"/>
  <c r="AX92" i="1"/>
  <c r="BI253" i="6"/>
  <c r="BH253" i="6"/>
  <c r="BG253" i="6"/>
  <c r="BE253" i="6"/>
  <c r="BK253" i="6"/>
  <c r="N253" i="6" s="1"/>
  <c r="BF253" i="6" s="1"/>
  <c r="BI252" i="6"/>
  <c r="BH252" i="6"/>
  <c r="BG252" i="6"/>
  <c r="BE252" i="6"/>
  <c r="BK252" i="6"/>
  <c r="N252" i="6" s="1"/>
  <c r="BF252" i="6" s="1"/>
  <c r="BI251" i="6"/>
  <c r="BH251" i="6"/>
  <c r="BG251" i="6"/>
  <c r="BE251" i="6"/>
  <c r="BK251" i="6"/>
  <c r="N251" i="6" s="1"/>
  <c r="BF251" i="6" s="1"/>
  <c r="BI250" i="6"/>
  <c r="BH250" i="6"/>
  <c r="BG250" i="6"/>
  <c r="BE250" i="6"/>
  <c r="BK250" i="6"/>
  <c r="N250" i="6" s="1"/>
  <c r="BF250" i="6" s="1"/>
  <c r="BI249" i="6"/>
  <c r="BH249" i="6"/>
  <c r="BG249" i="6"/>
  <c r="BE249" i="6"/>
  <c r="BK249" i="6"/>
  <c r="N249" i="6" s="1"/>
  <c r="BF249" i="6" s="1"/>
  <c r="BI244" i="6"/>
  <c r="BH244" i="6"/>
  <c r="BG244" i="6"/>
  <c r="BE244" i="6"/>
  <c r="AA244" i="6"/>
  <c r="Y244" i="6"/>
  <c r="W244" i="6"/>
  <c r="BK244" i="6"/>
  <c r="N244" i="6"/>
  <c r="BF244" i="6" s="1"/>
  <c r="BI235" i="6"/>
  <c r="BH235" i="6"/>
  <c r="BG235" i="6"/>
  <c r="BE235" i="6"/>
  <c r="AA235" i="6"/>
  <c r="Y235" i="6"/>
  <c r="Y234" i="6" s="1"/>
  <c r="W235" i="6"/>
  <c r="W234" i="6" s="1"/>
  <c r="BK235" i="6"/>
  <c r="N235" i="6"/>
  <c r="BF235" i="6" s="1"/>
  <c r="BI233" i="6"/>
  <c r="BH233" i="6"/>
  <c r="BG233" i="6"/>
  <c r="BE233" i="6"/>
  <c r="AA233" i="6"/>
  <c r="Y233" i="6"/>
  <c r="W233" i="6"/>
  <c r="BK233" i="6"/>
  <c r="N233" i="6"/>
  <c r="BF233" i="6" s="1"/>
  <c r="BI227" i="6"/>
  <c r="BH227" i="6"/>
  <c r="BG227" i="6"/>
  <c r="BE227" i="6"/>
  <c r="AA227" i="6"/>
  <c r="Y227" i="6"/>
  <c r="W227" i="6"/>
  <c r="BK227" i="6"/>
  <c r="N227" i="6"/>
  <c r="BF227" i="6" s="1"/>
  <c r="BI223" i="6"/>
  <c r="BH223" i="6"/>
  <c r="BG223" i="6"/>
  <c r="BE223" i="6"/>
  <c r="AA223" i="6"/>
  <c r="Y223" i="6"/>
  <c r="W223" i="6"/>
  <c r="BK223" i="6"/>
  <c r="N223" i="6"/>
  <c r="BF223" i="6" s="1"/>
  <c r="BI221" i="6"/>
  <c r="BH221" i="6"/>
  <c r="BG221" i="6"/>
  <c r="BE221" i="6"/>
  <c r="AA221" i="6"/>
  <c r="Y221" i="6"/>
  <c r="W221" i="6"/>
  <c r="BK221" i="6"/>
  <c r="N221" i="6"/>
  <c r="BF221" i="6" s="1"/>
  <c r="BI220" i="6"/>
  <c r="BH220" i="6"/>
  <c r="BG220" i="6"/>
  <c r="BE220" i="6"/>
  <c r="AA220" i="6"/>
  <c r="Y220" i="6"/>
  <c r="W220" i="6"/>
  <c r="BK220" i="6"/>
  <c r="N220" i="6"/>
  <c r="BF220" i="6" s="1"/>
  <c r="BI216" i="6"/>
  <c r="BH216" i="6"/>
  <c r="BG216" i="6"/>
  <c r="BE216" i="6"/>
  <c r="AA216" i="6"/>
  <c r="Y216" i="6"/>
  <c r="W216" i="6"/>
  <c r="BK216" i="6"/>
  <c r="N216" i="6"/>
  <c r="BF216" i="6" s="1"/>
  <c r="BI214" i="6"/>
  <c r="BH214" i="6"/>
  <c r="BG214" i="6"/>
  <c r="BE214" i="6"/>
  <c r="AA214" i="6"/>
  <c r="Y214" i="6"/>
  <c r="W214" i="6"/>
  <c r="BK214" i="6"/>
  <c r="N214" i="6"/>
  <c r="BF214" i="6" s="1"/>
  <c r="BI212" i="6"/>
  <c r="BH212" i="6"/>
  <c r="BG212" i="6"/>
  <c r="BE212" i="6"/>
  <c r="AA212" i="6"/>
  <c r="Y212" i="6"/>
  <c r="W212" i="6"/>
  <c r="BK212" i="6"/>
  <c r="N212" i="6"/>
  <c r="BF212" i="6" s="1"/>
  <c r="BI210" i="6"/>
  <c r="BH210" i="6"/>
  <c r="BG210" i="6"/>
  <c r="BE210" i="6"/>
  <c r="AA210" i="6"/>
  <c r="Y210" i="6"/>
  <c r="Y209" i="6" s="1"/>
  <c r="W210" i="6"/>
  <c r="BK210" i="6"/>
  <c r="N210" i="6"/>
  <c r="BF210" i="6" s="1"/>
  <c r="BI208" i="6"/>
  <c r="BH208" i="6"/>
  <c r="BG208" i="6"/>
  <c r="BE208" i="6"/>
  <c r="AA208" i="6"/>
  <c r="Y208" i="6"/>
  <c r="W208" i="6"/>
  <c r="BK208" i="6"/>
  <c r="N208" i="6"/>
  <c r="BF208" i="6" s="1"/>
  <c r="BI207" i="6"/>
  <c r="BH207" i="6"/>
  <c r="BG207" i="6"/>
  <c r="BE207" i="6"/>
  <c r="AA207" i="6"/>
  <c r="Y207" i="6"/>
  <c r="W207" i="6"/>
  <c r="BK207" i="6"/>
  <c r="N207" i="6"/>
  <c r="BF207" i="6"/>
  <c r="BI205" i="6"/>
  <c r="BH205" i="6"/>
  <c r="BG205" i="6"/>
  <c r="BE205" i="6"/>
  <c r="AA205" i="6"/>
  <c r="AA204" i="6" s="1"/>
  <c r="Y205" i="6"/>
  <c r="W205" i="6"/>
  <c r="W204" i="6"/>
  <c r="BK205" i="6"/>
  <c r="BK204" i="6" s="1"/>
  <c r="N204" i="6" s="1"/>
  <c r="N97" i="6" s="1"/>
  <c r="N205" i="6"/>
  <c r="BF205" i="6" s="1"/>
  <c r="BI202" i="6"/>
  <c r="BH202" i="6"/>
  <c r="BG202" i="6"/>
  <c r="BE202" i="6"/>
  <c r="AA202" i="6"/>
  <c r="AA201" i="6"/>
  <c r="Y202" i="6"/>
  <c r="Y201" i="6" s="1"/>
  <c r="W202" i="6"/>
  <c r="W201" i="6" s="1"/>
  <c r="BK202" i="6"/>
  <c r="BK201" i="6" s="1"/>
  <c r="N201" i="6" s="1"/>
  <c r="N95" i="6" s="1"/>
  <c r="N202" i="6"/>
  <c r="BF202" i="6" s="1"/>
  <c r="BI200" i="6"/>
  <c r="BH200" i="6"/>
  <c r="BG200" i="6"/>
  <c r="BE200" i="6"/>
  <c r="AA200" i="6"/>
  <c r="Y200" i="6"/>
  <c r="W200" i="6"/>
  <c r="BK200" i="6"/>
  <c r="N200" i="6"/>
  <c r="BF200" i="6" s="1"/>
  <c r="BI199" i="6"/>
  <c r="BH199" i="6"/>
  <c r="BG199" i="6"/>
  <c r="BE199" i="6"/>
  <c r="AA199" i="6"/>
  <c r="Y199" i="6"/>
  <c r="W199" i="6"/>
  <c r="BK199" i="6"/>
  <c r="N199" i="6"/>
  <c r="BF199" i="6" s="1"/>
  <c r="BI198" i="6"/>
  <c r="BH198" i="6"/>
  <c r="BG198" i="6"/>
  <c r="BE198" i="6"/>
  <c r="AA198" i="6"/>
  <c r="Y198" i="6"/>
  <c r="W198" i="6"/>
  <c r="BK198" i="6"/>
  <c r="N198" i="6"/>
  <c r="BF198" i="6" s="1"/>
  <c r="BI197" i="6"/>
  <c r="BH197" i="6"/>
  <c r="BG197" i="6"/>
  <c r="BE197" i="6"/>
  <c r="AA197" i="6"/>
  <c r="Y197" i="6"/>
  <c r="W197" i="6"/>
  <c r="BK197" i="6"/>
  <c r="N197" i="6"/>
  <c r="BF197" i="6" s="1"/>
  <c r="BI195" i="6"/>
  <c r="BH195" i="6"/>
  <c r="BG195" i="6"/>
  <c r="BE195" i="6"/>
  <c r="AA195" i="6"/>
  <c r="Y195" i="6"/>
  <c r="W195" i="6"/>
  <c r="BK195" i="6"/>
  <c r="N195" i="6"/>
  <c r="BF195" i="6"/>
  <c r="BI189" i="6"/>
  <c r="BH189" i="6"/>
  <c r="BG189" i="6"/>
  <c r="BE189" i="6"/>
  <c r="AA189" i="6"/>
  <c r="Y189" i="6"/>
  <c r="W189" i="6"/>
  <c r="BK189" i="6"/>
  <c r="N189" i="6"/>
  <c r="BF189" i="6" s="1"/>
  <c r="BI188" i="6"/>
  <c r="BH188" i="6"/>
  <c r="BG188" i="6"/>
  <c r="BE188" i="6"/>
  <c r="AA188" i="6"/>
  <c r="Y188" i="6"/>
  <c r="W188" i="6"/>
  <c r="BK188" i="6"/>
  <c r="N188" i="6"/>
  <c r="BF188" i="6" s="1"/>
  <c r="BI187" i="6"/>
  <c r="BH187" i="6"/>
  <c r="BG187" i="6"/>
  <c r="BE187" i="6"/>
  <c r="AA187" i="6"/>
  <c r="Y187" i="6"/>
  <c r="W187" i="6"/>
  <c r="BK187" i="6"/>
  <c r="N187" i="6"/>
  <c r="BF187" i="6" s="1"/>
  <c r="BI186" i="6"/>
  <c r="BH186" i="6"/>
  <c r="BG186" i="6"/>
  <c r="BE186" i="6"/>
  <c r="AA186" i="6"/>
  <c r="Y186" i="6"/>
  <c r="W186" i="6"/>
  <c r="BK186" i="6"/>
  <c r="N186" i="6"/>
  <c r="BF186" i="6" s="1"/>
  <c r="BI182" i="6"/>
  <c r="BH182" i="6"/>
  <c r="BG182" i="6"/>
  <c r="BE182" i="6"/>
  <c r="AA182" i="6"/>
  <c r="Y182" i="6"/>
  <c r="W182" i="6"/>
  <c r="BK182" i="6"/>
  <c r="N182" i="6"/>
  <c r="BF182" i="6"/>
  <c r="BI180" i="6"/>
  <c r="BH180" i="6"/>
  <c r="BG180" i="6"/>
  <c r="BE180" i="6"/>
  <c r="AA180" i="6"/>
  <c r="Y180" i="6"/>
  <c r="W180" i="6"/>
  <c r="BK180" i="6"/>
  <c r="N180" i="6"/>
  <c r="BF180" i="6" s="1"/>
  <c r="BI175" i="6"/>
  <c r="BH175" i="6"/>
  <c r="BG175" i="6"/>
  <c r="BE175" i="6"/>
  <c r="AA175" i="6"/>
  <c r="Y175" i="6"/>
  <c r="W175" i="6"/>
  <c r="BK175" i="6"/>
  <c r="N175" i="6"/>
  <c r="BF175" i="6" s="1"/>
  <c r="BI174" i="6"/>
  <c r="BH174" i="6"/>
  <c r="BG174" i="6"/>
  <c r="BE174" i="6"/>
  <c r="AA174" i="6"/>
  <c r="Y174" i="6"/>
  <c r="W174" i="6"/>
  <c r="BK174" i="6"/>
  <c r="N174" i="6"/>
  <c r="BF174" i="6" s="1"/>
  <c r="BI172" i="6"/>
  <c r="BH172" i="6"/>
  <c r="BG172" i="6"/>
  <c r="BE172" i="6"/>
  <c r="AA172" i="6"/>
  <c r="Y172" i="6"/>
  <c r="W172" i="6"/>
  <c r="W171" i="6" s="1"/>
  <c r="BK172" i="6"/>
  <c r="N172" i="6"/>
  <c r="BF172" i="6" s="1"/>
  <c r="BI157" i="6"/>
  <c r="BH157" i="6"/>
  <c r="BG157" i="6"/>
  <c r="BE157" i="6"/>
  <c r="AA157" i="6"/>
  <c r="Y157" i="6"/>
  <c r="W157" i="6"/>
  <c r="BK157" i="6"/>
  <c r="N157" i="6"/>
  <c r="BF157" i="6" s="1"/>
  <c r="BI155" i="6"/>
  <c r="BH155" i="6"/>
  <c r="BG155" i="6"/>
  <c r="BE155" i="6"/>
  <c r="AA155" i="6"/>
  <c r="Y155" i="6"/>
  <c r="W155" i="6"/>
  <c r="BK155" i="6"/>
  <c r="N155" i="6"/>
  <c r="BF155" i="6" s="1"/>
  <c r="BI151" i="6"/>
  <c r="BH151" i="6"/>
  <c r="BG151" i="6"/>
  <c r="BE151" i="6"/>
  <c r="AA151" i="6"/>
  <c r="Y151" i="6"/>
  <c r="W151" i="6"/>
  <c r="W150" i="6" s="1"/>
  <c r="BK151" i="6"/>
  <c r="N151" i="6"/>
  <c r="BF151" i="6" s="1"/>
  <c r="BI149" i="6"/>
  <c r="BH149" i="6"/>
  <c r="BG149" i="6"/>
  <c r="BE149" i="6"/>
  <c r="AA149" i="6"/>
  <c r="Y149" i="6"/>
  <c r="W149" i="6"/>
  <c r="BK149" i="6"/>
  <c r="N149" i="6"/>
  <c r="BF149" i="6" s="1"/>
  <c r="BI148" i="6"/>
  <c r="BH148" i="6"/>
  <c r="BG148" i="6"/>
  <c r="BE148" i="6"/>
  <c r="AA148" i="6"/>
  <c r="Y148" i="6"/>
  <c r="W148" i="6"/>
  <c r="BK148" i="6"/>
  <c r="N148" i="6"/>
  <c r="BF148" i="6" s="1"/>
  <c r="BI146" i="6"/>
  <c r="BH146" i="6"/>
  <c r="BG146" i="6"/>
  <c r="BE146" i="6"/>
  <c r="AA146" i="6"/>
  <c r="Y146" i="6"/>
  <c r="W146" i="6"/>
  <c r="BK146" i="6"/>
  <c r="N146" i="6"/>
  <c r="BF146" i="6"/>
  <c r="BI144" i="6"/>
  <c r="BH144" i="6"/>
  <c r="BG144" i="6"/>
  <c r="BE144" i="6"/>
  <c r="AA144" i="6"/>
  <c r="Y144" i="6"/>
  <c r="W144" i="6"/>
  <c r="BK144" i="6"/>
  <c r="N144" i="6"/>
  <c r="BF144" i="6" s="1"/>
  <c r="BI143" i="6"/>
  <c r="BH143" i="6"/>
  <c r="BG143" i="6"/>
  <c r="BE143" i="6"/>
  <c r="AA143" i="6"/>
  <c r="Y143" i="6"/>
  <c r="W143" i="6"/>
  <c r="BK143" i="6"/>
  <c r="N143" i="6"/>
  <c r="BF143" i="6" s="1"/>
  <c r="BI141" i="6"/>
  <c r="BH141" i="6"/>
  <c r="BG141" i="6"/>
  <c r="BE141" i="6"/>
  <c r="AA141" i="6"/>
  <c r="Y141" i="6"/>
  <c r="W141" i="6"/>
  <c r="BK141" i="6"/>
  <c r="N141" i="6"/>
  <c r="BF141" i="6" s="1"/>
  <c r="BI140" i="6"/>
  <c r="BH140" i="6"/>
  <c r="BG140" i="6"/>
  <c r="BE140" i="6"/>
  <c r="AA140" i="6"/>
  <c r="Y140" i="6"/>
  <c r="W140" i="6"/>
  <c r="BK140" i="6"/>
  <c r="N140" i="6"/>
  <c r="BF140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3" i="6"/>
  <c r="BH133" i="6"/>
  <c r="BG133" i="6"/>
  <c r="BE133" i="6"/>
  <c r="AA133" i="6"/>
  <c r="Y133" i="6"/>
  <c r="W133" i="6"/>
  <c r="BK133" i="6"/>
  <c r="N133" i="6"/>
  <c r="BF133" i="6" s="1"/>
  <c r="BI131" i="6"/>
  <c r="BH131" i="6"/>
  <c r="BG131" i="6"/>
  <c r="BE131" i="6"/>
  <c r="AA131" i="6"/>
  <c r="AA130" i="6" s="1"/>
  <c r="Y131" i="6"/>
  <c r="W131" i="6"/>
  <c r="BK131" i="6"/>
  <c r="N131" i="6"/>
  <c r="BF131" i="6" s="1"/>
  <c r="M125" i="6"/>
  <c r="M124" i="6"/>
  <c r="F124" i="6"/>
  <c r="F122" i="6"/>
  <c r="F120" i="6"/>
  <c r="BI109" i="6"/>
  <c r="BH109" i="6"/>
  <c r="BG109" i="6"/>
  <c r="BE109" i="6"/>
  <c r="BI108" i="6"/>
  <c r="BH108" i="6"/>
  <c r="BG108" i="6"/>
  <c r="BE108" i="6"/>
  <c r="BI107" i="6"/>
  <c r="BH107" i="6"/>
  <c r="BG107" i="6"/>
  <c r="BE107" i="6"/>
  <c r="BI106" i="6"/>
  <c r="BH106" i="6"/>
  <c r="BG106" i="6"/>
  <c r="BE106" i="6"/>
  <c r="BI105" i="6"/>
  <c r="BH105" i="6"/>
  <c r="BG105" i="6"/>
  <c r="BE105" i="6"/>
  <c r="BI104" i="6"/>
  <c r="BH104" i="6"/>
  <c r="BG104" i="6"/>
  <c r="BE104" i="6"/>
  <c r="M84" i="6"/>
  <c r="M83" i="6"/>
  <c r="F83" i="6"/>
  <c r="F81" i="6"/>
  <c r="F79" i="6"/>
  <c r="O15" i="6"/>
  <c r="E15" i="6"/>
  <c r="F84" i="6" s="1"/>
  <c r="O14" i="6"/>
  <c r="O9" i="6"/>
  <c r="M122" i="6" s="1"/>
  <c r="F6" i="6"/>
  <c r="AY91" i="1"/>
  <c r="AX91" i="1"/>
  <c r="BI214" i="5"/>
  <c r="BH214" i="5"/>
  <c r="BG214" i="5"/>
  <c r="BE214" i="5"/>
  <c r="BK214" i="5"/>
  <c r="N214" i="5" s="1"/>
  <c r="BF214" i="5" s="1"/>
  <c r="BI213" i="5"/>
  <c r="BH213" i="5"/>
  <c r="BG213" i="5"/>
  <c r="BE213" i="5"/>
  <c r="BK213" i="5"/>
  <c r="N213" i="5" s="1"/>
  <c r="BF213" i="5" s="1"/>
  <c r="BI212" i="5"/>
  <c r="BH212" i="5"/>
  <c r="BG212" i="5"/>
  <c r="BE212" i="5"/>
  <c r="BK212" i="5"/>
  <c r="N212" i="5" s="1"/>
  <c r="BF212" i="5" s="1"/>
  <c r="BI211" i="5"/>
  <c r="BH211" i="5"/>
  <c r="BG211" i="5"/>
  <c r="BE211" i="5"/>
  <c r="BK211" i="5"/>
  <c r="N211" i="5" s="1"/>
  <c r="BF211" i="5" s="1"/>
  <c r="BI210" i="5"/>
  <c r="BH210" i="5"/>
  <c r="BG210" i="5"/>
  <c r="BE210" i="5"/>
  <c r="BK210" i="5"/>
  <c r="N210" i="5"/>
  <c r="BF210" i="5" s="1"/>
  <c r="BI202" i="5"/>
  <c r="BH202" i="5"/>
  <c r="BG202" i="5"/>
  <c r="BE202" i="5"/>
  <c r="AA202" i="5"/>
  <c r="AA201" i="5" s="1"/>
  <c r="Y202" i="5"/>
  <c r="Y201" i="5" s="1"/>
  <c r="W202" i="5"/>
  <c r="W201" i="5" s="1"/>
  <c r="BK202" i="5"/>
  <c r="BK201" i="5" s="1"/>
  <c r="N201" i="5" s="1"/>
  <c r="N96" i="5" s="1"/>
  <c r="N202" i="5"/>
  <c r="BF202" i="5" s="1"/>
  <c r="BI200" i="5"/>
  <c r="BH200" i="5"/>
  <c r="BG200" i="5"/>
  <c r="BE200" i="5"/>
  <c r="AA200" i="5"/>
  <c r="Y200" i="5"/>
  <c r="W200" i="5"/>
  <c r="BK200" i="5"/>
  <c r="N200" i="5"/>
  <c r="BF200" i="5"/>
  <c r="BI198" i="5"/>
  <c r="BH198" i="5"/>
  <c r="BG198" i="5"/>
  <c r="BE198" i="5"/>
  <c r="AA198" i="5"/>
  <c r="Y198" i="5"/>
  <c r="W198" i="5"/>
  <c r="W197" i="5" s="1"/>
  <c r="BK198" i="5"/>
  <c r="BK197" i="5" s="1"/>
  <c r="N198" i="5"/>
  <c r="BF198" i="5" s="1"/>
  <c r="BI195" i="5"/>
  <c r="BH195" i="5"/>
  <c r="BG195" i="5"/>
  <c r="BE195" i="5"/>
  <c r="AA195" i="5"/>
  <c r="AA194" i="5" s="1"/>
  <c r="Y195" i="5"/>
  <c r="Y194" i="5" s="1"/>
  <c r="W195" i="5"/>
  <c r="W194" i="5" s="1"/>
  <c r="BK195" i="5"/>
  <c r="BK194" i="5" s="1"/>
  <c r="N194" i="5" s="1"/>
  <c r="N93" i="5" s="1"/>
  <c r="N195" i="5"/>
  <c r="BF195" i="5" s="1"/>
  <c r="BI192" i="5"/>
  <c r="BH192" i="5"/>
  <c r="BG192" i="5"/>
  <c r="BE192" i="5"/>
  <c r="AA192" i="5"/>
  <c r="Y192" i="5"/>
  <c r="W192" i="5"/>
  <c r="BK192" i="5"/>
  <c r="N192" i="5"/>
  <c r="BF192" i="5"/>
  <c r="BI190" i="5"/>
  <c r="BH190" i="5"/>
  <c r="BG190" i="5"/>
  <c r="BE190" i="5"/>
  <c r="AA190" i="5"/>
  <c r="Y190" i="5"/>
  <c r="W190" i="5"/>
  <c r="BK190" i="5"/>
  <c r="N190" i="5"/>
  <c r="BF190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Y187" i="5"/>
  <c r="W187" i="5"/>
  <c r="BK187" i="5"/>
  <c r="N187" i="5"/>
  <c r="BF187" i="5" s="1"/>
  <c r="BI186" i="5"/>
  <c r="BH186" i="5"/>
  <c r="BG186" i="5"/>
  <c r="BE186" i="5"/>
  <c r="AA186" i="5"/>
  <c r="Y186" i="5"/>
  <c r="W186" i="5"/>
  <c r="BK186" i="5"/>
  <c r="N186" i="5"/>
  <c r="BF186" i="5" s="1"/>
  <c r="BI184" i="5"/>
  <c r="BH184" i="5"/>
  <c r="BG184" i="5"/>
  <c r="BE184" i="5"/>
  <c r="AA184" i="5"/>
  <c r="Y184" i="5"/>
  <c r="W184" i="5"/>
  <c r="BK184" i="5"/>
  <c r="N184" i="5"/>
  <c r="BF184" i="5" s="1"/>
  <c r="BI182" i="5"/>
  <c r="BH182" i="5"/>
  <c r="BG182" i="5"/>
  <c r="BE182" i="5"/>
  <c r="AA182" i="5"/>
  <c r="Y182" i="5"/>
  <c r="W182" i="5"/>
  <c r="BK182" i="5"/>
  <c r="N182" i="5"/>
  <c r="BF182" i="5" s="1"/>
  <c r="BI180" i="5"/>
  <c r="BH180" i="5"/>
  <c r="BG180" i="5"/>
  <c r="BE180" i="5"/>
  <c r="AA180" i="5"/>
  <c r="Y180" i="5"/>
  <c r="W180" i="5"/>
  <c r="BK180" i="5"/>
  <c r="N180" i="5"/>
  <c r="BF180" i="5" s="1"/>
  <c r="BI178" i="5"/>
  <c r="BH178" i="5"/>
  <c r="BG178" i="5"/>
  <c r="BE178" i="5"/>
  <c r="AA178" i="5"/>
  <c r="Y178" i="5"/>
  <c r="W178" i="5"/>
  <c r="BK178" i="5"/>
  <c r="BK171" i="5" s="1"/>
  <c r="N171" i="5" s="1"/>
  <c r="N92" i="5" s="1"/>
  <c r="N178" i="5"/>
  <c r="BF178" i="5" s="1"/>
  <c r="BI172" i="5"/>
  <c r="BH172" i="5"/>
  <c r="BG172" i="5"/>
  <c r="BE172" i="5"/>
  <c r="AA172" i="5"/>
  <c r="Y172" i="5"/>
  <c r="W172" i="5"/>
  <c r="BK172" i="5"/>
  <c r="N172" i="5"/>
  <c r="BF172" i="5" s="1"/>
  <c r="BI169" i="5"/>
  <c r="BH169" i="5"/>
  <c r="BG169" i="5"/>
  <c r="BE169" i="5"/>
  <c r="AA169" i="5"/>
  <c r="Y169" i="5"/>
  <c r="W169" i="5"/>
  <c r="BK169" i="5"/>
  <c r="N169" i="5"/>
  <c r="BF169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6" i="5"/>
  <c r="BH156" i="5"/>
  <c r="BG156" i="5"/>
  <c r="BE156" i="5"/>
  <c r="AA156" i="5"/>
  <c r="Y156" i="5"/>
  <c r="W156" i="5"/>
  <c r="BK156" i="5"/>
  <c r="N156" i="5"/>
  <c r="BF156" i="5" s="1"/>
  <c r="BI150" i="5"/>
  <c r="BH150" i="5"/>
  <c r="BG150" i="5"/>
  <c r="BE150" i="5"/>
  <c r="AA150" i="5"/>
  <c r="Y150" i="5"/>
  <c r="W150" i="5"/>
  <c r="BK150" i="5"/>
  <c r="N150" i="5"/>
  <c r="BF150" i="5" s="1"/>
  <c r="BI148" i="5"/>
  <c r="BH148" i="5"/>
  <c r="BG148" i="5"/>
  <c r="BE148" i="5"/>
  <c r="AA148" i="5"/>
  <c r="Y148" i="5"/>
  <c r="W148" i="5"/>
  <c r="BK148" i="5"/>
  <c r="N148" i="5"/>
  <c r="BF148" i="5" s="1"/>
  <c r="BI146" i="5"/>
  <c r="BH146" i="5"/>
  <c r="BG146" i="5"/>
  <c r="BE146" i="5"/>
  <c r="AA146" i="5"/>
  <c r="Y146" i="5"/>
  <c r="W146" i="5"/>
  <c r="BK146" i="5"/>
  <c r="N146" i="5"/>
  <c r="BF146" i="5" s="1"/>
  <c r="BI144" i="5"/>
  <c r="BH144" i="5"/>
  <c r="BG144" i="5"/>
  <c r="BE144" i="5"/>
  <c r="AA144" i="5"/>
  <c r="Y144" i="5"/>
  <c r="W144" i="5"/>
  <c r="W143" i="5" s="1"/>
  <c r="BK144" i="5"/>
  <c r="N144" i="5"/>
  <c r="BF144" i="5" s="1"/>
  <c r="BI142" i="5"/>
  <c r="BH142" i="5"/>
  <c r="BG142" i="5"/>
  <c r="BE142" i="5"/>
  <c r="AA142" i="5"/>
  <c r="Y142" i="5"/>
  <c r="W142" i="5"/>
  <c r="BK142" i="5"/>
  <c r="N142" i="5"/>
  <c r="BF142" i="5" s="1"/>
  <c r="BI141" i="5"/>
  <c r="BH141" i="5"/>
  <c r="BG141" i="5"/>
  <c r="BE141" i="5"/>
  <c r="AA141" i="5"/>
  <c r="Y141" i="5"/>
  <c r="W141" i="5"/>
  <c r="BK141" i="5"/>
  <c r="N141" i="5"/>
  <c r="BF141" i="5"/>
  <c r="BI139" i="5"/>
  <c r="BH139" i="5"/>
  <c r="BG139" i="5"/>
  <c r="BE139" i="5"/>
  <c r="AA139" i="5"/>
  <c r="Y139" i="5"/>
  <c r="W139" i="5"/>
  <c r="BK139" i="5"/>
  <c r="N139" i="5"/>
  <c r="BF139" i="5" s="1"/>
  <c r="BI137" i="5"/>
  <c r="BH137" i="5"/>
  <c r="BG137" i="5"/>
  <c r="BE137" i="5"/>
  <c r="AA137" i="5"/>
  <c r="Y137" i="5"/>
  <c r="W137" i="5"/>
  <c r="BK137" i="5"/>
  <c r="BK126" i="5" s="1"/>
  <c r="N137" i="5"/>
  <c r="BF137" i="5" s="1"/>
  <c r="BI135" i="5"/>
  <c r="BH135" i="5"/>
  <c r="BG135" i="5"/>
  <c r="BE135" i="5"/>
  <c r="AA135" i="5"/>
  <c r="Y135" i="5"/>
  <c r="W135" i="5"/>
  <c r="BK135" i="5"/>
  <c r="N135" i="5"/>
  <c r="BF135" i="5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/>
  <c r="BI127" i="5"/>
  <c r="BH127" i="5"/>
  <c r="BG127" i="5"/>
  <c r="BE127" i="5"/>
  <c r="AA127" i="5"/>
  <c r="Y127" i="5"/>
  <c r="W127" i="5"/>
  <c r="BK127" i="5"/>
  <c r="N127" i="5"/>
  <c r="BF127" i="5" s="1"/>
  <c r="M121" i="5"/>
  <c r="M120" i="5"/>
  <c r="F120" i="5"/>
  <c r="F118" i="5"/>
  <c r="F116" i="5"/>
  <c r="BI105" i="5"/>
  <c r="BH105" i="5"/>
  <c r="BG105" i="5"/>
  <c r="BE105" i="5"/>
  <c r="BI104" i="5"/>
  <c r="BH104" i="5"/>
  <c r="BG104" i="5"/>
  <c r="BE104" i="5"/>
  <c r="BI103" i="5"/>
  <c r="BH103" i="5"/>
  <c r="BG103" i="5"/>
  <c r="BE103" i="5"/>
  <c r="BI102" i="5"/>
  <c r="BH102" i="5"/>
  <c r="BG102" i="5"/>
  <c r="BE102" i="5"/>
  <c r="BI101" i="5"/>
  <c r="BH101" i="5"/>
  <c r="BG101" i="5"/>
  <c r="BE101" i="5"/>
  <c r="BI100" i="5"/>
  <c r="BH100" i="5"/>
  <c r="BG100" i="5"/>
  <c r="BE100" i="5"/>
  <c r="M84" i="5"/>
  <c r="M83" i="5"/>
  <c r="F83" i="5"/>
  <c r="F81" i="5"/>
  <c r="F79" i="5"/>
  <c r="O15" i="5"/>
  <c r="E15" i="5"/>
  <c r="F121" i="5" s="1"/>
  <c r="O14" i="5"/>
  <c r="O9" i="5"/>
  <c r="M81" i="5" s="1"/>
  <c r="F6" i="5"/>
  <c r="F115" i="5" s="1"/>
  <c r="AY90" i="1"/>
  <c r="AX90" i="1"/>
  <c r="BI214" i="4"/>
  <c r="BH214" i="4"/>
  <c r="BG214" i="4"/>
  <c r="BE214" i="4"/>
  <c r="BK214" i="4"/>
  <c r="N214" i="4" s="1"/>
  <c r="BF214" i="4" s="1"/>
  <c r="BI213" i="4"/>
  <c r="BH213" i="4"/>
  <c r="BG213" i="4"/>
  <c r="BE213" i="4"/>
  <c r="BK213" i="4"/>
  <c r="N213" i="4"/>
  <c r="BF213" i="4" s="1"/>
  <c r="BI212" i="4"/>
  <c r="BH212" i="4"/>
  <c r="BG212" i="4"/>
  <c r="BE212" i="4"/>
  <c r="BK212" i="4"/>
  <c r="N212" i="4" s="1"/>
  <c r="BF212" i="4" s="1"/>
  <c r="BI211" i="4"/>
  <c r="BH211" i="4"/>
  <c r="BG211" i="4"/>
  <c r="BE211" i="4"/>
  <c r="BK211" i="4"/>
  <c r="N211" i="4" s="1"/>
  <c r="BF211" i="4" s="1"/>
  <c r="BI210" i="4"/>
  <c r="BH210" i="4"/>
  <c r="BG210" i="4"/>
  <c r="BE210" i="4"/>
  <c r="BK210" i="4"/>
  <c r="N210" i="4" s="1"/>
  <c r="BF210" i="4" s="1"/>
  <c r="BK209" i="4"/>
  <c r="N209" i="4" s="1"/>
  <c r="N97" i="4" s="1"/>
  <c r="BI202" i="4"/>
  <c r="BH202" i="4"/>
  <c r="BG202" i="4"/>
  <c r="BE202" i="4"/>
  <c r="AA202" i="4"/>
  <c r="AA201" i="4"/>
  <c r="Y202" i="4"/>
  <c r="Y201" i="4"/>
  <c r="W202" i="4"/>
  <c r="W201" i="4"/>
  <c r="BK202" i="4"/>
  <c r="BK201" i="4" s="1"/>
  <c r="N202" i="4"/>
  <c r="BF202" i="4" s="1"/>
  <c r="BI200" i="4"/>
  <c r="BH200" i="4"/>
  <c r="BG200" i="4"/>
  <c r="BE200" i="4"/>
  <c r="AA200" i="4"/>
  <c r="Y200" i="4"/>
  <c r="W200" i="4"/>
  <c r="W197" i="4" s="1"/>
  <c r="W196" i="4" s="1"/>
  <c r="BK200" i="4"/>
  <c r="N200" i="4"/>
  <c r="BF200" i="4" s="1"/>
  <c r="BI198" i="4"/>
  <c r="BH198" i="4"/>
  <c r="BG198" i="4"/>
  <c r="BE198" i="4"/>
  <c r="AA198" i="4"/>
  <c r="AA197" i="4"/>
  <c r="AA196" i="4" s="1"/>
  <c r="Y198" i="4"/>
  <c r="Y197" i="4" s="1"/>
  <c r="Y196" i="4" s="1"/>
  <c r="W198" i="4"/>
  <c r="BK198" i="4"/>
  <c r="N198" i="4"/>
  <c r="BF198" i="4" s="1"/>
  <c r="BI195" i="4"/>
  <c r="BH195" i="4"/>
  <c r="BG195" i="4"/>
  <c r="BE195" i="4"/>
  <c r="AA195" i="4"/>
  <c r="AA194" i="4"/>
  <c r="Y195" i="4"/>
  <c r="Y194" i="4" s="1"/>
  <c r="W195" i="4"/>
  <c r="W194" i="4" s="1"/>
  <c r="BK195" i="4"/>
  <c r="BK194" i="4" s="1"/>
  <c r="N194" i="4" s="1"/>
  <c r="N93" i="4" s="1"/>
  <c r="N195" i="4"/>
  <c r="BF195" i="4"/>
  <c r="BI192" i="4"/>
  <c r="BH192" i="4"/>
  <c r="BG192" i="4"/>
  <c r="BE192" i="4"/>
  <c r="AA192" i="4"/>
  <c r="Y192" i="4"/>
  <c r="W192" i="4"/>
  <c r="BK192" i="4"/>
  <c r="N192" i="4"/>
  <c r="BF192" i="4" s="1"/>
  <c r="BI190" i="4"/>
  <c r="BH190" i="4"/>
  <c r="BG190" i="4"/>
  <c r="BE190" i="4"/>
  <c r="AA190" i="4"/>
  <c r="Y190" i="4"/>
  <c r="W190" i="4"/>
  <c r="BK190" i="4"/>
  <c r="N190" i="4"/>
  <c r="BF190" i="4" s="1"/>
  <c r="BI188" i="4"/>
  <c r="BH188" i="4"/>
  <c r="BG188" i="4"/>
  <c r="BE188" i="4"/>
  <c r="AA188" i="4"/>
  <c r="Y188" i="4"/>
  <c r="W188" i="4"/>
  <c r="BK188" i="4"/>
  <c r="N188" i="4"/>
  <c r="BF188" i="4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BK186" i="4"/>
  <c r="N186" i="4"/>
  <c r="BF186" i="4" s="1"/>
  <c r="BI184" i="4"/>
  <c r="BH184" i="4"/>
  <c r="BG184" i="4"/>
  <c r="BE184" i="4"/>
  <c r="AA184" i="4"/>
  <c r="Y184" i="4"/>
  <c r="W184" i="4"/>
  <c r="BK184" i="4"/>
  <c r="N184" i="4"/>
  <c r="BF184" i="4" s="1"/>
  <c r="BI182" i="4"/>
  <c r="BH182" i="4"/>
  <c r="BG182" i="4"/>
  <c r="BE182" i="4"/>
  <c r="AA182" i="4"/>
  <c r="Y182" i="4"/>
  <c r="W182" i="4"/>
  <c r="BK182" i="4"/>
  <c r="N182" i="4"/>
  <c r="BF182" i="4" s="1"/>
  <c r="BI180" i="4"/>
  <c r="BH180" i="4"/>
  <c r="BG180" i="4"/>
  <c r="BE180" i="4"/>
  <c r="AA180" i="4"/>
  <c r="Y180" i="4"/>
  <c r="W180" i="4"/>
  <c r="BK180" i="4"/>
  <c r="N180" i="4"/>
  <c r="BF180" i="4" s="1"/>
  <c r="BI178" i="4"/>
  <c r="BH178" i="4"/>
  <c r="BG178" i="4"/>
  <c r="BE178" i="4"/>
  <c r="AA178" i="4"/>
  <c r="Y178" i="4"/>
  <c r="W178" i="4"/>
  <c r="BK178" i="4"/>
  <c r="N178" i="4"/>
  <c r="BF178" i="4"/>
  <c r="BI172" i="4"/>
  <c r="BH172" i="4"/>
  <c r="BG172" i="4"/>
  <c r="BE172" i="4"/>
  <c r="AA172" i="4"/>
  <c r="Y172" i="4"/>
  <c r="W172" i="4"/>
  <c r="BK172" i="4"/>
  <c r="BK171" i="4" s="1"/>
  <c r="N171" i="4" s="1"/>
  <c r="N92" i="4" s="1"/>
  <c r="N172" i="4"/>
  <c r="BF172" i="4"/>
  <c r="BI169" i="4"/>
  <c r="BH169" i="4"/>
  <c r="BG169" i="4"/>
  <c r="BE169" i="4"/>
  <c r="AA169" i="4"/>
  <c r="Y169" i="4"/>
  <c r="W169" i="4"/>
  <c r="BK169" i="4"/>
  <c r="N169" i="4"/>
  <c r="BF169" i="4" s="1"/>
  <c r="BI159" i="4"/>
  <c r="BH159" i="4"/>
  <c r="BG159" i="4"/>
  <c r="BE159" i="4"/>
  <c r="AA159" i="4"/>
  <c r="Y159" i="4"/>
  <c r="W159" i="4"/>
  <c r="BK159" i="4"/>
  <c r="N159" i="4"/>
  <c r="BF159" i="4" s="1"/>
  <c r="BI158" i="4"/>
  <c r="BH158" i="4"/>
  <c r="BG158" i="4"/>
  <c r="BE158" i="4"/>
  <c r="AA158" i="4"/>
  <c r="Y158" i="4"/>
  <c r="W158" i="4"/>
  <c r="BK158" i="4"/>
  <c r="N158" i="4"/>
  <c r="BF158" i="4" s="1"/>
  <c r="BI156" i="4"/>
  <c r="BH156" i="4"/>
  <c r="BG156" i="4"/>
  <c r="BE156" i="4"/>
  <c r="AA156" i="4"/>
  <c r="Y156" i="4"/>
  <c r="W156" i="4"/>
  <c r="BK156" i="4"/>
  <c r="N156" i="4"/>
  <c r="BF156" i="4" s="1"/>
  <c r="BI150" i="4"/>
  <c r="BH150" i="4"/>
  <c r="BG150" i="4"/>
  <c r="BE150" i="4"/>
  <c r="AA150" i="4"/>
  <c r="Y150" i="4"/>
  <c r="W150" i="4"/>
  <c r="BK150" i="4"/>
  <c r="N150" i="4"/>
  <c r="BF150" i="4" s="1"/>
  <c r="BI148" i="4"/>
  <c r="BH148" i="4"/>
  <c r="BG148" i="4"/>
  <c r="BE148" i="4"/>
  <c r="AA148" i="4"/>
  <c r="Y148" i="4"/>
  <c r="W148" i="4"/>
  <c r="BK148" i="4"/>
  <c r="N148" i="4"/>
  <c r="BF148" i="4" s="1"/>
  <c r="BI146" i="4"/>
  <c r="BH146" i="4"/>
  <c r="BG146" i="4"/>
  <c r="BE146" i="4"/>
  <c r="AA146" i="4"/>
  <c r="Y146" i="4"/>
  <c r="W146" i="4"/>
  <c r="BK146" i="4"/>
  <c r="N146" i="4"/>
  <c r="BF146" i="4" s="1"/>
  <c r="BI144" i="4"/>
  <c r="BH144" i="4"/>
  <c r="BG144" i="4"/>
  <c r="BE144" i="4"/>
  <c r="AA144" i="4"/>
  <c r="Y144" i="4"/>
  <c r="W144" i="4"/>
  <c r="BK144" i="4"/>
  <c r="BK143" i="4" s="1"/>
  <c r="N143" i="4" s="1"/>
  <c r="N91" i="4" s="1"/>
  <c r="N144" i="4"/>
  <c r="BF144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39" i="4"/>
  <c r="BH139" i="4"/>
  <c r="BG139" i="4"/>
  <c r="BE139" i="4"/>
  <c r="AA139" i="4"/>
  <c r="Y139" i="4"/>
  <c r="W139" i="4"/>
  <c r="BK139" i="4"/>
  <c r="N139" i="4"/>
  <c r="BF139" i="4" s="1"/>
  <c r="BI137" i="4"/>
  <c r="BH137" i="4"/>
  <c r="BG137" i="4"/>
  <c r="BE137" i="4"/>
  <c r="AA137" i="4"/>
  <c r="Y137" i="4"/>
  <c r="W137" i="4"/>
  <c r="BK137" i="4"/>
  <c r="N137" i="4"/>
  <c r="BF137" i="4" s="1"/>
  <c r="BI135" i="4"/>
  <c r="BH135" i="4"/>
  <c r="BG135" i="4"/>
  <c r="BE135" i="4"/>
  <c r="AA135" i="4"/>
  <c r="Y135" i="4"/>
  <c r="W135" i="4"/>
  <c r="BK135" i="4"/>
  <c r="N135" i="4"/>
  <c r="BF135" i="4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27" i="4"/>
  <c r="BH127" i="4"/>
  <c r="BG127" i="4"/>
  <c r="BE127" i="4"/>
  <c r="AA127" i="4"/>
  <c r="Y127" i="4"/>
  <c r="W127" i="4"/>
  <c r="W126" i="4" s="1"/>
  <c r="BK127" i="4"/>
  <c r="N127" i="4"/>
  <c r="BF127" i="4" s="1"/>
  <c r="M121" i="4"/>
  <c r="M120" i="4"/>
  <c r="F120" i="4"/>
  <c r="F118" i="4"/>
  <c r="F116" i="4"/>
  <c r="BI105" i="4"/>
  <c r="BH105" i="4"/>
  <c r="BG105" i="4"/>
  <c r="BE105" i="4"/>
  <c r="BI104" i="4"/>
  <c r="BH104" i="4"/>
  <c r="BG104" i="4"/>
  <c r="BE104" i="4"/>
  <c r="BI103" i="4"/>
  <c r="BH103" i="4"/>
  <c r="BG103" i="4"/>
  <c r="BE103" i="4"/>
  <c r="BI102" i="4"/>
  <c r="BH102" i="4"/>
  <c r="BG102" i="4"/>
  <c r="BE102" i="4"/>
  <c r="BI101" i="4"/>
  <c r="BH101" i="4"/>
  <c r="BG101" i="4"/>
  <c r="BE101" i="4"/>
  <c r="BI100" i="4"/>
  <c r="H36" i="4" s="1"/>
  <c r="BD90" i="1" s="1"/>
  <c r="BH100" i="4"/>
  <c r="H35" i="4" s="1"/>
  <c r="BC90" i="1" s="1"/>
  <c r="BG100" i="4"/>
  <c r="BE100" i="4"/>
  <c r="M32" i="4" s="1"/>
  <c r="AV90" i="1" s="1"/>
  <c r="M84" i="4"/>
  <c r="M83" i="4"/>
  <c r="F83" i="4"/>
  <c r="F81" i="4"/>
  <c r="F79" i="4"/>
  <c r="O15" i="4"/>
  <c r="E15" i="4"/>
  <c r="F121" i="4"/>
  <c r="F84" i="4"/>
  <c r="O14" i="4"/>
  <c r="O9" i="4"/>
  <c r="M118" i="4" s="1"/>
  <c r="F6" i="4"/>
  <c r="F78" i="4" s="1"/>
  <c r="AY89" i="1"/>
  <c r="AX89" i="1"/>
  <c r="BI214" i="3"/>
  <c r="BH214" i="3"/>
  <c r="BG214" i="3"/>
  <c r="BE214" i="3"/>
  <c r="BK214" i="3"/>
  <c r="N214" i="3" s="1"/>
  <c r="BF214" i="3" s="1"/>
  <c r="BI213" i="3"/>
  <c r="BH213" i="3"/>
  <c r="BG213" i="3"/>
  <c r="BE213" i="3"/>
  <c r="BK213" i="3"/>
  <c r="N213" i="3" s="1"/>
  <c r="BF213" i="3" s="1"/>
  <c r="BI212" i="3"/>
  <c r="BH212" i="3"/>
  <c r="BG212" i="3"/>
  <c r="BE212" i="3"/>
  <c r="BK212" i="3"/>
  <c r="N212" i="3" s="1"/>
  <c r="BF212" i="3" s="1"/>
  <c r="BI211" i="3"/>
  <c r="BH211" i="3"/>
  <c r="BG211" i="3"/>
  <c r="BE211" i="3"/>
  <c r="BK211" i="3"/>
  <c r="N211" i="3" s="1"/>
  <c r="BF211" i="3" s="1"/>
  <c r="BI210" i="3"/>
  <c r="BH210" i="3"/>
  <c r="BG210" i="3"/>
  <c r="BE210" i="3"/>
  <c r="BK210" i="3"/>
  <c r="N210" i="3" s="1"/>
  <c r="BF210" i="3" s="1"/>
  <c r="BI202" i="3"/>
  <c r="BH202" i="3"/>
  <c r="BG202" i="3"/>
  <c r="BE202" i="3"/>
  <c r="AA202" i="3"/>
  <c r="AA201" i="3" s="1"/>
  <c r="Y202" i="3"/>
  <c r="Y201" i="3" s="1"/>
  <c r="W202" i="3"/>
  <c r="W201" i="3" s="1"/>
  <c r="BK202" i="3"/>
  <c r="BK201" i="3"/>
  <c r="N201" i="3" s="1"/>
  <c r="N96" i="3" s="1"/>
  <c r="N202" i="3"/>
  <c r="BF202" i="3" s="1"/>
  <c r="BI200" i="3"/>
  <c r="BH200" i="3"/>
  <c r="BG200" i="3"/>
  <c r="BE200" i="3"/>
  <c r="AA200" i="3"/>
  <c r="Y200" i="3"/>
  <c r="W200" i="3"/>
  <c r="BK200" i="3"/>
  <c r="BK197" i="3" s="1"/>
  <c r="N200" i="3"/>
  <c r="BF200" i="3" s="1"/>
  <c r="BI198" i="3"/>
  <c r="BH198" i="3"/>
  <c r="BG198" i="3"/>
  <c r="BE198" i="3"/>
  <c r="AA198" i="3"/>
  <c r="AA197" i="3" s="1"/>
  <c r="AA196" i="3" s="1"/>
  <c r="Y198" i="3"/>
  <c r="Y197" i="3" s="1"/>
  <c r="Y196" i="3" s="1"/>
  <c r="W198" i="3"/>
  <c r="BK198" i="3"/>
  <c r="N198" i="3"/>
  <c r="BF198" i="3" s="1"/>
  <c r="BI195" i="3"/>
  <c r="BH195" i="3"/>
  <c r="BG195" i="3"/>
  <c r="BE195" i="3"/>
  <c r="AA195" i="3"/>
  <c r="AA194" i="3" s="1"/>
  <c r="Y195" i="3"/>
  <c r="Y194" i="3" s="1"/>
  <c r="W195" i="3"/>
  <c r="W194" i="3" s="1"/>
  <c r="BK195" i="3"/>
  <c r="BK194" i="3" s="1"/>
  <c r="N194" i="3" s="1"/>
  <c r="N93" i="3" s="1"/>
  <c r="N195" i="3"/>
  <c r="BF195" i="3"/>
  <c r="BI192" i="3"/>
  <c r="BH192" i="3"/>
  <c r="BG192" i="3"/>
  <c r="BE192" i="3"/>
  <c r="AA192" i="3"/>
  <c r="Y192" i="3"/>
  <c r="W192" i="3"/>
  <c r="BK192" i="3"/>
  <c r="N192" i="3"/>
  <c r="BF192" i="3" s="1"/>
  <c r="BI190" i="3"/>
  <c r="BH190" i="3"/>
  <c r="BG190" i="3"/>
  <c r="BE190" i="3"/>
  <c r="AA190" i="3"/>
  <c r="Y190" i="3"/>
  <c r="W190" i="3"/>
  <c r="BK190" i="3"/>
  <c r="N190" i="3"/>
  <c r="BF190" i="3"/>
  <c r="BI188" i="3"/>
  <c r="BH188" i="3"/>
  <c r="BG188" i="3"/>
  <c r="BE188" i="3"/>
  <c r="AA188" i="3"/>
  <c r="Y188" i="3"/>
  <c r="W188" i="3"/>
  <c r="BK188" i="3"/>
  <c r="N188" i="3"/>
  <c r="BF188" i="3" s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Y186" i="3"/>
  <c r="W186" i="3"/>
  <c r="BK186" i="3"/>
  <c r="N186" i="3"/>
  <c r="BF186" i="3" s="1"/>
  <c r="BI184" i="3"/>
  <c r="BH184" i="3"/>
  <c r="BG184" i="3"/>
  <c r="BE184" i="3"/>
  <c r="AA184" i="3"/>
  <c r="Y184" i="3"/>
  <c r="W184" i="3"/>
  <c r="BK184" i="3"/>
  <c r="N184" i="3"/>
  <c r="BF184" i="3" s="1"/>
  <c r="BI182" i="3"/>
  <c r="BH182" i="3"/>
  <c r="BG182" i="3"/>
  <c r="BE182" i="3"/>
  <c r="AA182" i="3"/>
  <c r="Y182" i="3"/>
  <c r="W182" i="3"/>
  <c r="BK182" i="3"/>
  <c r="N182" i="3"/>
  <c r="BF182" i="3"/>
  <c r="BI180" i="3"/>
  <c r="BH180" i="3"/>
  <c r="BG180" i="3"/>
  <c r="BE180" i="3"/>
  <c r="AA180" i="3"/>
  <c r="Y180" i="3"/>
  <c r="W180" i="3"/>
  <c r="BK180" i="3"/>
  <c r="N180" i="3"/>
  <c r="BF180" i="3" s="1"/>
  <c r="BI178" i="3"/>
  <c r="BH178" i="3"/>
  <c r="BG178" i="3"/>
  <c r="BE178" i="3"/>
  <c r="AA178" i="3"/>
  <c r="Y178" i="3"/>
  <c r="W178" i="3"/>
  <c r="BK178" i="3"/>
  <c r="N178" i="3"/>
  <c r="BF178" i="3" s="1"/>
  <c r="BI172" i="3"/>
  <c r="BH172" i="3"/>
  <c r="BG172" i="3"/>
  <c r="BE172" i="3"/>
  <c r="AA172" i="3"/>
  <c r="Y172" i="3"/>
  <c r="Y171" i="3" s="1"/>
  <c r="W172" i="3"/>
  <c r="BK172" i="3"/>
  <c r="N172" i="3"/>
  <c r="BF172" i="3" s="1"/>
  <c r="BI169" i="3"/>
  <c r="BH169" i="3"/>
  <c r="BG169" i="3"/>
  <c r="BE169" i="3"/>
  <c r="AA169" i="3"/>
  <c r="Y169" i="3"/>
  <c r="W169" i="3"/>
  <c r="BK169" i="3"/>
  <c r="N169" i="3"/>
  <c r="BF169" i="3" s="1"/>
  <c r="BI159" i="3"/>
  <c r="BH159" i="3"/>
  <c r="BG159" i="3"/>
  <c r="BE159" i="3"/>
  <c r="AA159" i="3"/>
  <c r="Y159" i="3"/>
  <c r="W159" i="3"/>
  <c r="BK159" i="3"/>
  <c r="N159" i="3"/>
  <c r="BF159" i="3" s="1"/>
  <c r="BI158" i="3"/>
  <c r="BH158" i="3"/>
  <c r="BG158" i="3"/>
  <c r="BE158" i="3"/>
  <c r="AA158" i="3"/>
  <c r="Y158" i="3"/>
  <c r="W158" i="3"/>
  <c r="BK158" i="3"/>
  <c r="N158" i="3"/>
  <c r="BF158" i="3" s="1"/>
  <c r="BI156" i="3"/>
  <c r="BH156" i="3"/>
  <c r="BG156" i="3"/>
  <c r="BE156" i="3"/>
  <c r="AA156" i="3"/>
  <c r="Y156" i="3"/>
  <c r="W156" i="3"/>
  <c r="BK156" i="3"/>
  <c r="N156" i="3"/>
  <c r="BF156" i="3" s="1"/>
  <c r="BI150" i="3"/>
  <c r="BH150" i="3"/>
  <c r="BG150" i="3"/>
  <c r="BE150" i="3"/>
  <c r="AA150" i="3"/>
  <c r="Y150" i="3"/>
  <c r="W150" i="3"/>
  <c r="BK150" i="3"/>
  <c r="N150" i="3"/>
  <c r="BF150" i="3" s="1"/>
  <c r="BI148" i="3"/>
  <c r="BH148" i="3"/>
  <c r="BG148" i="3"/>
  <c r="BE148" i="3"/>
  <c r="AA148" i="3"/>
  <c r="Y148" i="3"/>
  <c r="W148" i="3"/>
  <c r="BK148" i="3"/>
  <c r="N148" i="3"/>
  <c r="BF148" i="3"/>
  <c r="BI146" i="3"/>
  <c r="BH146" i="3"/>
  <c r="BG146" i="3"/>
  <c r="BE146" i="3"/>
  <c r="AA146" i="3"/>
  <c r="Y146" i="3"/>
  <c r="W146" i="3"/>
  <c r="BK146" i="3"/>
  <c r="N146" i="3"/>
  <c r="BF146" i="3" s="1"/>
  <c r="BI144" i="3"/>
  <c r="BH144" i="3"/>
  <c r="BG144" i="3"/>
  <c r="BE144" i="3"/>
  <c r="AA144" i="3"/>
  <c r="Y144" i="3"/>
  <c r="Y143" i="3" s="1"/>
  <c r="W144" i="3"/>
  <c r="BK144" i="3"/>
  <c r="N144" i="3"/>
  <c r="BF144" i="3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E141" i="3"/>
  <c r="AA141" i="3"/>
  <c r="Y141" i="3"/>
  <c r="W141" i="3"/>
  <c r="BK141" i="3"/>
  <c r="N141" i="3"/>
  <c r="BF141" i="3"/>
  <c r="BI139" i="3"/>
  <c r="BH139" i="3"/>
  <c r="BG139" i="3"/>
  <c r="BE139" i="3"/>
  <c r="AA139" i="3"/>
  <c r="Y139" i="3"/>
  <c r="W139" i="3"/>
  <c r="BK139" i="3"/>
  <c r="N139" i="3"/>
  <c r="BF139" i="3" s="1"/>
  <c r="BI137" i="3"/>
  <c r="BH137" i="3"/>
  <c r="BG137" i="3"/>
  <c r="BE137" i="3"/>
  <c r="AA137" i="3"/>
  <c r="Y137" i="3"/>
  <c r="W137" i="3"/>
  <c r="BK137" i="3"/>
  <c r="N137" i="3"/>
  <c r="BF137" i="3" s="1"/>
  <c r="BI135" i="3"/>
  <c r="BH135" i="3"/>
  <c r="BG135" i="3"/>
  <c r="BE135" i="3"/>
  <c r="AA135" i="3"/>
  <c r="Y135" i="3"/>
  <c r="W135" i="3"/>
  <c r="BK135" i="3"/>
  <c r="N135" i="3"/>
  <c r="BF135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M32" i="3" s="1"/>
  <c r="AV89" i="1" s="1"/>
  <c r="AA133" i="3"/>
  <c r="Y133" i="3"/>
  <c r="W133" i="3"/>
  <c r="BK133" i="3"/>
  <c r="N133" i="3"/>
  <c r="BF133" i="3"/>
  <c r="BI127" i="3"/>
  <c r="BH127" i="3"/>
  <c r="BG127" i="3"/>
  <c r="BE127" i="3"/>
  <c r="AA127" i="3"/>
  <c r="AA126" i="3" s="1"/>
  <c r="Y127" i="3"/>
  <c r="W127" i="3"/>
  <c r="BK127" i="3"/>
  <c r="N127" i="3"/>
  <c r="BF127" i="3" s="1"/>
  <c r="M121" i="3"/>
  <c r="M120" i="3"/>
  <c r="F120" i="3"/>
  <c r="F118" i="3"/>
  <c r="F116" i="3"/>
  <c r="BI105" i="3"/>
  <c r="BH105" i="3"/>
  <c r="BG105" i="3"/>
  <c r="BE105" i="3"/>
  <c r="BI104" i="3"/>
  <c r="BH104" i="3"/>
  <c r="BG104" i="3"/>
  <c r="BE104" i="3"/>
  <c r="BI103" i="3"/>
  <c r="BH103" i="3"/>
  <c r="BG103" i="3"/>
  <c r="BE103" i="3"/>
  <c r="BI102" i="3"/>
  <c r="BH102" i="3"/>
  <c r="BG102" i="3"/>
  <c r="BE102" i="3"/>
  <c r="BI101" i="3"/>
  <c r="BH101" i="3"/>
  <c r="BG101" i="3"/>
  <c r="BE101" i="3"/>
  <c r="BI100" i="3"/>
  <c r="BH100" i="3"/>
  <c r="H35" i="3" s="1"/>
  <c r="BC89" i="1" s="1"/>
  <c r="BG100" i="3"/>
  <c r="BE100" i="3"/>
  <c r="H32" i="3"/>
  <c r="AZ89" i="1" s="1"/>
  <c r="M84" i="3"/>
  <c r="M83" i="3"/>
  <c r="F83" i="3"/>
  <c r="F81" i="3"/>
  <c r="F79" i="3"/>
  <c r="O15" i="3"/>
  <c r="E15" i="3"/>
  <c r="F121" i="3" s="1"/>
  <c r="F84" i="3"/>
  <c r="O14" i="3"/>
  <c r="O9" i="3"/>
  <c r="M118" i="3" s="1"/>
  <c r="F6" i="3"/>
  <c r="F115" i="3" s="1"/>
  <c r="AY88" i="1"/>
  <c r="AX88" i="1"/>
  <c r="BI214" i="2"/>
  <c r="BH214" i="2"/>
  <c r="BG214" i="2"/>
  <c r="BE214" i="2"/>
  <c r="BK214" i="2"/>
  <c r="N214" i="2" s="1"/>
  <c r="BF214" i="2" s="1"/>
  <c r="BI213" i="2"/>
  <c r="BH213" i="2"/>
  <c r="BG213" i="2"/>
  <c r="BE213" i="2"/>
  <c r="BK213" i="2"/>
  <c r="N213" i="2"/>
  <c r="BF213" i="2" s="1"/>
  <c r="BI212" i="2"/>
  <c r="BH212" i="2"/>
  <c r="BG212" i="2"/>
  <c r="BE212" i="2"/>
  <c r="BK212" i="2"/>
  <c r="N212" i="2" s="1"/>
  <c r="BF212" i="2" s="1"/>
  <c r="BI211" i="2"/>
  <c r="BH211" i="2"/>
  <c r="BG211" i="2"/>
  <c r="BE211" i="2"/>
  <c r="BK211" i="2"/>
  <c r="N211" i="2"/>
  <c r="BF211" i="2" s="1"/>
  <c r="BI210" i="2"/>
  <c r="BH210" i="2"/>
  <c r="BG210" i="2"/>
  <c r="BE210" i="2"/>
  <c r="BK210" i="2"/>
  <c r="N210" i="2" s="1"/>
  <c r="BF210" i="2" s="1"/>
  <c r="BI202" i="2"/>
  <c r="BH202" i="2"/>
  <c r="BG202" i="2"/>
  <c r="BE202" i="2"/>
  <c r="AA202" i="2"/>
  <c r="AA201" i="2" s="1"/>
  <c r="Y202" i="2"/>
  <c r="Y201" i="2"/>
  <c r="W202" i="2"/>
  <c r="W201" i="2" s="1"/>
  <c r="BK202" i="2"/>
  <c r="BK201" i="2" s="1"/>
  <c r="N201" i="2" s="1"/>
  <c r="N96" i="2" s="1"/>
  <c r="N202" i="2"/>
  <c r="BF202" i="2"/>
  <c r="BI200" i="2"/>
  <c r="BH200" i="2"/>
  <c r="BG200" i="2"/>
  <c r="BE200" i="2"/>
  <c r="AA200" i="2"/>
  <c r="AA197" i="2" s="1"/>
  <c r="Y200" i="2"/>
  <c r="W200" i="2"/>
  <c r="BK200" i="2"/>
  <c r="N200" i="2"/>
  <c r="BF200" i="2" s="1"/>
  <c r="BI198" i="2"/>
  <c r="BH198" i="2"/>
  <c r="BG198" i="2"/>
  <c r="BE198" i="2"/>
  <c r="AA198" i="2"/>
  <c r="Y198" i="2"/>
  <c r="Y197" i="2"/>
  <c r="Y196" i="2" s="1"/>
  <c r="W198" i="2"/>
  <c r="W197" i="2" s="1"/>
  <c r="BK198" i="2"/>
  <c r="N198" i="2"/>
  <c r="BF198" i="2"/>
  <c r="BI195" i="2"/>
  <c r="BH195" i="2"/>
  <c r="BG195" i="2"/>
  <c r="BE195" i="2"/>
  <c r="AA195" i="2"/>
  <c r="AA194" i="2" s="1"/>
  <c r="Y195" i="2"/>
  <c r="Y194" i="2"/>
  <c r="W195" i="2"/>
  <c r="W194" i="2" s="1"/>
  <c r="BK195" i="2"/>
  <c r="BK194" i="2" s="1"/>
  <c r="N194" i="2"/>
  <c r="N93" i="2" s="1"/>
  <c r="N195" i="2"/>
  <c r="BF195" i="2" s="1"/>
  <c r="BI192" i="2"/>
  <c r="BH192" i="2"/>
  <c r="BG192" i="2"/>
  <c r="BE192" i="2"/>
  <c r="AA192" i="2"/>
  <c r="Y192" i="2"/>
  <c r="W192" i="2"/>
  <c r="BK192" i="2"/>
  <c r="N192" i="2"/>
  <c r="BF192" i="2" s="1"/>
  <c r="BI190" i="2"/>
  <c r="BH190" i="2"/>
  <c r="BG190" i="2"/>
  <c r="BE190" i="2"/>
  <c r="AA190" i="2"/>
  <c r="Y190" i="2"/>
  <c r="W190" i="2"/>
  <c r="BK190" i="2"/>
  <c r="N190" i="2"/>
  <c r="BF190" i="2" s="1"/>
  <c r="BI188" i="2"/>
  <c r="BH188" i="2"/>
  <c r="BG188" i="2"/>
  <c r="BE188" i="2"/>
  <c r="AA188" i="2"/>
  <c r="Y188" i="2"/>
  <c r="W188" i="2"/>
  <c r="BK188" i="2"/>
  <c r="N188" i="2"/>
  <c r="BF188" i="2" s="1"/>
  <c r="BI187" i="2"/>
  <c r="BH187" i="2"/>
  <c r="BG187" i="2"/>
  <c r="BE187" i="2"/>
  <c r="AA187" i="2"/>
  <c r="Y187" i="2"/>
  <c r="W187" i="2"/>
  <c r="BK187" i="2"/>
  <c r="N187" i="2"/>
  <c r="BF187" i="2"/>
  <c r="BI186" i="2"/>
  <c r="BH186" i="2"/>
  <c r="BG186" i="2"/>
  <c r="BE186" i="2"/>
  <c r="AA186" i="2"/>
  <c r="Y186" i="2"/>
  <c r="W186" i="2"/>
  <c r="BK186" i="2"/>
  <c r="N186" i="2"/>
  <c r="BF186" i="2" s="1"/>
  <c r="BI184" i="2"/>
  <c r="BH184" i="2"/>
  <c r="BG184" i="2"/>
  <c r="BE184" i="2"/>
  <c r="AA184" i="2"/>
  <c r="Y184" i="2"/>
  <c r="W184" i="2"/>
  <c r="BK184" i="2"/>
  <c r="N184" i="2"/>
  <c r="BF184" i="2" s="1"/>
  <c r="BI182" i="2"/>
  <c r="BH182" i="2"/>
  <c r="BG182" i="2"/>
  <c r="BE182" i="2"/>
  <c r="AA182" i="2"/>
  <c r="Y182" i="2"/>
  <c r="W182" i="2"/>
  <c r="BK182" i="2"/>
  <c r="N182" i="2"/>
  <c r="BF182" i="2" s="1"/>
  <c r="BI180" i="2"/>
  <c r="BH180" i="2"/>
  <c r="BG180" i="2"/>
  <c r="BE180" i="2"/>
  <c r="AA180" i="2"/>
  <c r="Y180" i="2"/>
  <c r="W180" i="2"/>
  <c r="BK180" i="2"/>
  <c r="N180" i="2"/>
  <c r="BF180" i="2" s="1"/>
  <c r="BI178" i="2"/>
  <c r="BH178" i="2"/>
  <c r="BG178" i="2"/>
  <c r="BE178" i="2"/>
  <c r="AA178" i="2"/>
  <c r="Y178" i="2"/>
  <c r="W178" i="2"/>
  <c r="BK178" i="2"/>
  <c r="N178" i="2"/>
  <c r="BF178" i="2"/>
  <c r="BI172" i="2"/>
  <c r="BH172" i="2"/>
  <c r="BG172" i="2"/>
  <c r="BE172" i="2"/>
  <c r="AA172" i="2"/>
  <c r="Y172" i="2"/>
  <c r="W172" i="2"/>
  <c r="BK172" i="2"/>
  <c r="BK171" i="2"/>
  <c r="N171" i="2" s="1"/>
  <c r="N92" i="2" s="1"/>
  <c r="N172" i="2"/>
  <c r="BF172" i="2"/>
  <c r="BI169" i="2"/>
  <c r="BH169" i="2"/>
  <c r="BG169" i="2"/>
  <c r="BE169" i="2"/>
  <c r="AA169" i="2"/>
  <c r="Y169" i="2"/>
  <c r="W169" i="2"/>
  <c r="BK169" i="2"/>
  <c r="N169" i="2"/>
  <c r="BF169" i="2" s="1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W158" i="2"/>
  <c r="BK158" i="2"/>
  <c r="N158" i="2"/>
  <c r="BF158" i="2"/>
  <c r="BI156" i="2"/>
  <c r="BH156" i="2"/>
  <c r="BG156" i="2"/>
  <c r="BE156" i="2"/>
  <c r="AA156" i="2"/>
  <c r="Y156" i="2"/>
  <c r="W156" i="2"/>
  <c r="BK156" i="2"/>
  <c r="N156" i="2"/>
  <c r="BF156" i="2" s="1"/>
  <c r="BI150" i="2"/>
  <c r="BH150" i="2"/>
  <c r="BG150" i="2"/>
  <c r="BE150" i="2"/>
  <c r="AA150" i="2"/>
  <c r="Y150" i="2"/>
  <c r="W150" i="2"/>
  <c r="BK150" i="2"/>
  <c r="N150" i="2"/>
  <c r="BF150" i="2" s="1"/>
  <c r="BI148" i="2"/>
  <c r="BH148" i="2"/>
  <c r="BG148" i="2"/>
  <c r="BE148" i="2"/>
  <c r="AA148" i="2"/>
  <c r="Y148" i="2"/>
  <c r="W148" i="2"/>
  <c r="BK148" i="2"/>
  <c r="N148" i="2"/>
  <c r="BF148" i="2" s="1"/>
  <c r="BI146" i="2"/>
  <c r="BH146" i="2"/>
  <c r="BG146" i="2"/>
  <c r="BE146" i="2"/>
  <c r="AA146" i="2"/>
  <c r="Y146" i="2"/>
  <c r="W146" i="2"/>
  <c r="BK146" i="2"/>
  <c r="N146" i="2"/>
  <c r="BF146" i="2" s="1"/>
  <c r="BI144" i="2"/>
  <c r="BH144" i="2"/>
  <c r="BG144" i="2"/>
  <c r="BE144" i="2"/>
  <c r="AA144" i="2"/>
  <c r="Y144" i="2"/>
  <c r="W144" i="2"/>
  <c r="BK144" i="2"/>
  <c r="N144" i="2"/>
  <c r="BF144" i="2"/>
  <c r="BI142" i="2"/>
  <c r="BH142" i="2"/>
  <c r="BG142" i="2"/>
  <c r="BE142" i="2"/>
  <c r="AA142" i="2"/>
  <c r="Y142" i="2"/>
  <c r="W142" i="2"/>
  <c r="BK142" i="2"/>
  <c r="N142" i="2"/>
  <c r="BF142" i="2" s="1"/>
  <c r="BI141" i="2"/>
  <c r="BH141" i="2"/>
  <c r="BG141" i="2"/>
  <c r="BE141" i="2"/>
  <c r="AA141" i="2"/>
  <c r="Y141" i="2"/>
  <c r="W141" i="2"/>
  <c r="BK141" i="2"/>
  <c r="N141" i="2"/>
  <c r="BF141" i="2" s="1"/>
  <c r="BI139" i="2"/>
  <c r="BH139" i="2"/>
  <c r="BG139" i="2"/>
  <c r="BE139" i="2"/>
  <c r="AA139" i="2"/>
  <c r="Y139" i="2"/>
  <c r="W139" i="2"/>
  <c r="BK139" i="2"/>
  <c r="N139" i="2"/>
  <c r="BF139" i="2"/>
  <c r="BI137" i="2"/>
  <c r="BH137" i="2"/>
  <c r="BG137" i="2"/>
  <c r="BE137" i="2"/>
  <c r="AA137" i="2"/>
  <c r="Y137" i="2"/>
  <c r="W137" i="2"/>
  <c r="BK137" i="2"/>
  <c r="N137" i="2"/>
  <c r="BF137" i="2" s="1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 s="1"/>
  <c r="BI133" i="2"/>
  <c r="BH133" i="2"/>
  <c r="BG133" i="2"/>
  <c r="BE133" i="2"/>
  <c r="AA133" i="2"/>
  <c r="Y133" i="2"/>
  <c r="W133" i="2"/>
  <c r="BK133" i="2"/>
  <c r="N133" i="2"/>
  <c r="BF133" i="2" s="1"/>
  <c r="BI127" i="2"/>
  <c r="BH127" i="2"/>
  <c r="BG127" i="2"/>
  <c r="BE127" i="2"/>
  <c r="AA127" i="2"/>
  <c r="Y127" i="2"/>
  <c r="Y126" i="2" s="1"/>
  <c r="W127" i="2"/>
  <c r="BK127" i="2"/>
  <c r="N127" i="2"/>
  <c r="BF127" i="2" s="1"/>
  <c r="M121" i="2"/>
  <c r="M120" i="2"/>
  <c r="F120" i="2"/>
  <c r="F118" i="2"/>
  <c r="F116" i="2"/>
  <c r="BI105" i="2"/>
  <c r="BH105" i="2"/>
  <c r="BG105" i="2"/>
  <c r="BE10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H35" i="2" s="1"/>
  <c r="BC88" i="1" s="1"/>
  <c r="BG100" i="2"/>
  <c r="BE100" i="2"/>
  <c r="M84" i="2"/>
  <c r="M83" i="2"/>
  <c r="F83" i="2"/>
  <c r="F81" i="2"/>
  <c r="F79" i="2"/>
  <c r="O15" i="2"/>
  <c r="E15" i="2"/>
  <c r="F121" i="2" s="1"/>
  <c r="O14" i="2"/>
  <c r="O9" i="2"/>
  <c r="M118" i="2" s="1"/>
  <c r="F6" i="2"/>
  <c r="F78" i="2" s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C102" i="1"/>
  <c r="CH102" i="1"/>
  <c r="CB102" i="1"/>
  <c r="CG102" i="1"/>
  <c r="CA102" i="1"/>
  <c r="CF102" i="1"/>
  <c r="BZ102" i="1"/>
  <c r="CE102" i="1"/>
  <c r="CK101" i="1"/>
  <c r="CJ101" i="1"/>
  <c r="CI101" i="1"/>
  <c r="CH101" i="1"/>
  <c r="CG101" i="1"/>
  <c r="CF101" i="1"/>
  <c r="BZ101" i="1"/>
  <c r="CE101" i="1"/>
  <c r="AM83" i="1"/>
  <c r="L83" i="1"/>
  <c r="AM82" i="1"/>
  <c r="L82" i="1"/>
  <c r="AM80" i="1"/>
  <c r="L80" i="1"/>
  <c r="L78" i="1"/>
  <c r="L77" i="1"/>
  <c r="BK196" i="5" l="1"/>
  <c r="N196" i="5" s="1"/>
  <c r="N94" i="5" s="1"/>
  <c r="N197" i="5"/>
  <c r="N95" i="5" s="1"/>
  <c r="N197" i="3"/>
  <c r="N95" i="3" s="1"/>
  <c r="BK196" i="3"/>
  <c r="N196" i="3" s="1"/>
  <c r="N94" i="3" s="1"/>
  <c r="W126" i="3"/>
  <c r="Y162" i="10"/>
  <c r="BK209" i="2"/>
  <c r="N209" i="2" s="1"/>
  <c r="N97" i="2" s="1"/>
  <c r="H36" i="3"/>
  <c r="BD89" i="1" s="1"/>
  <c r="Y126" i="3"/>
  <c r="AA143" i="3"/>
  <c r="BK143" i="3"/>
  <c r="N143" i="3" s="1"/>
  <c r="N91" i="3" s="1"/>
  <c r="H34" i="4"/>
  <c r="BB90" i="1" s="1"/>
  <c r="Y126" i="4"/>
  <c r="Y126" i="5"/>
  <c r="Y143" i="5"/>
  <c r="Y150" i="6"/>
  <c r="AA185" i="6"/>
  <c r="F84" i="10"/>
  <c r="F122" i="10"/>
  <c r="H34" i="10"/>
  <c r="BB97" i="1" s="1"/>
  <c r="F78" i="6"/>
  <c r="F119" i="6"/>
  <c r="F115" i="2"/>
  <c r="F84" i="2"/>
  <c r="AA126" i="2"/>
  <c r="W143" i="2"/>
  <c r="BK197" i="2"/>
  <c r="BK171" i="3"/>
  <c r="N171" i="3" s="1"/>
  <c r="N92" i="3" s="1"/>
  <c r="AA171" i="3"/>
  <c r="AA126" i="4"/>
  <c r="BK126" i="4"/>
  <c r="Y171" i="4"/>
  <c r="BK197" i="4"/>
  <c r="N197" i="4" s="1"/>
  <c r="N95" i="4" s="1"/>
  <c r="AA143" i="5"/>
  <c r="AA150" i="6"/>
  <c r="BK185" i="6"/>
  <c r="N185" i="6" s="1"/>
  <c r="N94" i="6" s="1"/>
  <c r="W209" i="6"/>
  <c r="Y215" i="6"/>
  <c r="BK248" i="6"/>
  <c r="N248" i="6" s="1"/>
  <c r="N101" i="6" s="1"/>
  <c r="F85" i="9"/>
  <c r="F120" i="9"/>
  <c r="M32" i="2"/>
  <c r="AV88" i="1" s="1"/>
  <c r="W126" i="2"/>
  <c r="BK126" i="2"/>
  <c r="BK143" i="2"/>
  <c r="N143" i="2" s="1"/>
  <c r="N91" i="2" s="1"/>
  <c r="Y143" i="2"/>
  <c r="Y171" i="2"/>
  <c r="W196" i="2"/>
  <c r="AA196" i="2"/>
  <c r="H34" i="3"/>
  <c r="BB89" i="1" s="1"/>
  <c r="BK126" i="3"/>
  <c r="W143" i="3"/>
  <c r="W171" i="3"/>
  <c r="W197" i="3"/>
  <c r="W196" i="3" s="1"/>
  <c r="F115" i="4"/>
  <c r="W143" i="4"/>
  <c r="AA171" i="4"/>
  <c r="F78" i="5"/>
  <c r="F125" i="6"/>
  <c r="W127" i="10"/>
  <c r="Y140" i="10"/>
  <c r="W130" i="6"/>
  <c r="Y185" i="6"/>
  <c r="Y204" i="6"/>
  <c r="BK209" i="6"/>
  <c r="N209" i="6" s="1"/>
  <c r="N98" i="6" s="1"/>
  <c r="W120" i="7"/>
  <c r="W119" i="7" s="1"/>
  <c r="W118" i="7" s="1"/>
  <c r="AU93" i="1" s="1"/>
  <c r="M33" i="8"/>
  <c r="AV95" i="1" s="1"/>
  <c r="H32" i="10"/>
  <c r="AZ97" i="1" s="1"/>
  <c r="AA127" i="10"/>
  <c r="BK140" i="10"/>
  <c r="N140" i="10" s="1"/>
  <c r="N91" i="10" s="1"/>
  <c r="AA157" i="10"/>
  <c r="W162" i="10"/>
  <c r="W175" i="10"/>
  <c r="H33" i="8"/>
  <c r="AZ95" i="1" s="1"/>
  <c r="H35" i="8"/>
  <c r="BB95" i="1" s="1"/>
  <c r="AA125" i="9"/>
  <c r="Y127" i="10"/>
  <c r="AA140" i="10"/>
  <c r="W140" i="10"/>
  <c r="AA168" i="10"/>
  <c r="Y175" i="10"/>
  <c r="AA118" i="11"/>
  <c r="AA117" i="11" s="1"/>
  <c r="Y143" i="4"/>
  <c r="Y125" i="4" s="1"/>
  <c r="Y124" i="4" s="1"/>
  <c r="AA143" i="4"/>
  <c r="W171" i="4"/>
  <c r="H32" i="5"/>
  <c r="AZ91" i="1" s="1"/>
  <c r="BK143" i="5"/>
  <c r="N143" i="5" s="1"/>
  <c r="N91" i="5" s="1"/>
  <c r="Y171" i="5"/>
  <c r="AA197" i="5"/>
  <c r="AA196" i="5" s="1"/>
  <c r="Y130" i="6"/>
  <c r="BK150" i="6"/>
  <c r="N150" i="6" s="1"/>
  <c r="N91" i="6" s="1"/>
  <c r="BK171" i="6"/>
  <c r="N171" i="6" s="1"/>
  <c r="N92" i="6" s="1"/>
  <c r="AA171" i="6"/>
  <c r="AA209" i="6"/>
  <c r="BK215" i="6"/>
  <c r="N215" i="6" s="1"/>
  <c r="N99" i="6" s="1"/>
  <c r="AA234" i="6"/>
  <c r="M81" i="7"/>
  <c r="M118" i="8"/>
  <c r="BK146" i="8"/>
  <c r="N146" i="8" s="1"/>
  <c r="N92" i="8" s="1"/>
  <c r="W160" i="8"/>
  <c r="AA160" i="8"/>
  <c r="Y125" i="9"/>
  <c r="BK144" i="9"/>
  <c r="N144" i="9" s="1"/>
  <c r="N93" i="9" s="1"/>
  <c r="BK162" i="10"/>
  <c r="N162" i="10" s="1"/>
  <c r="N95" i="10" s="1"/>
  <c r="Y168" i="10"/>
  <c r="BK175" i="10"/>
  <c r="N175" i="10" s="1"/>
  <c r="N97" i="10" s="1"/>
  <c r="H36" i="7"/>
  <c r="BD93" i="1" s="1"/>
  <c r="Y120" i="7"/>
  <c r="Y119" i="7" s="1"/>
  <c r="Y118" i="7" s="1"/>
  <c r="M111" i="11"/>
  <c r="M118" i="5"/>
  <c r="M81" i="2"/>
  <c r="M81" i="6"/>
  <c r="M82" i="9"/>
  <c r="M81" i="4"/>
  <c r="N126" i="3"/>
  <c r="N90" i="3" s="1"/>
  <c r="BK125" i="3"/>
  <c r="N197" i="2"/>
  <c r="N95" i="2" s="1"/>
  <c r="BK196" i="2"/>
  <c r="N196" i="2" s="1"/>
  <c r="N94" i="2" s="1"/>
  <c r="H36" i="2"/>
  <c r="BD88" i="1" s="1"/>
  <c r="AA143" i="2"/>
  <c r="AA171" i="2"/>
  <c r="AA125" i="3"/>
  <c r="AA124" i="3" s="1"/>
  <c r="W125" i="3"/>
  <c r="W124" i="3" s="1"/>
  <c r="AU89" i="1" s="1"/>
  <c r="H34" i="2"/>
  <c r="BB88" i="1" s="1"/>
  <c r="Y125" i="3"/>
  <c r="Y124" i="3" s="1"/>
  <c r="BK125" i="5"/>
  <c r="N126" i="5"/>
  <c r="N90" i="5" s="1"/>
  <c r="W125" i="4"/>
  <c r="W124" i="4" s="1"/>
  <c r="AU90" i="1" s="1"/>
  <c r="AA125" i="4"/>
  <c r="AA124" i="4" s="1"/>
  <c r="BK196" i="4"/>
  <c r="N196" i="4" s="1"/>
  <c r="N94" i="4" s="1"/>
  <c r="N201" i="4"/>
  <c r="N96" i="4" s="1"/>
  <c r="BK125" i="4"/>
  <c r="N126" i="4"/>
  <c r="N90" i="4" s="1"/>
  <c r="W171" i="2"/>
  <c r="W125" i="2" s="1"/>
  <c r="W124" i="2" s="1"/>
  <c r="AU88" i="1" s="1"/>
  <c r="BK125" i="2"/>
  <c r="N126" i="2"/>
  <c r="N90" i="2" s="1"/>
  <c r="AZ94" i="1"/>
  <c r="AV94" i="1" s="1"/>
  <c r="M32" i="6"/>
  <c r="AV92" i="1" s="1"/>
  <c r="H32" i="6"/>
  <c r="AZ92" i="1" s="1"/>
  <c r="BK130" i="6"/>
  <c r="BK224" i="8"/>
  <c r="N224" i="8" s="1"/>
  <c r="N96" i="8" s="1"/>
  <c r="H36" i="9"/>
  <c r="BC96" i="1" s="1"/>
  <c r="H35" i="11"/>
  <c r="BC98" i="1" s="1"/>
  <c r="BK209" i="3"/>
  <c r="N209" i="3" s="1"/>
  <c r="N97" i="3" s="1"/>
  <c r="M32" i="5"/>
  <c r="AV91" i="1" s="1"/>
  <c r="W196" i="5"/>
  <c r="W215" i="6"/>
  <c r="W203" i="6" s="1"/>
  <c r="BK160" i="8"/>
  <c r="N160" i="8" s="1"/>
  <c r="N93" i="8" s="1"/>
  <c r="N127" i="10"/>
  <c r="N90" i="10" s="1"/>
  <c r="BK181" i="10"/>
  <c r="N181" i="10" s="1"/>
  <c r="N98" i="10" s="1"/>
  <c r="Y125" i="5"/>
  <c r="H34" i="6"/>
  <c r="BB92" i="1" s="1"/>
  <c r="H34" i="5"/>
  <c r="BB91" i="1" s="1"/>
  <c r="Y197" i="5"/>
  <c r="Y196" i="5" s="1"/>
  <c r="Y203" i="6"/>
  <c r="AA215" i="6"/>
  <c r="AA203" i="6" s="1"/>
  <c r="AA120" i="7"/>
  <c r="AA119" i="7" s="1"/>
  <c r="AA118" i="7" s="1"/>
  <c r="W144" i="9"/>
  <c r="W124" i="9" s="1"/>
  <c r="W123" i="9" s="1"/>
  <c r="AU96" i="1" s="1"/>
  <c r="AA144" i="9"/>
  <c r="AA124" i="9" s="1"/>
  <c r="AA123" i="9" s="1"/>
  <c r="AA162" i="10"/>
  <c r="H35" i="5"/>
  <c r="BC91" i="1" s="1"/>
  <c r="AA126" i="5"/>
  <c r="AA129" i="6"/>
  <c r="M32" i="7"/>
  <c r="AV93" i="1" s="1"/>
  <c r="H32" i="7"/>
  <c r="AZ93" i="1" s="1"/>
  <c r="BK120" i="7"/>
  <c r="AA126" i="8"/>
  <c r="H37" i="9"/>
  <c r="BD96" i="1" s="1"/>
  <c r="BK125" i="9"/>
  <c r="M119" i="10"/>
  <c r="W126" i="5"/>
  <c r="W171" i="5"/>
  <c r="H37" i="8"/>
  <c r="BD95" i="1" s="1"/>
  <c r="Y126" i="8"/>
  <c r="Y126" i="10"/>
  <c r="N118" i="11"/>
  <c r="N89" i="11" s="1"/>
  <c r="F78" i="3"/>
  <c r="F84" i="5"/>
  <c r="H36" i="5"/>
  <c r="BD91" i="1" s="1"/>
  <c r="AA171" i="5"/>
  <c r="H34" i="7"/>
  <c r="BB93" i="1" s="1"/>
  <c r="H36" i="8"/>
  <c r="BC95" i="1" s="1"/>
  <c r="BC94" i="1" s="1"/>
  <c r="AY94" i="1" s="1"/>
  <c r="Y160" i="8"/>
  <c r="H32" i="11"/>
  <c r="AZ98" i="1" s="1"/>
  <c r="M32" i="11"/>
  <c r="AV98" i="1" s="1"/>
  <c r="H32" i="2"/>
  <c r="AZ88" i="1" s="1"/>
  <c r="H32" i="4"/>
  <c r="AZ90" i="1" s="1"/>
  <c r="H35" i="6"/>
  <c r="BC92" i="1" s="1"/>
  <c r="BK234" i="6"/>
  <c r="N234" i="6" s="1"/>
  <c r="N100" i="6" s="1"/>
  <c r="BK126" i="8"/>
  <c r="W200" i="8"/>
  <c r="H35" i="10"/>
  <c r="BC97" i="1" s="1"/>
  <c r="BK157" i="10"/>
  <c r="H36" i="6"/>
  <c r="BD92" i="1" s="1"/>
  <c r="Y171" i="6"/>
  <c r="Y129" i="6" s="1"/>
  <c r="Y128" i="6" s="1"/>
  <c r="H35" i="7"/>
  <c r="BC93" i="1" s="1"/>
  <c r="BK200" i="8"/>
  <c r="N200" i="8" s="1"/>
  <c r="N94" i="8" s="1"/>
  <c r="Y200" i="8"/>
  <c r="M33" i="9"/>
  <c r="AV96" i="1" s="1"/>
  <c r="H33" i="9"/>
  <c r="AZ96" i="1" s="1"/>
  <c r="W156" i="10"/>
  <c r="M81" i="3"/>
  <c r="BK209" i="5"/>
  <c r="N209" i="5" s="1"/>
  <c r="N97" i="5" s="1"/>
  <c r="W185" i="6"/>
  <c r="W129" i="6" s="1"/>
  <c r="W128" i="6" s="1"/>
  <c r="AU92" i="1" s="1"/>
  <c r="H36" i="10"/>
  <c r="BD97" i="1" s="1"/>
  <c r="N123" i="11"/>
  <c r="BF123" i="11" s="1"/>
  <c r="BK121" i="11"/>
  <c r="N121" i="11" s="1"/>
  <c r="N90" i="11" s="1"/>
  <c r="F109" i="7"/>
  <c r="F78" i="7"/>
  <c r="W126" i="8"/>
  <c r="AA146" i="8"/>
  <c r="H35" i="9"/>
  <c r="BB96" i="1" s="1"/>
  <c r="BB94" i="1" s="1"/>
  <c r="AX94" i="1" s="1"/>
  <c r="Y124" i="9"/>
  <c r="Y123" i="9" s="1"/>
  <c r="BK180" i="9"/>
  <c r="N180" i="9" s="1"/>
  <c r="N95" i="9" s="1"/>
  <c r="Y156" i="10"/>
  <c r="AA175" i="10"/>
  <c r="AA156" i="10" s="1"/>
  <c r="H34" i="11"/>
  <c r="BB98" i="1" s="1"/>
  <c r="M32" i="10"/>
  <c r="AV97" i="1" s="1"/>
  <c r="F78" i="10"/>
  <c r="F78" i="11"/>
  <c r="F78" i="9"/>
  <c r="BC87" i="1" l="1"/>
  <c r="W125" i="5"/>
  <c r="W124" i="5" s="1"/>
  <c r="AU91" i="1" s="1"/>
  <c r="Y125" i="2"/>
  <c r="Y124" i="2" s="1"/>
  <c r="AA125" i="2"/>
  <c r="AA124" i="2" s="1"/>
  <c r="AA126" i="10"/>
  <c r="AA125" i="10"/>
  <c r="W126" i="10"/>
  <c r="W125" i="10" s="1"/>
  <c r="AU97" i="1" s="1"/>
  <c r="BK126" i="10"/>
  <c r="N126" i="10" s="1"/>
  <c r="N89" i="10" s="1"/>
  <c r="AY87" i="1"/>
  <c r="W34" i="1"/>
  <c r="N157" i="10"/>
  <c r="N94" i="10" s="1"/>
  <c r="BK156" i="10"/>
  <c r="W125" i="8"/>
  <c r="W124" i="8" s="1"/>
  <c r="AU95" i="1" s="1"/>
  <c r="AU94" i="1" s="1"/>
  <c r="AU87" i="1" s="1"/>
  <c r="AA125" i="8"/>
  <c r="AA124" i="8" s="1"/>
  <c r="N125" i="9"/>
  <c r="N91" i="9" s="1"/>
  <c r="BK124" i="9"/>
  <c r="BK117" i="11"/>
  <c r="N117" i="11" s="1"/>
  <c r="N88" i="11" s="1"/>
  <c r="N120" i="7"/>
  <c r="N90" i="7" s="1"/>
  <c r="BK119" i="7"/>
  <c r="N125" i="2"/>
  <c r="N89" i="2" s="1"/>
  <c r="BK124" i="2"/>
  <c r="N124" i="2" s="1"/>
  <c r="N88" i="2" s="1"/>
  <c r="AZ87" i="1"/>
  <c r="Y125" i="10"/>
  <c r="BD87" i="1"/>
  <c r="W35" i="1" s="1"/>
  <c r="AA128" i="6"/>
  <c r="N125" i="5"/>
  <c r="N89" i="5" s="1"/>
  <c r="BK124" i="5"/>
  <c r="N124" i="5" s="1"/>
  <c r="N88" i="5" s="1"/>
  <c r="BB87" i="1"/>
  <c r="BK203" i="6"/>
  <c r="N203" i="6" s="1"/>
  <c r="N96" i="6" s="1"/>
  <c r="Y125" i="8"/>
  <c r="Y124" i="8" s="1"/>
  <c r="AA125" i="5"/>
  <c r="AA124" i="5" s="1"/>
  <c r="BD94" i="1"/>
  <c r="N125" i="3"/>
  <c r="N89" i="3" s="1"/>
  <c r="BK124" i="3"/>
  <c r="N124" i="3" s="1"/>
  <c r="N88" i="3" s="1"/>
  <c r="N126" i="8"/>
  <c r="N91" i="8" s="1"/>
  <c r="BK125" i="8"/>
  <c r="Y124" i="5"/>
  <c r="N130" i="6"/>
  <c r="N90" i="6" s="1"/>
  <c r="BK129" i="6"/>
  <c r="N125" i="4"/>
  <c r="N89" i="4" s="1"/>
  <c r="BK124" i="4"/>
  <c r="N124" i="4" s="1"/>
  <c r="N88" i="4" s="1"/>
  <c r="BK123" i="9" l="1"/>
  <c r="N123" i="9" s="1"/>
  <c r="N89" i="9" s="1"/>
  <c r="N124" i="9"/>
  <c r="N90" i="9" s="1"/>
  <c r="BK118" i="7"/>
  <c r="N118" i="7" s="1"/>
  <c r="N88" i="7" s="1"/>
  <c r="N119" i="7"/>
  <c r="N89" i="7" s="1"/>
  <c r="M27" i="11"/>
  <c r="N97" i="11"/>
  <c r="BF97" i="11" s="1"/>
  <c r="N95" i="11"/>
  <c r="BF95" i="11" s="1"/>
  <c r="N98" i="11"/>
  <c r="BF98" i="11" s="1"/>
  <c r="N96" i="11"/>
  <c r="BF96" i="11" s="1"/>
  <c r="N94" i="11"/>
  <c r="BF94" i="11" s="1"/>
  <c r="N93" i="11"/>
  <c r="N125" i="8"/>
  <c r="N90" i="8" s="1"/>
  <c r="BK124" i="8"/>
  <c r="N124" i="8" s="1"/>
  <c r="N89" i="8" s="1"/>
  <c r="AX87" i="1"/>
  <c r="W33" i="1"/>
  <c r="N105" i="2"/>
  <c r="BF105" i="2" s="1"/>
  <c r="N103" i="2"/>
  <c r="BF103" i="2" s="1"/>
  <c r="N101" i="2"/>
  <c r="BF101" i="2" s="1"/>
  <c r="N100" i="2"/>
  <c r="M27" i="2"/>
  <c r="N102" i="2"/>
  <c r="BF102" i="2" s="1"/>
  <c r="N104" i="2"/>
  <c r="BF104" i="2" s="1"/>
  <c r="N156" i="10"/>
  <c r="N93" i="10" s="1"/>
  <c r="BK125" i="10"/>
  <c r="N125" i="10" s="1"/>
  <c r="N88" i="10" s="1"/>
  <c r="AV87" i="1"/>
  <c r="N104" i="5"/>
  <c r="BF104" i="5" s="1"/>
  <c r="N102" i="5"/>
  <c r="BF102" i="5" s="1"/>
  <c r="N100" i="5"/>
  <c r="N101" i="5"/>
  <c r="BF101" i="5" s="1"/>
  <c r="N103" i="5"/>
  <c r="BF103" i="5" s="1"/>
  <c r="N105" i="5"/>
  <c r="BF105" i="5" s="1"/>
  <c r="M27" i="5"/>
  <c r="N104" i="3"/>
  <c r="BF104" i="3" s="1"/>
  <c r="N102" i="3"/>
  <c r="BF102" i="3" s="1"/>
  <c r="N103" i="3"/>
  <c r="BF103" i="3" s="1"/>
  <c r="N105" i="3"/>
  <c r="BF105" i="3" s="1"/>
  <c r="N101" i="3"/>
  <c r="BF101" i="3" s="1"/>
  <c r="M27" i="3"/>
  <c r="N100" i="3"/>
  <c r="N104" i="4"/>
  <c r="BF104" i="4" s="1"/>
  <c r="N105" i="4"/>
  <c r="BF105" i="4" s="1"/>
  <c r="N103" i="4"/>
  <c r="BF103" i="4" s="1"/>
  <c r="N101" i="4"/>
  <c r="BF101" i="4" s="1"/>
  <c r="M27" i="4"/>
  <c r="N100" i="4"/>
  <c r="N102" i="4"/>
  <c r="BF102" i="4" s="1"/>
  <c r="BK128" i="6"/>
  <c r="N128" i="6" s="1"/>
  <c r="N88" i="6" s="1"/>
  <c r="N129" i="6"/>
  <c r="N89" i="6" s="1"/>
  <c r="N103" i="9" l="1"/>
  <c r="BF103" i="9" s="1"/>
  <c r="N101" i="9"/>
  <c r="BF101" i="9" s="1"/>
  <c r="N99" i="9"/>
  <c r="BF99" i="9" s="1"/>
  <c r="M28" i="9"/>
  <c r="N98" i="9"/>
  <c r="N102" i="9"/>
  <c r="BF102" i="9" s="1"/>
  <c r="N100" i="9"/>
  <c r="BF100" i="9" s="1"/>
  <c r="N99" i="3"/>
  <c r="BF100" i="3"/>
  <c r="N99" i="5"/>
  <c r="BF100" i="5"/>
  <c r="N99" i="2"/>
  <c r="BF100" i="2"/>
  <c r="BF93" i="11"/>
  <c r="N92" i="11"/>
  <c r="N99" i="4"/>
  <c r="BF100" i="4"/>
  <c r="N99" i="7"/>
  <c r="BF99" i="7" s="1"/>
  <c r="N97" i="7"/>
  <c r="BF97" i="7" s="1"/>
  <c r="N95" i="7"/>
  <c r="BF95" i="7" s="1"/>
  <c r="M27" i="7"/>
  <c r="N94" i="7"/>
  <c r="N98" i="7"/>
  <c r="BF98" i="7" s="1"/>
  <c r="N96" i="7"/>
  <c r="BF96" i="7" s="1"/>
  <c r="N109" i="6"/>
  <c r="BF109" i="6" s="1"/>
  <c r="N107" i="6"/>
  <c r="BF107" i="6" s="1"/>
  <c r="N105" i="6"/>
  <c r="BF105" i="6" s="1"/>
  <c r="M27" i="6"/>
  <c r="N104" i="6"/>
  <c r="N108" i="6"/>
  <c r="BF108" i="6" s="1"/>
  <c r="N106" i="6"/>
  <c r="BF106" i="6" s="1"/>
  <c r="M27" i="10"/>
  <c r="N105" i="10"/>
  <c r="BF105" i="10" s="1"/>
  <c r="N103" i="10"/>
  <c r="BF103" i="10" s="1"/>
  <c r="N106" i="10"/>
  <c r="BF106" i="10" s="1"/>
  <c r="N104" i="10"/>
  <c r="BF104" i="10" s="1"/>
  <c r="N102" i="10"/>
  <c r="BF102" i="10" s="1"/>
  <c r="N101" i="10"/>
  <c r="M28" i="8"/>
  <c r="N99" i="8"/>
  <c r="N103" i="8"/>
  <c r="BF103" i="8" s="1"/>
  <c r="N101" i="8"/>
  <c r="BF101" i="8" s="1"/>
  <c r="N100" i="8"/>
  <c r="BF100" i="8" s="1"/>
  <c r="N102" i="8"/>
  <c r="BF102" i="8" s="1"/>
  <c r="N104" i="8"/>
  <c r="BF104" i="8" s="1"/>
  <c r="M33" i="3" l="1"/>
  <c r="AW89" i="1" s="1"/>
  <c r="AT89" i="1" s="1"/>
  <c r="H33" i="3"/>
  <c r="BA89" i="1" s="1"/>
  <c r="M28" i="3"/>
  <c r="L107" i="3"/>
  <c r="M28" i="4"/>
  <c r="L107" i="4"/>
  <c r="M28" i="11"/>
  <c r="L100" i="11"/>
  <c r="N97" i="9"/>
  <c r="BF98" i="9"/>
  <c r="M33" i="4"/>
  <c r="AW90" i="1" s="1"/>
  <c r="AT90" i="1" s="1"/>
  <c r="H33" i="4"/>
  <c r="BA90" i="1" s="1"/>
  <c r="N93" i="7"/>
  <c r="BF94" i="7"/>
  <c r="H33" i="2"/>
  <c r="BA88" i="1" s="1"/>
  <c r="M33" i="2"/>
  <c r="AW88" i="1" s="1"/>
  <c r="AT88" i="1" s="1"/>
  <c r="M28" i="2"/>
  <c r="L107" i="2"/>
  <c r="N98" i="8"/>
  <c r="BF99" i="8"/>
  <c r="M33" i="5"/>
  <c r="AW91" i="1" s="1"/>
  <c r="AT91" i="1" s="1"/>
  <c r="H33" i="5"/>
  <c r="BA91" i="1" s="1"/>
  <c r="M33" i="11"/>
  <c r="AW98" i="1" s="1"/>
  <c r="AT98" i="1" s="1"/>
  <c r="H33" i="11"/>
  <c r="BA98" i="1" s="1"/>
  <c r="N103" i="6"/>
  <c r="BF104" i="6"/>
  <c r="BF101" i="10"/>
  <c r="N100" i="10"/>
  <c r="M28" i="5"/>
  <c r="L107" i="5"/>
  <c r="M34" i="9" l="1"/>
  <c r="AW96" i="1" s="1"/>
  <c r="AT96" i="1" s="1"/>
  <c r="H34" i="9"/>
  <c r="BA96" i="1" s="1"/>
  <c r="M29" i="9"/>
  <c r="L105" i="9"/>
  <c r="H34" i="8"/>
  <c r="BA95" i="1" s="1"/>
  <c r="BA94" i="1" s="1"/>
  <c r="AW94" i="1" s="1"/>
  <c r="AT94" i="1" s="1"/>
  <c r="M34" i="8"/>
  <c r="AW95" i="1" s="1"/>
  <c r="AT95" i="1" s="1"/>
  <c r="M28" i="10"/>
  <c r="L108" i="10"/>
  <c r="M29" i="8"/>
  <c r="L106" i="8"/>
  <c r="M33" i="10"/>
  <c r="AW97" i="1" s="1"/>
  <c r="AT97" i="1" s="1"/>
  <c r="H33" i="10"/>
  <c r="BA97" i="1" s="1"/>
  <c r="AS88" i="1"/>
  <c r="M30" i="2"/>
  <c r="AS98" i="1"/>
  <c r="M30" i="11"/>
  <c r="AS91" i="1"/>
  <c r="M30" i="5"/>
  <c r="M33" i="6"/>
  <c r="AW92" i="1" s="1"/>
  <c r="AT92" i="1" s="1"/>
  <c r="H33" i="6"/>
  <c r="BA92" i="1" s="1"/>
  <c r="M28" i="6"/>
  <c r="L111" i="6"/>
  <c r="AS90" i="1"/>
  <c r="M30" i="4"/>
  <c r="AS89" i="1"/>
  <c r="M30" i="3"/>
  <c r="M33" i="7"/>
  <c r="AW93" i="1" s="1"/>
  <c r="AT93" i="1" s="1"/>
  <c r="H33" i="7"/>
  <c r="BA93" i="1" s="1"/>
  <c r="M28" i="7"/>
  <c r="L101" i="7"/>
  <c r="BA87" i="1" l="1"/>
  <c r="W32" i="1"/>
  <c r="AW87" i="1"/>
  <c r="AS92" i="1"/>
  <c r="M30" i="6"/>
  <c r="AS95" i="1"/>
  <c r="M31" i="8"/>
  <c r="AS97" i="1"/>
  <c r="M30" i="10"/>
  <c r="L38" i="5"/>
  <c r="AG91" i="1"/>
  <c r="AN91" i="1" s="1"/>
  <c r="AG90" i="1"/>
  <c r="AN90" i="1" s="1"/>
  <c r="L38" i="4"/>
  <c r="AS93" i="1"/>
  <c r="M30" i="7"/>
  <c r="AG98" i="1"/>
  <c r="AN98" i="1" s="1"/>
  <c r="L38" i="11"/>
  <c r="AG89" i="1"/>
  <c r="AN89" i="1" s="1"/>
  <c r="L38" i="3"/>
  <c r="AS96" i="1"/>
  <c r="M31" i="9"/>
  <c r="AG88" i="1"/>
  <c r="L38" i="2"/>
  <c r="AG96" i="1" l="1"/>
  <c r="AN96" i="1" s="1"/>
  <c r="L39" i="9"/>
  <c r="L39" i="8"/>
  <c r="AG95" i="1"/>
  <c r="AS94" i="1"/>
  <c r="AS87" i="1" s="1"/>
  <c r="AG92" i="1"/>
  <c r="AN92" i="1" s="1"/>
  <c r="L38" i="6"/>
  <c r="AG97" i="1"/>
  <c r="AN97" i="1" s="1"/>
  <c r="L38" i="10"/>
  <c r="AG93" i="1"/>
  <c r="AN93" i="1" s="1"/>
  <c r="L38" i="7"/>
  <c r="AK32" i="1"/>
  <c r="AT87" i="1"/>
  <c r="AN88" i="1"/>
  <c r="AG94" i="1" l="1"/>
  <c r="AN94" i="1" s="1"/>
  <c r="AN95" i="1"/>
  <c r="AG87" i="1" l="1"/>
  <c r="AG104" i="1" l="1"/>
  <c r="AG103" i="1"/>
  <c r="AG101" i="1"/>
  <c r="AG102" i="1"/>
  <c r="AK26" i="1"/>
  <c r="AN87" i="1"/>
  <c r="AV102" i="1" l="1"/>
  <c r="BY102" i="1" s="1"/>
  <c r="CD102" i="1"/>
  <c r="AV103" i="1"/>
  <c r="BY103" i="1" s="1"/>
  <c r="CD103" i="1"/>
  <c r="CD101" i="1"/>
  <c r="AG100" i="1"/>
  <c r="AV101" i="1"/>
  <c r="BY101" i="1" s="1"/>
  <c r="CD104" i="1"/>
  <c r="AV104" i="1"/>
  <c r="BY104" i="1" s="1"/>
  <c r="AK31" i="1" l="1"/>
  <c r="AN101" i="1"/>
  <c r="W31" i="1"/>
  <c r="AN103" i="1"/>
  <c r="AK27" i="1"/>
  <c r="AK29" i="1" s="1"/>
  <c r="AG106" i="1"/>
  <c r="AN104" i="1"/>
  <c r="AN102" i="1"/>
  <c r="AK37" i="1" l="1"/>
  <c r="AN100" i="1"/>
  <c r="AN106" i="1" s="1"/>
</calcChain>
</file>

<file path=xl/sharedStrings.xml><?xml version="1.0" encoding="utf-8"?>
<sst xmlns="http://schemas.openxmlformats.org/spreadsheetml/2006/main" count="9371" uniqueCount="983">
  <si>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</si>
  <si>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</si>
  <si>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</si>
  <si>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</si>
  <si>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</si>
  <si>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</si>
  <si>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</si>
  <si>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</si>
  <si>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</si>
  <si>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</si>
  <si>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</si>
  <si>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</si>
  <si>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</si>
  <si>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</si>
  <si>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</si>
  <si>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</si>
  <si>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</si>
  <si>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zberného dvoru v Ilave</t>
  </si>
  <si>
    <t>JKSO:</t>
  </si>
  <si>
    <t>KS:</t>
  </si>
  <si>
    <t>Miesto:</t>
  </si>
  <si>
    <t>Ilava</t>
  </si>
  <si>
    <t>Dátum:</t>
  </si>
  <si>
    <t>Objednávateľ:</t>
  </si>
  <si>
    <t>IČO:</t>
  </si>
  <si>
    <t>Mesto Ilava</t>
  </si>
  <si>
    <t>IČO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</si>
  <si>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</si>
  <si>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</si>
  <si>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</si>
  <si>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</si>
  <si>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</si>
  <si>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</si>
  <si>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</si>
  <si>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</si>
  <si>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</si>
  <si>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</si>
  <si>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</si>
  <si>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</si>
  <si>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</si>
  <si>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</si>
  <si>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</si>
  <si>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</si>
  <si>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</si>
  <si>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</si>
  <si>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</si>
  <si>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</si>
  <si>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</si>
  <si>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</si>
  <si>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</si>
  <si>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</si>
  <si>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</si>
  <si>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</si>
  <si>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</si>
  <si>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</si>
  <si>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</si>
  <si>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</si>
  <si>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</si>
  <si>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</si>
  <si>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</si>
  <si>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</si>
  <si>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</si>
  <si>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</si>
  <si>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</si>
  <si>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</si>
  <si>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</si>
  <si>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</si>
  <si>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</si>
  <si>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</si>
  <si>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</si>
  <si>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</si>
  <si>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</si>
  <si>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</si>
  <si>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</si>
  <si>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</si>
  <si>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</si>
  <si>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{b484b376-ece6-4127-99c1-bcd609b98d66}</t>
  </si>
  <si>
    <t>{00000000-0000-0000-0000-000000000000}</t>
  </si>
  <si>
    <t>/</t>
  </si>
  <si>
    <t>SO-01</t>
  </si>
  <si>
    <t>Oceľový prístrešok č. 1</t>
  </si>
  <si>
    <t>1</t>
  </si>
  <si>
    <t>{d2b6f86b-0785-4d57-b5fb-bc1b272a4f97}</t>
  </si>
  <si>
    <t>SO-02</t>
  </si>
  <si>
    <t>Oceľový prístrešok č. 2</t>
  </si>
  <si>
    <t>{5ce36d02-604e-42fd-8056-cb5fe4e0955b}</t>
  </si>
  <si>
    <t>SO-03</t>
  </si>
  <si>
    <t>Oceľový prístrešok č. 3</t>
  </si>
  <si>
    <t>{1e455738-1cc1-45a5-b6fc-2a1dd8f9da23}</t>
  </si>
  <si>
    <t>SO-04</t>
  </si>
  <si>
    <t>Oceľový prístrešok č. 4</t>
  </si>
  <si>
    <t>{5947386d-c836-47bd-9ff6-e136db5b65c7}</t>
  </si>
  <si>
    <t>SO-05</t>
  </si>
  <si>
    <t>Stavebné úpravy jestvujúceho oplotenia</t>
  </si>
  <si>
    <t>{b49c6b53-d434-4bf3-98b4-81de70cc91d2}</t>
  </si>
  <si>
    <t>SO-06</t>
  </si>
  <si>
    <t>Osvetlenie</t>
  </si>
  <si>
    <t>{8c3ebd3c-642a-47ed-b59e-e6eda36b3845}</t>
  </si>
  <si>
    <t>SO-07</t>
  </si>
  <si>
    <t>Stavebné úpravy jestvujúcich spevnených plôch</t>
  </si>
  <si>
    <t>{a5a4cfa5-e417-49fd-9832-71aef584baf3}</t>
  </si>
  <si>
    <t>SO-07.1</t>
  </si>
  <si>
    <t>Stavebné riešenie</t>
  </si>
  <si>
    <t>2</t>
  </si>
  <si>
    <t>{de3ec090-feea-457b-a125-a893e5da29a2}</t>
  </si>
  <si>
    <t>SO-07.2</t>
  </si>
  <si>
    <t>Odvodnenie</t>
  </si>
  <si>
    <t>{6072d113-d176-48ff-aceb-545727bc03c0}</t>
  </si>
  <si>
    <t>SO-08</t>
  </si>
  <si>
    <t>Stavebné úpravy jestvujúcej garáže</t>
  </si>
  <si>
    <t>{deda5b6a-ae86-4ee6-972c-eb3045c9b411}</t>
  </si>
  <si>
    <t>ZS_NP</t>
  </si>
  <si>
    <t>Zariadenie staveniska, nepredvítateľné práce</t>
  </si>
  <si>
    <t>{8109a3b3-5f14-4e6a-8f65-9bd0c5b5af9d}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</si>
  <si>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</si>
  <si>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</si>
  <si>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</si>
  <si>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</si>
  <si>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</si>
  <si>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</si>
  <si>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</si>
  <si>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</si>
  <si>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</si>
  <si>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</si>
  <si>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</si>
  <si>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</si>
  <si>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</si>
  <si>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</si>
  <si>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</si>
  <si>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</si>
  <si>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SO-01 - Oceľový prístrešok č. 1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</si>
  <si>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</si>
  <si>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</si>
  <si>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</si>
  <si>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</si>
  <si>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</si>
  <si>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</si>
  <si>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</si>
  <si>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</si>
  <si>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</si>
  <si>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</si>
  <si>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99 - Presun hmôt HSV</t>
  </si>
  <si>
    <t>PSV - Práce a dodávky PSV</t>
  </si>
  <si>
    <t xml:space="preserve">    764 - Konštrukcie klampiarske</t>
  </si>
  <si>
    <t xml:space="preserve">    783 - Dokončovacie práce - nátery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</si>
  <si>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</si>
  <si>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</si>
  <si>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</si>
  <si>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</si>
  <si>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</si>
  <si>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</si>
  <si>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</si>
  <si>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</si>
  <si>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</si>
  <si>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</si>
  <si>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</si>
  <si>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</si>
  <si>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</si>
  <si>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</si>
  <si>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</si>
  <si>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</si>
  <si>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</si>
  <si>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</si>
  <si>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</si>
  <si>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</si>
  <si>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</si>
  <si>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</si>
  <si>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</si>
  <si>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</si>
  <si>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</si>
  <si>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</si>
  <si>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122201101</t>
  </si>
  <si>
    <t>Odkopávka a prekopávka nezapažená v hornine 3, do 100 m3</t>
  </si>
  <si>
    <t>m3</t>
  </si>
  <si>
    <t>4</t>
  </si>
  <si>
    <t>1093074011</t>
  </si>
  <si>
    <t>"doska" 24,98*0,4</t>
  </si>
  <si>
    <t>VV</t>
  </si>
  <si>
    <t>"zosílenie" 3*(2,0*1,0)*0,1</t>
  </si>
  <si>
    <t>Súčet</t>
  </si>
  <si>
    <t>10,592*1,05</t>
  </si>
  <si>
    <t>122201109</t>
  </si>
  <si>
    <t>Odkopávky a prekopávky nezapažené. Príplatok k cenám za lepivosť horniny 3</t>
  </si>
  <si>
    <t>538562649</t>
  </si>
  <si>
    <t>3</t>
  </si>
  <si>
    <t>166101101</t>
  </si>
  <si>
    <t>Prehodenie neuľahnutého výkopku z horniny 1 až 4</t>
  </si>
  <si>
    <t>1433811526</t>
  </si>
  <si>
    <t>181101101</t>
  </si>
  <si>
    <t>Úprava pláne v zárezoch v hornine 1-4 bez zhutnenia</t>
  </si>
  <si>
    <t>m2</t>
  </si>
  <si>
    <t>-2085151351</t>
  </si>
  <si>
    <t>24.98*1.05</t>
  </si>
  <si>
    <t>5</t>
  </si>
  <si>
    <t>174101001</t>
  </si>
  <si>
    <t>Spätný násyp zhutnený na Edef2 = 45 Mpa do 100 m3</t>
  </si>
  <si>
    <t>-263355514</t>
  </si>
  <si>
    <t>0,10*(6,32+2,235*2+0,4*2)*1,05</t>
  </si>
  <si>
    <t>6</t>
  </si>
  <si>
    <t>162301112</t>
  </si>
  <si>
    <t xml:space="preserve">Vodorovné premiestnenie výkopku  po nespevnenej ceste z  horniny tr.1-4, do 100 m3 na vzdialenosť do 1000 m </t>
  </si>
  <si>
    <t>1562165637</t>
  </si>
  <si>
    <t>11,122-1,217</t>
  </si>
  <si>
    <t>7</t>
  </si>
  <si>
    <t>162501113</t>
  </si>
  <si>
    <t>Vodorovné premiestnenie výkopku po nespevnenej ceste z horniny tr.1-4, do 100 m3, príplatok k cene za každých ďalšich a začatých 1000 m</t>
  </si>
  <si>
    <t>-751271159</t>
  </si>
  <si>
    <t>8</t>
  </si>
  <si>
    <t>171201201</t>
  </si>
  <si>
    <t>Uloženie sypaniny na skládky do 100 m3</t>
  </si>
  <si>
    <t>131846747</t>
  </si>
  <si>
    <t>9</t>
  </si>
  <si>
    <t>2159011.3</t>
  </si>
  <si>
    <t>Zhutnenenie konštručnej pláne Edef2 = 45 Mpa</t>
  </si>
  <si>
    <t>-1681462653</t>
  </si>
  <si>
    <t>24,98*1,05</t>
  </si>
  <si>
    <t>10</t>
  </si>
  <si>
    <t>564661111</t>
  </si>
  <si>
    <t>Podklad z kameniva hrubého drveného veľ. 63-125 mm s rozprestretím a zhutnením na 60 Mpa, po zhutnení hr. 200 mm</t>
  </si>
  <si>
    <t>217918470</t>
  </si>
  <si>
    <t>11</t>
  </si>
  <si>
    <t>564751114</t>
  </si>
  <si>
    <t>Podklad z kameniva hrubého drveného veľ. 32-63 mm s rozprestretím a zhutnením na 60 Mpa, po zhutnení hr. 180 mm</t>
  </si>
  <si>
    <t>295829717</t>
  </si>
  <si>
    <t>12</t>
  </si>
  <si>
    <t>273321511</t>
  </si>
  <si>
    <t>Betón základových dosiek (bez výstuže) železový tr.C 30/37 - XF4, XC4</t>
  </si>
  <si>
    <t>-716618274</t>
  </si>
  <si>
    <t>24,98*0,2</t>
  </si>
  <si>
    <t>3*(1,0*2,0*0,1)</t>
  </si>
  <si>
    <t>5,596*1,05</t>
  </si>
  <si>
    <t>13</t>
  </si>
  <si>
    <t>273351217</t>
  </si>
  <si>
    <t>Debnenie stien základových dosiek, zhotovenie</t>
  </si>
  <si>
    <t>-1716985457</t>
  </si>
  <si>
    <t>2*(6,32+4,235)</t>
  </si>
  <si>
    <t>14</t>
  </si>
  <si>
    <t>273351218</t>
  </si>
  <si>
    <t>Debnenie stien základových dosiek, odstránenie</t>
  </si>
  <si>
    <t>-51760574</t>
  </si>
  <si>
    <t>15</t>
  </si>
  <si>
    <t>275361821</t>
  </si>
  <si>
    <t>Výstuž z ocele B 500B</t>
  </si>
  <si>
    <t>t</t>
  </si>
  <si>
    <t>579314076</t>
  </si>
  <si>
    <t>,,priemer 16,,</t>
  </si>
  <si>
    <t>"pol. 1" 1,9*24*1,58/1000</t>
  </si>
  <si>
    <t>"pol. 2" 2,5*24*1,58/1000</t>
  </si>
  <si>
    <t>"pol. U" 1,25*24*1,58/1000</t>
  </si>
  <si>
    <t>,,priemer 8,,</t>
  </si>
  <si>
    <t>"pol. X" 0,95*18*0,39/1000</t>
  </si>
  <si>
    <t>0,221*1,10</t>
  </si>
  <si>
    <t>16</t>
  </si>
  <si>
    <t>273362442</t>
  </si>
  <si>
    <t>Výstuž základových dosiek zo zvár. sietí KARI, priemer drôtu 8/8 mm, veľkosť oka 150x150 mm</t>
  </si>
  <si>
    <t>-1370879857</t>
  </si>
  <si>
    <t>2*(6,32*2,00+2,235*5,52)*1,15</t>
  </si>
  <si>
    <t>17</t>
  </si>
  <si>
    <t>4139411</t>
  </si>
  <si>
    <t>Osadenie oceľových valcovaných nosníkov</t>
  </si>
  <si>
    <t>-419376779</t>
  </si>
  <si>
    <t>"IPE 120" 0,343</t>
  </si>
  <si>
    <t>"IPE 140" 0,145</t>
  </si>
  <si>
    <t>"HEA 180" 0,666</t>
  </si>
  <si>
    <t>"HEB 200" 0,643</t>
  </si>
  <si>
    <t>18</t>
  </si>
  <si>
    <t>M</t>
  </si>
  <si>
    <t>IPE-120</t>
  </si>
  <si>
    <t>Tyče oceľové prierezu IPE 120 valcované, S 235</t>
  </si>
  <si>
    <t>-1168006311</t>
  </si>
  <si>
    <t>6*(2*2,70)*10,6/1000</t>
  </si>
  <si>
    <t>19</t>
  </si>
  <si>
    <t>IPE-140</t>
  </si>
  <si>
    <t>Tyče oceľové prierezu IPE 140 valcované, S 235</t>
  </si>
  <si>
    <t>-1594015313</t>
  </si>
  <si>
    <t>2*(2*2,70)*13,4/1000</t>
  </si>
  <si>
    <t>HEA-180</t>
  </si>
  <si>
    <t>Tyče oceľové prierezu HEA 180 valcované, S 235</t>
  </si>
  <si>
    <t>1598559142</t>
  </si>
  <si>
    <t>3*(1,60+4,50)*36,4/1000</t>
  </si>
  <si>
    <t>21</t>
  </si>
  <si>
    <t>HEB-200</t>
  </si>
  <si>
    <t>Tyče oceľové prierezu HEB 200 valcované, S 235</t>
  </si>
  <si>
    <t>-1776891964</t>
  </si>
  <si>
    <t>3*(3,40)*63/1000</t>
  </si>
  <si>
    <t>22</t>
  </si>
  <si>
    <t>2739410</t>
  </si>
  <si>
    <t>Nosné alebo spojovacie zvary konštrukcií</t>
  </si>
  <si>
    <t>súb.</t>
  </si>
  <si>
    <t>393477723</t>
  </si>
  <si>
    <t>23</t>
  </si>
  <si>
    <t>9539431</t>
  </si>
  <si>
    <t>Osadenie oceľových predmetov</t>
  </si>
  <si>
    <t>-1982998855</t>
  </si>
  <si>
    <t>24</t>
  </si>
  <si>
    <t>13226924</t>
  </si>
  <si>
    <t>Oceľ. platňa</t>
  </si>
  <si>
    <t>-453372474</t>
  </si>
  <si>
    <t>3*(0,55*0,50+2*0,55*0,15)*0,02*7,85*1,05</t>
  </si>
  <si>
    <t>25</t>
  </si>
  <si>
    <t>UPE-100</t>
  </si>
  <si>
    <t>UPE 100</t>
  </si>
  <si>
    <t>1495100130</t>
  </si>
  <si>
    <t>6*(0,5+0,9)*10,10/1000</t>
  </si>
  <si>
    <t>26</t>
  </si>
  <si>
    <t>ODM.</t>
  </si>
  <si>
    <t>Ostatný drobný materiál - tyče závitové M20 8.8, matice, podložky</t>
  </si>
  <si>
    <t>-670083650</t>
  </si>
  <si>
    <t>6*3</t>
  </si>
  <si>
    <t>27</t>
  </si>
  <si>
    <t>998011001</t>
  </si>
  <si>
    <t>Presun hmôt pre budovy  (801, 803, 812), zvislá konštr. z tehál, tvárnic, z kovu výšky do 6 m</t>
  </si>
  <si>
    <t>1329226365</t>
  </si>
  <si>
    <t>28</t>
  </si>
  <si>
    <t>764175601</t>
  </si>
  <si>
    <t>Krytina MASLEN - pozinkovaný trapézový plech T-35A - S 250 GD,  hr. 0,5 mm, sklon strechy do 30°</t>
  </si>
  <si>
    <t>2124276753</t>
  </si>
  <si>
    <t>4,85*6,00</t>
  </si>
  <si>
    <t>29</t>
  </si>
  <si>
    <t>998764101</t>
  </si>
  <si>
    <t>Presun hmôt pre konštrukcie klampiarske v objektoch výšky do 6 m</t>
  </si>
  <si>
    <t>751907239</t>
  </si>
  <si>
    <t>30</t>
  </si>
  <si>
    <t>783122110</t>
  </si>
  <si>
    <t>Náter 2-vrstvý na kov</t>
  </si>
  <si>
    <t>1574575104</t>
  </si>
  <si>
    <t>"IPE 120" 6*(2*2,70)*(0,12*2+0,064*4)*1,15</t>
  </si>
  <si>
    <t>"IPE 140" 2*(2*2,70)*(0,14*2+0,073*4)*1,15</t>
  </si>
  <si>
    <t>"HEA 180" 3*(1,60+4,50)*(0,18*4+0,171*2)*1,15</t>
  </si>
  <si>
    <t>"HEB 200" 3*(3,40)*(0,20*4+0,20*2)*1,15</t>
  </si>
  <si>
    <t>"kotvenie" 3*(0,55*0,50+2*0,55*0,15)*1,15</t>
  </si>
  <si>
    <t>VP - Práce naviac</t>
  </si>
  <si>
    <t>PN</t>
  </si>
  <si>
    <t>SO-02 - Oceľový prístrešok č. 2</t>
  </si>
  <si>
    <t>"doska" 24,98*0,3</t>
  </si>
  <si>
    <t>8,094*1,05</t>
  </si>
  <si>
    <t>8,499-1,217</t>
  </si>
  <si>
    <t>SO-03 - Oceľový prístrešok č. 3</t>
  </si>
  <si>
    <t>"doska" 24,98*0,2</t>
  </si>
  <si>
    <t>5,5962*1,05</t>
  </si>
  <si>
    <t>5,876-1,217</t>
  </si>
  <si>
    <t>SO-04 - Oceľový prístrešok č. 4</t>
  </si>
  <si>
    <t>"doska" 24,98*0,15</t>
  </si>
  <si>
    <t>4,347*1,05</t>
  </si>
  <si>
    <t>4,564-1,217</t>
  </si>
  <si>
    <t>SO-05 - Stavebné úpravy jestvujúceho oplotenia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</si>
  <si>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</si>
  <si>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</si>
  <si>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</si>
  <si>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711 - Izolácie proti vode a vlhkosti</t>
  </si>
  <si>
    <t xml:space="preserve">    767 - Konštrukcie doplnkové kovové</t>
  </si>
  <si>
    <t>111201101</t>
  </si>
  <si>
    <t xml:space="preserve">Odstránenie krovín a stromov s koreňom, do 1000 m2 </t>
  </si>
  <si>
    <t>-724601127</t>
  </si>
  <si>
    <t>241,2*1,15</t>
  </si>
  <si>
    <t>122201102</t>
  </si>
  <si>
    <t>Odkopávka a prekopávka nezapažená v hornine 3, nad 100 do 1000 m3</t>
  </si>
  <si>
    <t>-1729526802</t>
  </si>
  <si>
    <t>"svah" 76,22*1,15</t>
  </si>
  <si>
    <t>"základ pre plot z DT" 112,75*0,85*1,20*1,10</t>
  </si>
  <si>
    <t>-850134177</t>
  </si>
  <si>
    <t>151101102</t>
  </si>
  <si>
    <t>Paženie, príložné do 4 m cca 40 % plochy</t>
  </si>
  <si>
    <t>90490495</t>
  </si>
  <si>
    <t>"cca 40%" 112,75*2,5*0,4</t>
  </si>
  <si>
    <t>151101112</t>
  </si>
  <si>
    <t>Odstránenie paženia ,príložné do 4 m</t>
  </si>
  <si>
    <t>-669408404</t>
  </si>
  <si>
    <t>2623011</t>
  </si>
  <si>
    <t>Vrty vykonávané na povrchu vŕtacími kladivami priemeru 300 mm v hornine III</t>
  </si>
  <si>
    <t>m</t>
  </si>
  <si>
    <t>1828997080</t>
  </si>
  <si>
    <t>22*1,1*1,05</t>
  </si>
  <si>
    <t>669980388</t>
  </si>
  <si>
    <t>Zhutnený spätný násyp do 100 m3</t>
  </si>
  <si>
    <t>-124793846</t>
  </si>
  <si>
    <t>162301122</t>
  </si>
  <si>
    <t xml:space="preserve">Vodorovné premiestnenie výkopku  po spevnenej ceste z  horniny tr.1-4, nad 100 do 1000 m3 na vzdialenosť do 1000 m </t>
  </si>
  <si>
    <t>446793787</t>
  </si>
  <si>
    <t>214,159-87,653</t>
  </si>
  <si>
    <t>162501123</t>
  </si>
  <si>
    <t>Vodorovné premiestnenie výkopku po spevnenej ceste z horniny tr.1-4, nad 100 do 1000 m3, príplatok k cene za každých ďalšich a začatých 1000 m</t>
  </si>
  <si>
    <t>-1723980936</t>
  </si>
  <si>
    <t>171201202</t>
  </si>
  <si>
    <t>Uloženie sypaniny na skládky nad 100 do 1000 m3</t>
  </si>
  <si>
    <t>-1682277938</t>
  </si>
  <si>
    <t>271573001</t>
  </si>
  <si>
    <t>Násyp pod základové  konštrukcie so zhutnením zo štrkodrvy fr.16-32 mm</t>
  </si>
  <si>
    <t>-209258079</t>
  </si>
  <si>
    <t>"pod základ - plot z DT" 112,75*0,85*0,20*1,05</t>
  </si>
  <si>
    <t>"pod základ - plot stĺpik" 22*0,071*0,10*1,05</t>
  </si>
  <si>
    <t>274321312</t>
  </si>
  <si>
    <t>Betón základových pásov, železový (bez výstuže), tr. C 20/25 XC2, XF2(SK)</t>
  </si>
  <si>
    <t>1176909017</t>
  </si>
  <si>
    <t>112,75*0,6*0,85*1,05</t>
  </si>
  <si>
    <t>273361821</t>
  </si>
  <si>
    <t>Výstuž z ocele 10505 základových pásov vrátane výstuže do DT tvárnic</t>
  </si>
  <si>
    <t>-1321200291</t>
  </si>
  <si>
    <t>,,zvislá výstuž,,</t>
  </si>
  <si>
    <t>"pol. 1 + pol. 2" (1,70+2,25)*4*112,75*0,89/1000</t>
  </si>
  <si>
    <t>"pol. 3" (1,15)*4*112,75*0,40/1000</t>
  </si>
  <si>
    <t>Medzisúčet</t>
  </si>
  <si>
    <t>,,pozdĺžna výstuž,,</t>
  </si>
  <si>
    <t>"pol. 4" 22*112,75*0,40/1000</t>
  </si>
  <si>
    <t>"pol. 5" 2*112,75*0,89/1000</t>
  </si>
  <si>
    <t>,,výstuž rohov,,</t>
  </si>
  <si>
    <t>"pol. 6" 5*3*12*1,6*0,89/1000</t>
  </si>
  <si>
    <t>3,241*1,05</t>
  </si>
  <si>
    <t>311271303</t>
  </si>
  <si>
    <t>Murivo z debniacich tvárnic DT 30 50x30x25 s betónovou výplňou C20/25 hr. 300 mm</t>
  </si>
  <si>
    <t>-1839242283</t>
  </si>
  <si>
    <t>112,75*2,5*0,3*1,05</t>
  </si>
  <si>
    <t>338171122</t>
  </si>
  <si>
    <t>Osadenie stĺpika oceľového plotového so zabetónovaním C 20/25</t>
  </si>
  <si>
    <t>ks</t>
  </si>
  <si>
    <t>-1484135782</t>
  </si>
  <si>
    <t>140-80x80x5</t>
  </si>
  <si>
    <t>Nerezový jokel rozmer 80 x 80 x 5 mm</t>
  </si>
  <si>
    <t>-18901564</t>
  </si>
  <si>
    <t>"oplotenie - trapézový plech" 22*2,80</t>
  </si>
  <si>
    <t>61,6*1,02</t>
  </si>
  <si>
    <t>76791511r</t>
  </si>
  <si>
    <t>Montáž profilu oplotenia z profilovej ocele s hmotnosťou 1 m do 15 kg vrátane kotvenia</t>
  </si>
  <si>
    <t>-1054950663</t>
  </si>
  <si>
    <t>46,35*3*1,05</t>
  </si>
  <si>
    <t>140-50x30x3</t>
  </si>
  <si>
    <t>Nerezový jokel rozmer 50 x 30 x 3 mm</t>
  </si>
  <si>
    <t>1543848822</t>
  </si>
  <si>
    <t>146,003*1,02</t>
  </si>
  <si>
    <t>9 - PNVZ</t>
  </si>
  <si>
    <t>Prezváranie závesov brány s vysadením a osadením brány</t>
  </si>
  <si>
    <t>súb</t>
  </si>
  <si>
    <t>484224584</t>
  </si>
  <si>
    <t>9 - PŽBP</t>
  </si>
  <si>
    <t>Premiestnenie a osadenie jestvujúceho ŽB plotového panelu</t>
  </si>
  <si>
    <t>581677986</t>
  </si>
  <si>
    <t>95994-KTV</t>
  </si>
  <si>
    <t>Osadenie kotvy s okom do betónu - priemer 12 dl-78 mm pre upevnenie pletiva</t>
  </si>
  <si>
    <t>-2046406562</t>
  </si>
  <si>
    <t>966067112</t>
  </si>
  <si>
    <t>Rozobratie plotov výšky do 250 cm, z drôteného pletiva alebo z plechu,  -0,01000t</t>
  </si>
  <si>
    <t>1304104972</t>
  </si>
  <si>
    <t>"plot - plech trapézový" 36,7</t>
  </si>
  <si>
    <t>"plot - plech" 5,02</t>
  </si>
  <si>
    <t>"plot - pletivo" 13,81+38,16</t>
  </si>
  <si>
    <t>"brána - pletivo" 8,08</t>
  </si>
  <si>
    <t>96105511</t>
  </si>
  <si>
    <t>Búranie plotov zo železobetónových panelov,  -2,40000t</t>
  </si>
  <si>
    <t>-546147424</t>
  </si>
  <si>
    <t>45,85*0,2*2</t>
  </si>
  <si>
    <t>979081111</t>
  </si>
  <si>
    <t>Odvoz sutiny a vybúraných hmôt na skládku do 1 km</t>
  </si>
  <si>
    <t>-680125782</t>
  </si>
  <si>
    <t>979081121</t>
  </si>
  <si>
    <t>Odvoz sutiny a vybúraných hmôt na skládku za každý ďalší 1 km</t>
  </si>
  <si>
    <t>1081513869</t>
  </si>
  <si>
    <t>979084212</t>
  </si>
  <si>
    <t>Vodorovná doprava vybúraných hmôt po suchu s naložením a so zložením na vzdialenosť do 50 m</t>
  </si>
  <si>
    <t>-230784737</t>
  </si>
  <si>
    <t>979089012</t>
  </si>
  <si>
    <t>Poplatok za skladovanie - betón, tehly, dlaždice (17 01 ), ostatné</t>
  </si>
  <si>
    <t>-874993747</t>
  </si>
  <si>
    <t>9981511-o</t>
  </si>
  <si>
    <t>Presun hmôt pre oplotenie výšky do 10 m</t>
  </si>
  <si>
    <t>-1712337536</t>
  </si>
  <si>
    <t>711132107</t>
  </si>
  <si>
    <t>Zhotovenie izolácie proti zemnej vlhkosti nopovou fóloiu položenou voľne na ploche zvislej</t>
  </si>
  <si>
    <t>452400351</t>
  </si>
  <si>
    <t>2,2*112,75</t>
  </si>
  <si>
    <t>31</t>
  </si>
  <si>
    <t>6288000642</t>
  </si>
  <si>
    <t>Nopová fólia z vysokohodnoteného polyetylénu HOPE ICOPAL 8 GEO</t>
  </si>
  <si>
    <t>32</t>
  </si>
  <si>
    <t>2022110302</t>
  </si>
  <si>
    <t>998711101</t>
  </si>
  <si>
    <t>Presun hmôt pre izoláciu proti vode v objektoch výšky do 6 m</t>
  </si>
  <si>
    <t>-1383900860</t>
  </si>
  <si>
    <t>33</t>
  </si>
  <si>
    <t>764294-pr</t>
  </si>
  <si>
    <t>Príponka 20/5 - rš. 600 mm/po 0,5 - pozinkovaná</t>
  </si>
  <si>
    <t>-64418506</t>
  </si>
  <si>
    <t>112,75*2*1,02</t>
  </si>
  <si>
    <t>34</t>
  </si>
  <si>
    <t>764430260</t>
  </si>
  <si>
    <t>Oplechovanie muriva a atík z pozinkovaného PZ plechu, vrátane rohov r.š. 660 mm</t>
  </si>
  <si>
    <t>1293573079</t>
  </si>
  <si>
    <t>112,75*1,05</t>
  </si>
  <si>
    <t>35</t>
  </si>
  <si>
    <t>-1614336949</t>
  </si>
  <si>
    <t>36</t>
  </si>
  <si>
    <t>767911120</t>
  </si>
  <si>
    <t>Montáž oplotenia z pletiva, s výškou do 1,6 m</t>
  </si>
  <si>
    <t>1992769899</t>
  </si>
  <si>
    <t>"na DT" 4,3</t>
  </si>
  <si>
    <t>"brána" 8,03</t>
  </si>
  <si>
    <t>37</t>
  </si>
  <si>
    <t>767911130</t>
  </si>
  <si>
    <t>Montáž oplotenia z pletiva, s výškou od 1,6 do 2,0 m</t>
  </si>
  <si>
    <t>-1848825293</t>
  </si>
  <si>
    <t>38</t>
  </si>
  <si>
    <t>3132454-PP</t>
  </si>
  <si>
    <t>Pletivo so štvorcovými okami, poplastované</t>
  </si>
  <si>
    <t>-209686691</t>
  </si>
  <si>
    <t>(12,33*1+5,9*2)*1,10</t>
  </si>
  <si>
    <t>39</t>
  </si>
  <si>
    <t>767916110</t>
  </si>
  <si>
    <t>Montáž oplotenia z plechu trapézového s hmotnosťou 1m oplotenia do 30 kg</t>
  </si>
  <si>
    <t>865932613</t>
  </si>
  <si>
    <t>"nové oplotenie" 46,35</t>
  </si>
  <si>
    <t>"výmena plechu" 36,70</t>
  </si>
  <si>
    <t>40</t>
  </si>
  <si>
    <t>5535039260</t>
  </si>
  <si>
    <t>Trapézový plech T-35A S250 GD, pozinkovaný, hrúbka 0,5 mm</t>
  </si>
  <si>
    <t>181426853</t>
  </si>
  <si>
    <t>"nové oplotenie" 46,35*2,0</t>
  </si>
  <si>
    <t>"výmena plechu" 36,7*2</t>
  </si>
  <si>
    <t>166,10*1,02</t>
  </si>
  <si>
    <t>41</t>
  </si>
  <si>
    <t>998767101</t>
  </si>
  <si>
    <t>Presun hmôt pre kovové stavebné doplnkové konštrukcie v objektoch výšky do 6 m</t>
  </si>
  <si>
    <t>1389031408</t>
  </si>
  <si>
    <t>42</t>
  </si>
  <si>
    <t>783201812</t>
  </si>
  <si>
    <t>Odstránenie starých náterov a korózie z kovových stavebných doplnkových konštrukcií oceľovou kefou</t>
  </si>
  <si>
    <t>224535446</t>
  </si>
  <si>
    <t>,,oc. brána,,</t>
  </si>
  <si>
    <t>8,08*2,0*1,15</t>
  </si>
  <si>
    <t>,,k-cia oplotenia - plech,,</t>
  </si>
  <si>
    <t>36,70*0,5*1,15</t>
  </si>
  <si>
    <t>38,34*0,5*1,15</t>
  </si>
  <si>
    <t>,,oceľové oplotenie,,</t>
  </si>
  <si>
    <t>57,35*1,20*1,15</t>
  </si>
  <si>
    <t>43</t>
  </si>
  <si>
    <t>783222100</t>
  </si>
  <si>
    <t>Nátery kov.stav.doplnk.konštr. na vzduchu schnúce dvojnásobné</t>
  </si>
  <si>
    <t>-1042870445</t>
  </si>
  <si>
    <t>"náterych jestvujúcih plotov" 140,876</t>
  </si>
  <si>
    <t>"nátery novýk k.cií plotov" 62,832*(0,08*4)+148,923*(0,05*2+0,03*2)</t>
  </si>
  <si>
    <t>SO-06 - Osvetlenie</t>
  </si>
  <si>
    <t>M - Práce a dodávky M</t>
  </si>
  <si>
    <t xml:space="preserve">    21-M - Elektromontáže</t>
  </si>
  <si>
    <t>2109620-D</t>
  </si>
  <si>
    <t>Demontáž halogénového svetlometa  vonkajšieho</t>
  </si>
  <si>
    <t>64</t>
  </si>
  <si>
    <t>-1358826252</t>
  </si>
  <si>
    <t>2102012-L</t>
  </si>
  <si>
    <t>Montáž novej vzdušnej trasy el. rozvodov vrátane kotvenia</t>
  </si>
  <si>
    <t>1972628117</t>
  </si>
  <si>
    <t>34863011-L</t>
  </si>
  <si>
    <t xml:space="preserve">Oceľ. lanko hr. 5 mm </t>
  </si>
  <si>
    <t>128</t>
  </si>
  <si>
    <t>-789297987</t>
  </si>
  <si>
    <t>21001-PVC</t>
  </si>
  <si>
    <t>Montáž ochrannej PVC lišty po fasáde</t>
  </si>
  <si>
    <t>-2089601401</t>
  </si>
  <si>
    <t>345710-PVC</t>
  </si>
  <si>
    <t>Ochranná PVC lišta</t>
  </si>
  <si>
    <t>-415302341</t>
  </si>
  <si>
    <t>210800186</t>
  </si>
  <si>
    <t>Kábel medený CYKY 3x1,5</t>
  </si>
  <si>
    <t>-125944750</t>
  </si>
  <si>
    <t>3410350085</t>
  </si>
  <si>
    <t>CYKY 3x1,5 Kábel pre pevné uloženie, medený STN</t>
  </si>
  <si>
    <t>382354475</t>
  </si>
  <si>
    <t>21020-LED</t>
  </si>
  <si>
    <t>Zapojenie svietidla IP65, 1x svetelný zdroj, priemyselné závesné s výbojkou</t>
  </si>
  <si>
    <t>765234867</t>
  </si>
  <si>
    <t>348430-LED</t>
  </si>
  <si>
    <t>LED reflektor 50W Studená biela SLIM, Farba svetla: Studená biela 5000-6000°K , rozptyl svetla 120°, Svetelný tok: 4500 lumenov, stupeň ochrany IP 65</t>
  </si>
  <si>
    <t>256</t>
  </si>
  <si>
    <t>1490560365</t>
  </si>
  <si>
    <t>21001-SVR</t>
  </si>
  <si>
    <t>Montáž ukončenia svorkovnicou</t>
  </si>
  <si>
    <t>-396118311</t>
  </si>
  <si>
    <t>345090-SVR</t>
  </si>
  <si>
    <t>Svorkovnica</t>
  </si>
  <si>
    <t>560527762</t>
  </si>
  <si>
    <t>HZS</t>
  </si>
  <si>
    <t>Nešpecifikované práce</t>
  </si>
  <si>
    <t>-199212137</t>
  </si>
  <si>
    <t>HZS-M</t>
  </si>
  <si>
    <t>Ostatný drobný nešpecifikovaný materiál</t>
  </si>
  <si>
    <t>473200451</t>
  </si>
  <si>
    <t>998921201</t>
  </si>
  <si>
    <t>Presun hmôt pre montáž silnoprúdových rozvodov a zariadení v stavbe (objekte) výšky do 7 m</t>
  </si>
  <si>
    <t>%</t>
  </si>
  <si>
    <t>1266562105</t>
  </si>
  <si>
    <t>SO-07 - Stavebné úpravy jestvujúcich spevnených plôch</t>
  </si>
  <si>
    <t>Časť:</t>
  </si>
  <si>
    <t>SO-07.1 - Stavebné riešenie</t>
  </si>
  <si>
    <t>-323115860</t>
  </si>
  <si>
    <t>439,43*1,10</t>
  </si>
  <si>
    <t>1033986668</t>
  </si>
  <si>
    <t>171201101</t>
  </si>
  <si>
    <t>Uloženie sypaniny do násypov s rozprestretím sypaniny vo vrstvách a s hrubým urovnaním nezhutnených</t>
  </si>
  <si>
    <t>901761803</t>
  </si>
  <si>
    <t>45,50*1,1</t>
  </si>
  <si>
    <t>166101102</t>
  </si>
  <si>
    <t>Prehodenie neuľahnutého výkopku z horniny 1 až 4 nad 100 do 1000 m3</t>
  </si>
  <si>
    <t>1970250565</t>
  </si>
  <si>
    <t>483,373-50,05</t>
  </si>
  <si>
    <t>-556474478</t>
  </si>
  <si>
    <t>1290554224</t>
  </si>
  <si>
    <t>-518668846</t>
  </si>
  <si>
    <t>-67157127</t>
  </si>
  <si>
    <t>1452,44*1,10</t>
  </si>
  <si>
    <t>182101101</t>
  </si>
  <si>
    <t>Svahovanie trvalých svahov v zárezoch v hornine triedy 1-4</t>
  </si>
  <si>
    <t>1548117590</t>
  </si>
  <si>
    <t>180402111</t>
  </si>
  <si>
    <t>Založenie trávnika parkového výsevom v rovine do 1:5 - 60%</t>
  </si>
  <si>
    <t>111207698</t>
  </si>
  <si>
    <t>37,6*1,05</t>
  </si>
  <si>
    <t>0057211100</t>
  </si>
  <si>
    <t>Tráva - Trávové semeno</t>
  </si>
  <si>
    <t>kg</t>
  </si>
  <si>
    <t>-129572825</t>
  </si>
  <si>
    <t>184851111</t>
  </si>
  <si>
    <t>Hnojenie roztokom hnojiva s dovozom vody do 10 km v rovine alebo na svahu do 1:5</t>
  </si>
  <si>
    <t>1211686708</t>
  </si>
  <si>
    <t>39,480*0,005</t>
  </si>
  <si>
    <t>2519115500</t>
  </si>
  <si>
    <t>Hnojivo priemyselné balené</t>
  </si>
  <si>
    <t>-1731920544</t>
  </si>
  <si>
    <t>2159011.1-A</t>
  </si>
  <si>
    <t>Zhutnenie konštrukčnej pláne na Edef = 45 Mpa - doplnenie skladby S3 v prípade absencie štrkových vrstiev</t>
  </si>
  <si>
    <t>170188903</t>
  </si>
  <si>
    <t>"S3" 131,71*1,05</t>
  </si>
  <si>
    <t>2159011.1</t>
  </si>
  <si>
    <t>Zhutnenie konštrukčnej pláne na Edef = 45 Mpa</t>
  </si>
  <si>
    <t>-979249581</t>
  </si>
  <si>
    <t>"S2" (993,40+48,95)*1,05</t>
  </si>
  <si>
    <t>"S5" 317,65*1,05</t>
  </si>
  <si>
    <t>"S6" 7,2*1,05</t>
  </si>
  <si>
    <t>2159011.2</t>
  </si>
  <si>
    <t>Vyrovnanie a zhutnenie konštrukčnej pláne na Edef2 = 90 Mpa</t>
  </si>
  <si>
    <t>-459003836</t>
  </si>
  <si>
    <t>Betón základových dosiek, železový (bez výstuže - viď. statika SO-01 - SO-04), tr. C 30/37 - XF4, XC4</t>
  </si>
  <si>
    <t>1430858753</t>
  </si>
  <si>
    <t>"S6" 7,2*0,2*1,05</t>
  </si>
  <si>
    <t>1657061899</t>
  </si>
  <si>
    <t>2*7,20*1,15</t>
  </si>
  <si>
    <t>564661111-A</t>
  </si>
  <si>
    <t>Podklad z kameniva hrubého drveného veľ. 63-125 mm s rozprestretím a zhutnením na 120 Mpa, po zhutnení hr. 200 mm - doplnenie skladby S3 v prípade absencie štrkových vrstiev</t>
  </si>
  <si>
    <t>-1269254304</t>
  </si>
  <si>
    <t>564751111-A</t>
  </si>
  <si>
    <t>Podklad alebo kryt z kameniva hrubého drveného veľ. 32-63 mm s rozprestretím a zhutnením  na Edef2 = 180 MPa, hr. 150 mm - doplnenie skladby S3 v prípade absencie štrkových vrstiev</t>
  </si>
  <si>
    <t>-2365393</t>
  </si>
  <si>
    <t>Podklad z kameniva hrubého drveného veľ. 63-125 mm s rozprestretím a zhutnením na 120 Mpa, po zhutnení hr. 200 mm</t>
  </si>
  <si>
    <t>-86730942</t>
  </si>
  <si>
    <t>"S2" (993,4+48,95)*1,05</t>
  </si>
  <si>
    <t>564751111</t>
  </si>
  <si>
    <t>Podklad alebo kryt z kameniva hrubého drveného veľ. 32-63 mm s rozprestretím a zhutnením  na Edef2 = 180 MPa, hr. 150 mm</t>
  </si>
  <si>
    <t>2105040559</t>
  </si>
  <si>
    <t>564751111.2</t>
  </si>
  <si>
    <t>Podklad alebo kryt z kameniva hrubého drveného veľ. 32-63 mm s rozprestretím a zhutnením  na Edef2 = 90 MPa, hr. 150 mm</t>
  </si>
  <si>
    <t>445884605</t>
  </si>
  <si>
    <t>"štrková plocha" 84,70*1,05</t>
  </si>
  <si>
    <t>564761111</t>
  </si>
  <si>
    <t>Podklad alebo kryt z kameniva hrubého drveného veľ. 32-63 mm s rozprestretím a zhutnením na Edef2 = 90 Mpa, hr. 200 mm</t>
  </si>
  <si>
    <t>-1920361018</t>
  </si>
  <si>
    <t>564661111.2</t>
  </si>
  <si>
    <t>297522514</t>
  </si>
  <si>
    <t>387023184</t>
  </si>
  <si>
    <t>5731111</t>
  </si>
  <si>
    <t>Postrek infiltračný PI,A v množstve 1,00 kg/m2</t>
  </si>
  <si>
    <t>963542907</t>
  </si>
  <si>
    <t>573191111</t>
  </si>
  <si>
    <t>Postrek spojovací katiónaktívnou emulziou PS-EK v množstve 1,00 kg/m2</t>
  </si>
  <si>
    <t>-836283334</t>
  </si>
  <si>
    <t>"S1" 670,9*2*1,05</t>
  </si>
  <si>
    <t>"S4" 321,6*2*1,05</t>
  </si>
  <si>
    <t>565131211r</t>
  </si>
  <si>
    <t>Obaľované kamenivo ACp 22 podklad 70/100 II hr. 50 mm - STN EN 13108-1</t>
  </si>
  <si>
    <t>616033910</t>
  </si>
  <si>
    <t>"S4" 321,6*1,05</t>
  </si>
  <si>
    <t>565172111r</t>
  </si>
  <si>
    <t>Obaľované kamenivo ACp 22 podklad 70/100 II hr. x mm - STN EN 13108-1 (vytvorenie spádov)</t>
  </si>
  <si>
    <t>-1863227932</t>
  </si>
  <si>
    <t>"S1" 670,9*1,05</t>
  </si>
  <si>
    <t>565171211r</t>
  </si>
  <si>
    <t>Obaľované kamenivo ACp 22 podklad 70/100 II hr. 100 mm - STN EN 13108-1</t>
  </si>
  <si>
    <t>1725159772</t>
  </si>
  <si>
    <t>577144231r</t>
  </si>
  <si>
    <t>Asfaltobetón ACo 11 obrus 70/100 II, hr. 50 mm - STN EN 13108-1</t>
  </si>
  <si>
    <t>1764155705</t>
  </si>
  <si>
    <t>917832112</t>
  </si>
  <si>
    <t>Osadenie obrubníka betónového palisádová do lôžka z betónu prosteho tr. C 16/20 bez bočnej opory</t>
  </si>
  <si>
    <t>344448817</t>
  </si>
  <si>
    <t>5922903010</t>
  </si>
  <si>
    <t>Palisádový obrubník 500 x 300 x 60 mm</t>
  </si>
  <si>
    <t>656418875</t>
  </si>
  <si>
    <t>919735111</t>
  </si>
  <si>
    <t>Zapílenie existujúceho asfaltového krytu alebo podkladu hĺbky do 50 mm</t>
  </si>
  <si>
    <t>-1430286751</t>
  </si>
  <si>
    <t>919735124</t>
  </si>
  <si>
    <t>Zapílenie existujúceho betónového krytu alebo podkladu hĺbky nad 150 do 200 mm</t>
  </si>
  <si>
    <t>1696524979</t>
  </si>
  <si>
    <t>113152230</t>
  </si>
  <si>
    <t>Frézovanie asf. podkladu alebo krytu bez prek., hr. 50 mm  0,127 t</t>
  </si>
  <si>
    <t>-1064771640</t>
  </si>
  <si>
    <t>90,5*1,05</t>
  </si>
  <si>
    <t>113107132r</t>
  </si>
  <si>
    <t>Búranie betónovej plochy, panelov, hr. vrstvy cca 200 mm,  -0,35000t</t>
  </si>
  <si>
    <t>-947512305</t>
  </si>
  <si>
    <t>"búranie bet. plochy" 28,5*1,05</t>
  </si>
  <si>
    <t>"vybúranie panelov hr. cca 200 mm" 376,2*1,05</t>
  </si>
  <si>
    <t>938908411</t>
  </si>
  <si>
    <t>Očistenie povrchu krytu alebo podkladu asfaltového, betónového alebo dláždeného</t>
  </si>
  <si>
    <t>1773289604</t>
  </si>
  <si>
    <t>"asf. plocha" 725,5*1,05</t>
  </si>
  <si>
    <t>"bet. panely" 321,6*1,05</t>
  </si>
  <si>
    <t>599141111</t>
  </si>
  <si>
    <t>Vyplnenie škár medzi cestnými panelmi akejkoľvek hrúbky asfaltovou zálievkou</t>
  </si>
  <si>
    <t>-1142173805</t>
  </si>
  <si>
    <t>(117,0+126,7)*1,15</t>
  </si>
  <si>
    <t>-1615433400</t>
  </si>
  <si>
    <t>-2092090722</t>
  </si>
  <si>
    <t>-1359170812</t>
  </si>
  <si>
    <t>44</t>
  </si>
  <si>
    <t>1593006762</t>
  </si>
  <si>
    <t>45</t>
  </si>
  <si>
    <t>979089212</t>
  </si>
  <si>
    <t>Poplatok za skladovanie - bitúmenové zmesi, uholný decht, dechtové výrobky (17 03 ), ostatné</t>
  </si>
  <si>
    <t>-1214953294</t>
  </si>
  <si>
    <t>46</t>
  </si>
  <si>
    <t>998225311</t>
  </si>
  <si>
    <t>Presun hmôt pre opravy a údržbu komunikácií s krytom asfaltovým alebo betónovým</t>
  </si>
  <si>
    <t>1663908382</t>
  </si>
  <si>
    <t>SO-07.2 - Odvodnenie</t>
  </si>
  <si>
    <t xml:space="preserve">    8 - Rúrové vedenie</t>
  </si>
  <si>
    <t>131201102</t>
  </si>
  <si>
    <t>Výkop nezapaženej jamy v hornine 3, nad 100 do 1000 m3</t>
  </si>
  <si>
    <t>1770440549</t>
  </si>
  <si>
    <t>1,10*1,05</t>
  </si>
  <si>
    <t>132201201</t>
  </si>
  <si>
    <t>Výkop ryhy šírky 600-2000mm horn.3 do 100m3</t>
  </si>
  <si>
    <t>-795862302</t>
  </si>
  <si>
    <t>77,99*1,05</t>
  </si>
  <si>
    <t>132201209</t>
  </si>
  <si>
    <t>Príplatok k cenám za lepivosť pri hĺbení rýh š. nad 600 do 2 000 mm zapaž. i nezapažených, s urovnaním dna v hornine 3</t>
  </si>
  <si>
    <t>-1059965924</t>
  </si>
  <si>
    <t>175101101</t>
  </si>
  <si>
    <t>Obsyp potrubia sypaninou z vhodných hornín 1 až 4 bez prehodenia sypaniny</t>
  </si>
  <si>
    <t>-1264614113</t>
  </si>
  <si>
    <t>40,098*1,05</t>
  </si>
  <si>
    <t>5833752900l</t>
  </si>
  <si>
    <t>Štrkodrva frakcia 4-8 mm - obsyp potrubia</t>
  </si>
  <si>
    <t>-91722423</t>
  </si>
  <si>
    <t>174201101</t>
  </si>
  <si>
    <t>Zásyp sypaninou bez zhutnenia jám, šachiet, rýh, zárezov alebo okolo objektov do 100 m3</t>
  </si>
  <si>
    <t>-231540762</t>
  </si>
  <si>
    <t>41,4*1,05</t>
  </si>
  <si>
    <t>167101101</t>
  </si>
  <si>
    <t>Nakladanie neuľahnutého výkopku z hornín tr.1-4 do 100 m3</t>
  </si>
  <si>
    <t>1128521860</t>
  </si>
  <si>
    <t>81,89+1,155-43,47</t>
  </si>
  <si>
    <t>162301102</t>
  </si>
  <si>
    <t xml:space="preserve">Vodorovné premiestnenie výkopku  po spevnenej ceste z horniny tr.1-4,  do 100 m3 na vzdialenosť do 1000 m </t>
  </si>
  <si>
    <t>274643054</t>
  </si>
  <si>
    <t>162501105</t>
  </si>
  <si>
    <t>Vodorovné premiestnenie výkopku po spevnenej ceste z horniny tr.1-4, do 100 m3, príplatok k cene za každých ďalšich a začatých 1000 m</t>
  </si>
  <si>
    <t>462723489</t>
  </si>
  <si>
    <t>1087285622</t>
  </si>
  <si>
    <t>451573111</t>
  </si>
  <si>
    <t>Lôžko pod potrubie, stoky a drobné objekty, v otvorenom výkope z piesku a štrkopiesku do 63 mm</t>
  </si>
  <si>
    <t>1297296285</t>
  </si>
  <si>
    <t>6,9*1,05</t>
  </si>
  <si>
    <t>47</t>
  </si>
  <si>
    <t>871326026</t>
  </si>
  <si>
    <t>Montáž kanalizačného PVC-U DN 160</t>
  </si>
  <si>
    <t>-747224139</t>
  </si>
  <si>
    <t>53</t>
  </si>
  <si>
    <t>2861137390</t>
  </si>
  <si>
    <t>Rúra kanalizačná PVC-U gravitačná, SN8, DN 160, L = 3 m</t>
  </si>
  <si>
    <t>657280991</t>
  </si>
  <si>
    <t>48</t>
  </si>
  <si>
    <t>2861137400</t>
  </si>
  <si>
    <t>Rúra kanalizačná PVC-U gravitačná, SN8, DN 160, L = 6 m</t>
  </si>
  <si>
    <t>1433171117</t>
  </si>
  <si>
    <t>52</t>
  </si>
  <si>
    <t>2861137380</t>
  </si>
  <si>
    <t>Rúra kanalizačná PVC-U gravitačná, SN8, DN 160, L = 2 m</t>
  </si>
  <si>
    <t>1669663112</t>
  </si>
  <si>
    <t>56</t>
  </si>
  <si>
    <t>877326004</t>
  </si>
  <si>
    <t>Montáž kanalizačného PVC-U kolena DN 160</t>
  </si>
  <si>
    <t>835270867</t>
  </si>
  <si>
    <t>57</t>
  </si>
  <si>
    <t>2865103240</t>
  </si>
  <si>
    <t>Koleno PVC-U, DN 160 hladká pre gravitačnú kanalizáciu KG potrubia</t>
  </si>
  <si>
    <t>1195403979</t>
  </si>
  <si>
    <t>54</t>
  </si>
  <si>
    <t>877326028</t>
  </si>
  <si>
    <t>Montáž kanalizačnej PVC-U odbočky DN 160</t>
  </si>
  <si>
    <t>1258447274</t>
  </si>
  <si>
    <t>55</t>
  </si>
  <si>
    <t>2865102440</t>
  </si>
  <si>
    <t>Odbočka PVC-U, DN 160/160 hladká pre gravitačnú kanalizáciu</t>
  </si>
  <si>
    <t>579736754</t>
  </si>
  <si>
    <t>49</t>
  </si>
  <si>
    <t>871366030</t>
  </si>
  <si>
    <t>Montáž kanalizačného PVC-U potrubia hladkého plnostenného DN 250</t>
  </si>
  <si>
    <t>1238026469</t>
  </si>
  <si>
    <t>50</t>
  </si>
  <si>
    <t>2861137470</t>
  </si>
  <si>
    <t>Rúra kanalizačná PVC-U gravitačná, SN8, DN 250, L = 6 m</t>
  </si>
  <si>
    <t>-1839312066</t>
  </si>
  <si>
    <t>51</t>
  </si>
  <si>
    <t>2861137450</t>
  </si>
  <si>
    <t>Rúra kanalizačná PVC-U gravitačná, SN8, DN 250, L = 2 m</t>
  </si>
  <si>
    <t>-26015386</t>
  </si>
  <si>
    <t>59</t>
  </si>
  <si>
    <t>877366008</t>
  </si>
  <si>
    <t>Montáž kanalizačného PVC-U kolena DN 250</t>
  </si>
  <si>
    <t>593197254</t>
  </si>
  <si>
    <t>60</t>
  </si>
  <si>
    <t>2865103340</t>
  </si>
  <si>
    <t>Koleno PVC-U, DN 250 hladká pre gravitačnú kanalizáciu KG potrubia</t>
  </si>
  <si>
    <t>67845998</t>
  </si>
  <si>
    <t>892311000</t>
  </si>
  <si>
    <t>Skúška tesnosti kanalizácie DN 160</t>
  </si>
  <si>
    <t>153148137</t>
  </si>
  <si>
    <t>892361000</t>
  </si>
  <si>
    <t>Skúška tesnosti kanalizácie DN 250</t>
  </si>
  <si>
    <t>1849660881</t>
  </si>
  <si>
    <t>894810009</t>
  </si>
  <si>
    <t>Montáž revíznej kanalizačnej šachty 600 do výšky šachty 2 m s roznášacím prstencom a poklopom</t>
  </si>
  <si>
    <t>216016827</t>
  </si>
  <si>
    <t>2861421320</t>
  </si>
  <si>
    <t>Vlnovcová šachtová rúra  DN 600 kanalizačná</t>
  </si>
  <si>
    <t>-79387922</t>
  </si>
  <si>
    <t>2861421320.2</t>
  </si>
  <si>
    <t>Teleskopický adaptér DN 600</t>
  </si>
  <si>
    <t>-421613936</t>
  </si>
  <si>
    <t>2867107430.2</t>
  </si>
  <si>
    <t>Manžeta teleskopického adaptéru</t>
  </si>
  <si>
    <t>616831065</t>
  </si>
  <si>
    <t>2866112980.3</t>
  </si>
  <si>
    <t>Šachtové dno ku kanalizačnej revíznej šachte DN 600 - RŠ 1</t>
  </si>
  <si>
    <t>-1161899745</t>
  </si>
  <si>
    <t>2867107430</t>
  </si>
  <si>
    <t>Gumové tesnenie šachtovej rúry 600 ku kanalizačnej revíznej šachte</t>
  </si>
  <si>
    <t>-1317178678</t>
  </si>
  <si>
    <t>2867107445</t>
  </si>
  <si>
    <t>Betónový roznášací prstenec</t>
  </si>
  <si>
    <t>-634187879</t>
  </si>
  <si>
    <t>5524180270</t>
  </si>
  <si>
    <t>Liatinový poklop D600 D400</t>
  </si>
  <si>
    <t>-276568857</t>
  </si>
  <si>
    <t>895941111</t>
  </si>
  <si>
    <t xml:space="preserve">Zriadenie kanalizačného vpustu uličného z betónových dielcov </t>
  </si>
  <si>
    <t>-775556306</t>
  </si>
  <si>
    <t>5922382500</t>
  </si>
  <si>
    <t>Mreža 500x500</t>
  </si>
  <si>
    <t>952868798</t>
  </si>
  <si>
    <t>5922382500.1</t>
  </si>
  <si>
    <t>UV vyrovnávací prstenec pod mrežu 500x500</t>
  </si>
  <si>
    <t>108148664</t>
  </si>
  <si>
    <t>5922382500.2</t>
  </si>
  <si>
    <t>Stredný diel 450/195</t>
  </si>
  <si>
    <t>-627223817</t>
  </si>
  <si>
    <t>5922382500.3</t>
  </si>
  <si>
    <t>Dno 450/450 s odtokom</t>
  </si>
  <si>
    <t>-1676677677</t>
  </si>
  <si>
    <t>895970103</t>
  </si>
  <si>
    <t>Montáž filtračnej šachty 600 do výšky 2m s  poklopom</t>
  </si>
  <si>
    <t>-532854001</t>
  </si>
  <si>
    <t>2866114010</t>
  </si>
  <si>
    <t>Filtračná šachta 600mm, výška 2m (možno skrátiť), bez poklopu</t>
  </si>
  <si>
    <t>-110551926</t>
  </si>
  <si>
    <t>2866114010.1</t>
  </si>
  <si>
    <t>Betonovy konus (roznašaci prstenec)</t>
  </si>
  <si>
    <t>-939704411</t>
  </si>
  <si>
    <t>2866114010.2</t>
  </si>
  <si>
    <t>Liatinový poklop D400</t>
  </si>
  <si>
    <t>689422070</t>
  </si>
  <si>
    <t>899721132</t>
  </si>
  <si>
    <t>Označenie kanalizačného potrubia hnedou výstražnou fóliou</t>
  </si>
  <si>
    <t>-809836040</t>
  </si>
  <si>
    <t>998276101</t>
  </si>
  <si>
    <t>Presun hmôt pre rúrové vedenie hĺbené z rúr z plast., hmôt alebo sklolamin. v otvorenom výkope</t>
  </si>
  <si>
    <t>146581326</t>
  </si>
  <si>
    <t>SO-08 - Stavebné úpravy jestvujúcej garáže</t>
  </si>
  <si>
    <t xml:space="preserve">    6 - Úpravy povrchov, podlahy, osadenie</t>
  </si>
  <si>
    <t xml:space="preserve">    713 - Izolácie tepelné</t>
  </si>
  <si>
    <t xml:space="preserve">    762 - Konštrukcie tesárske</t>
  </si>
  <si>
    <t>615481111</t>
  </si>
  <si>
    <t>Pokrytie nosníkov rabicovým pletivom</t>
  </si>
  <si>
    <t>1378318732</t>
  </si>
  <si>
    <t>1,65*1,05</t>
  </si>
  <si>
    <t>622462431</t>
  </si>
  <si>
    <t>Vonkajšia sanačná jadrová omietka stien, hr. 20 mm</t>
  </si>
  <si>
    <t>1020503320</t>
  </si>
  <si>
    <t>"cca 30 % plochy" 46,588*1,05*0,30</t>
  </si>
  <si>
    <t>622481119</t>
  </si>
  <si>
    <t>Potiahnutie vonkajších stien sklotextílnou mriežkou s celoplošným prilepením lepiacou maltou, hr. 4 mm</t>
  </si>
  <si>
    <t>855041359</t>
  </si>
  <si>
    <t>"plocha + presieťkovanie 15%" 46,588*1,05*1,15</t>
  </si>
  <si>
    <t>622460121</t>
  </si>
  <si>
    <t>Príprava vonkajšieho podkladu stien penetráciou základnou</t>
  </si>
  <si>
    <t>-1539174799</t>
  </si>
  <si>
    <t>46,588*1,05</t>
  </si>
  <si>
    <t>622462441</t>
  </si>
  <si>
    <t>Vonkajšia sanačná štuková omietka stien tenkovrstvá, hr. 3 mm</t>
  </si>
  <si>
    <t>1693945468</t>
  </si>
  <si>
    <t>622903112</t>
  </si>
  <si>
    <t>Očistenie povrchov ručne</t>
  </si>
  <si>
    <t>-1786222875</t>
  </si>
  <si>
    <t xml:space="preserve"> 46,588*1,05</t>
  </si>
  <si>
    <t>289902111</t>
  </si>
  <si>
    <t>Otlčenie alebo osekanie vrstiev omietok,  -0,06300t</t>
  </si>
  <si>
    <t>-2075031057</t>
  </si>
  <si>
    <t>941941031</t>
  </si>
  <si>
    <t>Montáž lešenia ľahkého pracovného radového s podlahami šírky od 0,80 do 1,00 m, výšky do 10 m</t>
  </si>
  <si>
    <t>858826190</t>
  </si>
  <si>
    <t>941941195</t>
  </si>
  <si>
    <t>Príplatok za prvý a každý ďalší týždeň použitia lešenia ľahkého pracovného radového s podlahami šírky od 0,80 do 1,00 m, výšky do 10 m</t>
  </si>
  <si>
    <t>-479453984</t>
  </si>
  <si>
    <t>941941831</t>
  </si>
  <si>
    <t>Demontáž lešenia ľahkého pracovného radového s podlahami šírky nad 0,80 do 1,00 m, výšky do 10 m</t>
  </si>
  <si>
    <t>2003692374</t>
  </si>
  <si>
    <t>-421187511</t>
  </si>
  <si>
    <t>630643727</t>
  </si>
  <si>
    <t>776502989</t>
  </si>
  <si>
    <t>1688077842</t>
  </si>
  <si>
    <t>979089312</t>
  </si>
  <si>
    <t>Poplatok za skladovanie - kovy (meď, bronz, mosadz atď.) (17 04 ), ostatné</t>
  </si>
  <si>
    <t>-1837073280</t>
  </si>
  <si>
    <t>999281111</t>
  </si>
  <si>
    <t>Presun hmôt pre opravy a údržbu objektov vrátane vonkajších plášťov výšky do 25 m</t>
  </si>
  <si>
    <t>-708031560</t>
  </si>
  <si>
    <t>713170020</t>
  </si>
  <si>
    <t>Montáž tepelnej izolácie z EPS lepením</t>
  </si>
  <si>
    <t>270259806</t>
  </si>
  <si>
    <t>6,17*1,05</t>
  </si>
  <si>
    <t>2837653400</t>
  </si>
  <si>
    <t>EPS hrúbka 60 mm</t>
  </si>
  <si>
    <t>-1825298884</t>
  </si>
  <si>
    <t>998713101</t>
  </si>
  <si>
    <t>Presun hmôt pre izolácie tepelné v objektoch výšky do 6 m</t>
  </si>
  <si>
    <t>1385361192</t>
  </si>
  <si>
    <t>762331814</t>
  </si>
  <si>
    <t>Demontáž konštrukcií krovov so sklonom do 60° v prípade zlého stavu, 0.03200t</t>
  </si>
  <si>
    <t>344634234</t>
  </si>
  <si>
    <t>"odhad cca 30%" 115,2</t>
  </si>
  <si>
    <t>762332140</t>
  </si>
  <si>
    <t>Montáž konštrukcií krovov striech z reziva priemernej plochy do 450 cm2</t>
  </si>
  <si>
    <t>1565776498</t>
  </si>
  <si>
    <t>6051590000</t>
  </si>
  <si>
    <t>Hranol rezivo - L=100-175cm 100x120,140mm</t>
  </si>
  <si>
    <t>-894896813</t>
  </si>
  <si>
    <t>998762102</t>
  </si>
  <si>
    <t>Presun hmôt pre konštrukcie tesárske v objektoch výšky do 12 m</t>
  </si>
  <si>
    <t>-1260711248</t>
  </si>
  <si>
    <t>764312822</t>
  </si>
  <si>
    <t>Demontáž krytiny strešnej, do 30st.,  -0,00751t</t>
  </si>
  <si>
    <t>-621712898</t>
  </si>
  <si>
    <t>278,8125*1,05</t>
  </si>
  <si>
    <t>764175705</t>
  </si>
  <si>
    <t>Krytina - trapézový systém T-50B - 250 GD,  hr. 0,6 mm, sklon strechy do 30° vrátane príslušenstva</t>
  </si>
  <si>
    <t>-1490014910</t>
  </si>
  <si>
    <t>764430298</t>
  </si>
  <si>
    <t>Oplechovania drevených konštrukcií z pozinkovaného PZ plechu, vrátane rohov</t>
  </si>
  <si>
    <t>1524958216</t>
  </si>
  <si>
    <t>4*(0,3*4,0*0,5)*1,05</t>
  </si>
  <si>
    <t>127364870</t>
  </si>
  <si>
    <t>Odstránenie starých náterov z kovových stavebných doplnkových konštrukcií oceľovou kefou</t>
  </si>
  <si>
    <t>301142939</t>
  </si>
  <si>
    <t>3,83*3,7*2*5*1,05</t>
  </si>
  <si>
    <t>Nátery kov.stav.doplnk.konštr. syntetické farby  na vzduchu schnúce dvojnásobné - 70µm</t>
  </si>
  <si>
    <t>1861146714</t>
  </si>
  <si>
    <t>783781002</t>
  </si>
  <si>
    <t>Nátery tesárskych konštrukcií povrchová impregnácia</t>
  </si>
  <si>
    <t>-2006100726</t>
  </si>
  <si>
    <t>4*(0,3*4,0*1,0)*1,05</t>
  </si>
  <si>
    <t>ZS_NP - Zariadenie staveniska, nepredvítateľné práce</t>
  </si>
  <si>
    <t>ZS</t>
  </si>
  <si>
    <t>Zariadenie staveniska, príprava a vyčistenie staveniska vrátane odstránenia kvetináčov, popadaných panelov, presunu garáží, volliery s prístreškom, projekt organizácie výstavby</t>
  </si>
  <si>
    <t>-1132277138</t>
  </si>
  <si>
    <t>NP</t>
  </si>
  <si>
    <t>Nepredvítateľné práce pri výstavbe</t>
  </si>
  <si>
    <t>1922807946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</si>
</sst>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9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0" xfId="0" applyFont="1" applyAlignment="1">
      <alignment horizontal="left" vertical="center"/>
    </xf>
    <xf numFmtId="0" fontId="0" fillId="0" borderId="0" xfId="0" applyBorder="1"/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1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4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6" xfId="0" applyNumberFormat="1" applyFont="1" applyBorder="1" applyAlignment="1">
      <alignment vertical="center"/>
    </xf>
    <xf numFmtId="4" fontId="32" fillId="0" borderId="17" xfId="0" applyNumberFormat="1" applyFont="1" applyBorder="1" applyAlignment="1">
      <alignment vertical="center"/>
    </xf>
    <xf numFmtId="166" fontId="32" fillId="0" borderId="17" xfId="0" applyNumberFormat="1" applyFont="1" applyBorder="1" applyAlignment="1">
      <alignment vertical="center"/>
    </xf>
    <xf numFmtId="4" fontId="32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>
      <alignment vertical="center"/>
    </xf>
    <xf numFmtId="0" fontId="27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167" fontId="37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7" fontId="12" fillId="0" borderId="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9" fontId="40" fillId="4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1" fillId="0" borderId="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4" fontId="27" fillId="0" borderId="0" xfId="0" applyNumberFormat="1" applyFont="1" applyBorder="1" applyAlignment="1">
      <alignment horizontal="right" vertical="center"/>
    </xf>
    <xf numFmtId="4" fontId="27" fillId="0" borderId="0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7" fillId="6" borderId="0" xfId="0" applyNumberFormat="1" applyFont="1" applyFill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7" fontId="6" fillId="0" borderId="0" xfId="0" applyNumberFormat="1" applyFont="1" applyBorder="1" applyAlignment="1"/>
    <xf numFmtId="4" fontId="35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67" fontId="27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38" fillId="0" borderId="25" xfId="0" applyFont="1" applyBorder="1" applyAlignment="1" applyProtection="1">
      <alignment horizontal="left" vertical="center" wrapText="1"/>
      <protection locked="0"/>
    </xf>
    <xf numFmtId="167" fontId="38" fillId="4" borderId="25" xfId="0" applyNumberFormat="1" applyFont="1" applyFill="1" applyBorder="1" applyAlignment="1" applyProtection="1">
      <alignment vertical="center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0" fontId="15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167" fontId="7" fillId="0" borderId="0" xfId="0" applyNumberFormat="1" applyFont="1" applyBorder="1" applyAlignment="1"/>
    <xf numFmtId="167" fontId="7" fillId="0" borderId="0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7"/>
  <sheetViews>
    <sheetView showGridLines="0" tabSelected="1" workbookViewId="0">
      <pane ySplit="1" topLeftCell="A2" activePane="bottomLeft" state="frozen"/>
      <selection pane="bottomLeft" activeCell="K5" sqref="K5:AO5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33" width="2.5" customWidth="1"/>
    <col min="34" max="34" width="3.375" customWidth="1"/>
    <col min="35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.625" customWidth="1"/>
    <col min="44" max="44" width="13.625" customWidth="1"/>
    <col min="45" max="46" width="25.875" hidden="1" customWidth="1"/>
    <col min="47" max="47" width="2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89" width="9.375" hidden="1"/>
  </cols>
  <sheetData>
    <row r="1" spans="1:73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6"/>
      <c r="AH1" s="16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</row>
    <row r="2" spans="1:73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R2" s="266" t="s">
        <v>8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23" t="s">
        <v>9</v>
      </c>
      <c r="BT2" s="23" t="s">
        <v>10</v>
      </c>
    </row>
    <row r="3" spans="1:73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10</v>
      </c>
    </row>
    <row r="4" spans="1:73" ht="37" customHeight="1">
      <c r="B4" s="27"/>
      <c r="C4" s="222" t="s">
        <v>11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8"/>
      <c r="AS4" s="22" t="s">
        <v>12</v>
      </c>
      <c r="BE4" s="29" t="s">
        <v>13</v>
      </c>
      <c r="BS4" s="23" t="s">
        <v>9</v>
      </c>
    </row>
    <row r="5" spans="1:73" ht="14.5" customHeight="1">
      <c r="B5" s="27"/>
      <c r="C5" s="30"/>
      <c r="D5" s="31" t="s">
        <v>14</v>
      </c>
      <c r="E5" s="30"/>
      <c r="F5" s="30"/>
      <c r="G5" s="30"/>
      <c r="H5" s="30"/>
      <c r="I5" s="30"/>
      <c r="J5" s="30"/>
      <c r="K5" s="226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30"/>
      <c r="AQ5" s="28"/>
      <c r="BE5" s="224" t="s">
        <v>15</v>
      </c>
      <c r="BS5" s="23" t="s">
        <v>9</v>
      </c>
    </row>
    <row r="6" spans="1:73" ht="37" customHeight="1">
      <c r="B6" s="27"/>
      <c r="C6" s="30"/>
      <c r="D6" s="33" t="s">
        <v>16</v>
      </c>
      <c r="E6" s="30"/>
      <c r="F6" s="30"/>
      <c r="G6" s="30"/>
      <c r="H6" s="30"/>
      <c r="I6" s="30"/>
      <c r="J6" s="30"/>
      <c r="K6" s="228" t="s">
        <v>17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30"/>
      <c r="AQ6" s="28"/>
      <c r="BE6" s="225"/>
      <c r="BS6" s="23" t="s">
        <v>9</v>
      </c>
    </row>
    <row r="7" spans="1:73" ht="14.5" customHeight="1">
      <c r="B7" s="27"/>
      <c r="C7" s="30"/>
      <c r="D7" s="34" t="s">
        <v>18</v>
      </c>
      <c r="E7" s="30"/>
      <c r="F7" s="30"/>
      <c r="G7" s="30"/>
      <c r="H7" s="30"/>
      <c r="I7" s="30"/>
      <c r="J7" s="30"/>
      <c r="K7" s="32" t="s">
        <v>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4" t="s">
        <v>19</v>
      </c>
      <c r="AL7" s="30"/>
      <c r="AM7" s="30"/>
      <c r="AN7" s="32" t="s">
        <v>5</v>
      </c>
      <c r="AO7" s="30"/>
      <c r="AP7" s="30"/>
      <c r="AQ7" s="28"/>
      <c r="BE7" s="225"/>
      <c r="BS7" s="23" t="s">
        <v>9</v>
      </c>
    </row>
    <row r="8" spans="1:73" ht="14.5" customHeight="1">
      <c r="B8" s="27"/>
      <c r="C8" s="30"/>
      <c r="D8" s="34" t="s">
        <v>20</v>
      </c>
      <c r="E8" s="30"/>
      <c r="F8" s="30"/>
      <c r="G8" s="30"/>
      <c r="H8" s="30"/>
      <c r="I8" s="30"/>
      <c r="J8" s="30"/>
      <c r="K8" s="32" t="s">
        <v>21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4" t="s">
        <v>22</v>
      </c>
      <c r="AL8" s="30"/>
      <c r="AM8" s="30"/>
      <c r="AN8" s="219"/>
      <c r="AO8" s="30"/>
      <c r="AP8" s="30"/>
      <c r="AQ8" s="28"/>
      <c r="BE8" s="225"/>
      <c r="BS8" s="23" t="s">
        <v>9</v>
      </c>
    </row>
    <row r="9" spans="1:73" ht="14.5" customHeight="1">
      <c r="B9" s="2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28"/>
      <c r="BE9" s="225"/>
      <c r="BS9" s="23" t="s">
        <v>9</v>
      </c>
    </row>
    <row r="10" spans="1:73" ht="14.5" customHeight="1">
      <c r="B10" s="27"/>
      <c r="C10" s="30"/>
      <c r="D10" s="34" t="s">
        <v>23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4" t="s">
        <v>24</v>
      </c>
      <c r="AL10" s="30"/>
      <c r="AM10" s="30"/>
      <c r="AN10" s="32" t="s">
        <v>5</v>
      </c>
      <c r="AO10" s="30"/>
      <c r="AP10" s="30"/>
      <c r="AQ10" s="28"/>
      <c r="BE10" s="225"/>
      <c r="BS10" s="23" t="s">
        <v>9</v>
      </c>
    </row>
    <row r="11" spans="1:73" ht="18.399999999999999" customHeight="1">
      <c r="B11" s="27"/>
      <c r="C11" s="30"/>
      <c r="D11" s="30"/>
      <c r="E11" s="32" t="s">
        <v>25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4" t="s">
        <v>26</v>
      </c>
      <c r="AL11" s="30"/>
      <c r="AM11" s="30"/>
      <c r="AN11" s="32" t="s">
        <v>5</v>
      </c>
      <c r="AO11" s="30"/>
      <c r="AP11" s="30"/>
      <c r="AQ11" s="28"/>
      <c r="BE11" s="225"/>
      <c r="BS11" s="23" t="s">
        <v>9</v>
      </c>
    </row>
    <row r="12" spans="1:73" ht="7" customHeight="1">
      <c r="B12" s="27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28"/>
      <c r="BE12" s="225"/>
      <c r="BS12" s="23" t="s">
        <v>9</v>
      </c>
    </row>
    <row r="13" spans="1:73" ht="14.5" customHeight="1">
      <c r="B13" s="27"/>
      <c r="C13" s="30"/>
      <c r="D13" s="34" t="s">
        <v>27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4" t="s">
        <v>24</v>
      </c>
      <c r="AL13" s="30"/>
      <c r="AM13" s="30"/>
      <c r="AN13" s="35" t="s">
        <v>28</v>
      </c>
      <c r="AO13" s="30"/>
      <c r="AP13" s="30"/>
      <c r="AQ13" s="28"/>
      <c r="BE13" s="225"/>
      <c r="BS13" s="23" t="s">
        <v>9</v>
      </c>
    </row>
    <row r="14" spans="1:73">
      <c r="B14" s="27"/>
      <c r="C14" s="30"/>
      <c r="D14" s="30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34" t="s">
        <v>26</v>
      </c>
      <c r="AL14" s="30"/>
      <c r="AM14" s="30"/>
      <c r="AN14" s="35" t="s">
        <v>28</v>
      </c>
      <c r="AO14" s="30"/>
      <c r="AP14" s="30"/>
      <c r="AQ14" s="28"/>
      <c r="BE14" s="225"/>
      <c r="BS14" s="23" t="s">
        <v>9</v>
      </c>
    </row>
    <row r="15" spans="1:73" ht="7" customHeight="1">
      <c r="B15" s="2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28"/>
      <c r="BE15" s="225"/>
      <c r="BS15" s="23" t="s">
        <v>6</v>
      </c>
    </row>
    <row r="16" spans="1:73" ht="14.5" customHeight="1">
      <c r="B16" s="27"/>
      <c r="C16" s="30"/>
      <c r="D16" s="34" t="s">
        <v>29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4" t="s">
        <v>24</v>
      </c>
      <c r="AL16" s="30"/>
      <c r="AM16" s="30"/>
      <c r="AN16" s="32"/>
      <c r="AO16" s="30"/>
      <c r="AP16" s="30"/>
      <c r="AQ16" s="28"/>
      <c r="BE16" s="225"/>
      <c r="BS16" s="23" t="s">
        <v>6</v>
      </c>
    </row>
    <row r="17" spans="2:71" ht="18.399999999999999" customHeight="1">
      <c r="B17" s="27"/>
      <c r="C17" s="30"/>
      <c r="D17" s="30"/>
      <c r="E17" s="32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4" t="s">
        <v>26</v>
      </c>
      <c r="AL17" s="30"/>
      <c r="AM17" s="30"/>
      <c r="AN17" s="32" t="s">
        <v>5</v>
      </c>
      <c r="AO17" s="30"/>
      <c r="AP17" s="30"/>
      <c r="AQ17" s="28"/>
      <c r="BE17" s="225"/>
      <c r="BS17" s="23" t="s">
        <v>30</v>
      </c>
    </row>
    <row r="18" spans="2:71" ht="7" customHeight="1">
      <c r="B18" s="27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28"/>
      <c r="BE18" s="225"/>
      <c r="BS18" s="23" t="s">
        <v>31</v>
      </c>
    </row>
    <row r="19" spans="2:71" ht="14.5" customHeight="1">
      <c r="B19" s="27"/>
      <c r="C19" s="30"/>
      <c r="D19" s="34" t="s">
        <v>32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4" t="s">
        <v>24</v>
      </c>
      <c r="AL19" s="30"/>
      <c r="AM19" s="30"/>
      <c r="AN19" s="32"/>
      <c r="AO19" s="30"/>
      <c r="AP19" s="30"/>
      <c r="AQ19" s="28"/>
      <c r="BE19" s="225"/>
      <c r="BS19" s="23" t="s">
        <v>31</v>
      </c>
    </row>
    <row r="20" spans="2:71" ht="18.399999999999999" customHeight="1">
      <c r="B20" s="27"/>
      <c r="C20" s="30"/>
      <c r="D20" s="30"/>
      <c r="E20" s="32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4" t="s">
        <v>26</v>
      </c>
      <c r="AL20" s="30"/>
      <c r="AM20" s="30"/>
      <c r="AN20" s="32"/>
      <c r="AO20" s="30"/>
      <c r="AP20" s="30"/>
      <c r="AQ20" s="28"/>
      <c r="BE20" s="225"/>
    </row>
    <row r="21" spans="2:71" ht="7" customHeight="1">
      <c r="B21" s="27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28"/>
      <c r="BE21" s="225"/>
    </row>
    <row r="22" spans="2:71">
      <c r="B22" s="27"/>
      <c r="C22" s="30"/>
      <c r="D22" s="34" t="s">
        <v>33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8"/>
      <c r="BE22" s="225"/>
    </row>
    <row r="23" spans="2:71" ht="16.5" customHeight="1">
      <c r="B23" s="27"/>
      <c r="C23" s="30"/>
      <c r="D23" s="30"/>
      <c r="E23" s="231" t="s">
        <v>5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30"/>
      <c r="AP23" s="30"/>
      <c r="AQ23" s="28"/>
      <c r="BE23" s="225"/>
    </row>
    <row r="24" spans="2:71" ht="7" customHeight="1">
      <c r="B24" s="27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28"/>
      <c r="BE24" s="225"/>
    </row>
    <row r="25" spans="2:71" ht="7" customHeight="1">
      <c r="B25" s="27"/>
      <c r="C25" s="30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0"/>
      <c r="AQ25" s="28"/>
      <c r="BE25" s="225"/>
    </row>
    <row r="26" spans="2:71" ht="14.5" customHeight="1">
      <c r="B26" s="27"/>
      <c r="C26" s="30"/>
      <c r="D26" s="37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32">
        <f>ROUND(AG87,2)</f>
        <v>0</v>
      </c>
      <c r="AL26" s="227"/>
      <c r="AM26" s="227"/>
      <c r="AN26" s="227"/>
      <c r="AO26" s="227"/>
      <c r="AP26" s="30"/>
      <c r="AQ26" s="28"/>
      <c r="BE26" s="225"/>
    </row>
    <row r="27" spans="2:71" ht="14.5" customHeight="1">
      <c r="B27" s="27"/>
      <c r="C27" s="30"/>
      <c r="D27" s="37" t="s">
        <v>35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32">
        <f>ROUND(AG100,2)</f>
        <v>0</v>
      </c>
      <c r="AL27" s="232"/>
      <c r="AM27" s="232"/>
      <c r="AN27" s="232"/>
      <c r="AO27" s="232"/>
      <c r="AP27" s="30"/>
      <c r="AQ27" s="28"/>
      <c r="BE27" s="225"/>
    </row>
    <row r="28" spans="2:71" s="1" customFormat="1" ht="7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25"/>
    </row>
    <row r="29" spans="2:71" s="1" customFormat="1" ht="25.9" customHeight="1">
      <c r="B29" s="38"/>
      <c r="C29" s="39"/>
      <c r="D29" s="41" t="s">
        <v>36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33">
        <f>ROUND(AK26+AK27,2)</f>
        <v>0</v>
      </c>
      <c r="AL29" s="234"/>
      <c r="AM29" s="234"/>
      <c r="AN29" s="234"/>
      <c r="AO29" s="234"/>
      <c r="AP29" s="39"/>
      <c r="AQ29" s="40"/>
      <c r="BE29" s="225"/>
    </row>
    <row r="30" spans="2:71" s="1" customFormat="1" ht="7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25"/>
    </row>
    <row r="31" spans="2:71" s="2" customFormat="1" ht="14.5" customHeight="1">
      <c r="B31" s="43"/>
      <c r="C31" s="44"/>
      <c r="D31" s="45" t="s">
        <v>37</v>
      </c>
      <c r="E31" s="44"/>
      <c r="F31" s="45" t="s">
        <v>38</v>
      </c>
      <c r="G31" s="44"/>
      <c r="H31" s="44"/>
      <c r="I31" s="44"/>
      <c r="J31" s="44"/>
      <c r="K31" s="44"/>
      <c r="L31" s="235">
        <v>0.2</v>
      </c>
      <c r="M31" s="236"/>
      <c r="N31" s="236"/>
      <c r="O31" s="236"/>
      <c r="P31" s="44"/>
      <c r="Q31" s="44"/>
      <c r="R31" s="44"/>
      <c r="S31" s="44"/>
      <c r="T31" s="47" t="s">
        <v>39</v>
      </c>
      <c r="U31" s="44"/>
      <c r="V31" s="44"/>
      <c r="W31" s="237">
        <f>ROUND(AZ87+SUM(CD101:CD105),2)</f>
        <v>0</v>
      </c>
      <c r="X31" s="236"/>
      <c r="Y31" s="236"/>
      <c r="Z31" s="236"/>
      <c r="AA31" s="236"/>
      <c r="AB31" s="236"/>
      <c r="AC31" s="236"/>
      <c r="AD31" s="236"/>
      <c r="AE31" s="236"/>
      <c r="AF31" s="44"/>
      <c r="AG31" s="44"/>
      <c r="AH31" s="44"/>
      <c r="AI31" s="44"/>
      <c r="AJ31" s="44"/>
      <c r="AK31" s="237">
        <f>ROUND(AV87+SUM(BY101:BY105),2)</f>
        <v>0</v>
      </c>
      <c r="AL31" s="236"/>
      <c r="AM31" s="236"/>
      <c r="AN31" s="236"/>
      <c r="AO31" s="236"/>
      <c r="AP31" s="44"/>
      <c r="AQ31" s="48"/>
      <c r="BE31" s="225"/>
    </row>
    <row r="32" spans="2:71" s="2" customFormat="1" ht="14.5" customHeight="1">
      <c r="B32" s="43"/>
      <c r="C32" s="44"/>
      <c r="D32" s="44"/>
      <c r="E32" s="44"/>
      <c r="F32" s="45" t="s">
        <v>40</v>
      </c>
      <c r="G32" s="44"/>
      <c r="H32" s="44"/>
      <c r="I32" s="44"/>
      <c r="J32" s="44"/>
      <c r="K32" s="44"/>
      <c r="L32" s="235">
        <v>0.2</v>
      </c>
      <c r="M32" s="236"/>
      <c r="N32" s="236"/>
      <c r="O32" s="236"/>
      <c r="P32" s="44"/>
      <c r="Q32" s="44"/>
      <c r="R32" s="44"/>
      <c r="S32" s="44"/>
      <c r="T32" s="47" t="s">
        <v>39</v>
      </c>
      <c r="U32" s="44"/>
      <c r="V32" s="44"/>
      <c r="W32" s="237">
        <f>ROUND(BA87+SUM(CE101:CE105),2)</f>
        <v>0</v>
      </c>
      <c r="X32" s="236"/>
      <c r="Y32" s="236"/>
      <c r="Z32" s="236"/>
      <c r="AA32" s="236"/>
      <c r="AB32" s="236"/>
      <c r="AC32" s="236"/>
      <c r="AD32" s="236"/>
      <c r="AE32" s="236"/>
      <c r="AF32" s="44"/>
      <c r="AG32" s="44"/>
      <c r="AH32" s="44"/>
      <c r="AI32" s="44"/>
      <c r="AJ32" s="44"/>
      <c r="AK32" s="237">
        <f>ROUND(AW87+SUM(BZ101:BZ105),2)</f>
        <v>0</v>
      </c>
      <c r="AL32" s="236"/>
      <c r="AM32" s="236"/>
      <c r="AN32" s="236"/>
      <c r="AO32" s="236"/>
      <c r="AP32" s="44"/>
      <c r="AQ32" s="48"/>
      <c r="BE32" s="225"/>
    </row>
    <row r="33" spans="2:57" s="2" customFormat="1" ht="14.5" hidden="1" customHeight="1"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235">
        <v>0.2</v>
      </c>
      <c r="M33" s="236"/>
      <c r="N33" s="236"/>
      <c r="O33" s="236"/>
      <c r="P33" s="44"/>
      <c r="Q33" s="44"/>
      <c r="R33" s="44"/>
      <c r="S33" s="44"/>
      <c r="T33" s="47" t="s">
        <v>39</v>
      </c>
      <c r="U33" s="44"/>
      <c r="V33" s="44"/>
      <c r="W33" s="237">
        <f>ROUND(BB87+SUM(CF101:CF105),2)</f>
        <v>0</v>
      </c>
      <c r="X33" s="236"/>
      <c r="Y33" s="236"/>
      <c r="Z33" s="236"/>
      <c r="AA33" s="236"/>
      <c r="AB33" s="236"/>
      <c r="AC33" s="236"/>
      <c r="AD33" s="236"/>
      <c r="AE33" s="236"/>
      <c r="AF33" s="44"/>
      <c r="AG33" s="44"/>
      <c r="AH33" s="44"/>
      <c r="AI33" s="44"/>
      <c r="AJ33" s="44"/>
      <c r="AK33" s="237">
        <v>0</v>
      </c>
      <c r="AL33" s="236"/>
      <c r="AM33" s="236"/>
      <c r="AN33" s="236"/>
      <c r="AO33" s="236"/>
      <c r="AP33" s="44"/>
      <c r="AQ33" s="48"/>
      <c r="BE33" s="225"/>
    </row>
    <row r="34" spans="2:57" s="2" customFormat="1" ht="14.5" hidden="1" customHeight="1">
      <c r="B34" s="43"/>
      <c r="C34" s="44"/>
      <c r="D34" s="44"/>
      <c r="E34" s="44"/>
      <c r="F34" s="45" t="s">
        <v>42</v>
      </c>
      <c r="G34" s="44"/>
      <c r="H34" s="44"/>
      <c r="I34" s="44"/>
      <c r="J34" s="44"/>
      <c r="K34" s="44"/>
      <c r="L34" s="235">
        <v>0.2</v>
      </c>
      <c r="M34" s="236"/>
      <c r="N34" s="236"/>
      <c r="O34" s="236"/>
      <c r="P34" s="44"/>
      <c r="Q34" s="44"/>
      <c r="R34" s="44"/>
      <c r="S34" s="44"/>
      <c r="T34" s="47" t="s">
        <v>39</v>
      </c>
      <c r="U34" s="44"/>
      <c r="V34" s="44"/>
      <c r="W34" s="237">
        <f>ROUND(BC87+SUM(CG101:CG105),2)</f>
        <v>0</v>
      </c>
      <c r="X34" s="236"/>
      <c r="Y34" s="236"/>
      <c r="Z34" s="236"/>
      <c r="AA34" s="236"/>
      <c r="AB34" s="236"/>
      <c r="AC34" s="236"/>
      <c r="AD34" s="236"/>
      <c r="AE34" s="236"/>
      <c r="AF34" s="44"/>
      <c r="AG34" s="44"/>
      <c r="AH34" s="44"/>
      <c r="AI34" s="44"/>
      <c r="AJ34" s="44"/>
      <c r="AK34" s="237">
        <v>0</v>
      </c>
      <c r="AL34" s="236"/>
      <c r="AM34" s="236"/>
      <c r="AN34" s="236"/>
      <c r="AO34" s="236"/>
      <c r="AP34" s="44"/>
      <c r="AQ34" s="48"/>
      <c r="BE34" s="225"/>
    </row>
    <row r="35" spans="2:57" s="2" customFormat="1" ht="14.5" hidden="1" customHeight="1">
      <c r="B35" s="43"/>
      <c r="C35" s="44"/>
      <c r="D35" s="44"/>
      <c r="E35" s="44"/>
      <c r="F35" s="45" t="s">
        <v>43</v>
      </c>
      <c r="G35" s="44"/>
      <c r="H35" s="44"/>
      <c r="I35" s="44"/>
      <c r="J35" s="44"/>
      <c r="K35" s="44"/>
      <c r="L35" s="235">
        <v>0</v>
      </c>
      <c r="M35" s="236"/>
      <c r="N35" s="236"/>
      <c r="O35" s="236"/>
      <c r="P35" s="44"/>
      <c r="Q35" s="44"/>
      <c r="R35" s="44"/>
      <c r="S35" s="44"/>
      <c r="T35" s="47" t="s">
        <v>39</v>
      </c>
      <c r="U35" s="44"/>
      <c r="V35" s="44"/>
      <c r="W35" s="237">
        <f>ROUND(BD87+SUM(CH101:CH105),2)</f>
        <v>0</v>
      </c>
      <c r="X35" s="236"/>
      <c r="Y35" s="236"/>
      <c r="Z35" s="236"/>
      <c r="AA35" s="236"/>
      <c r="AB35" s="236"/>
      <c r="AC35" s="236"/>
      <c r="AD35" s="236"/>
      <c r="AE35" s="236"/>
      <c r="AF35" s="44"/>
      <c r="AG35" s="44"/>
      <c r="AH35" s="44"/>
      <c r="AI35" s="44"/>
      <c r="AJ35" s="44"/>
      <c r="AK35" s="237">
        <v>0</v>
      </c>
      <c r="AL35" s="236"/>
      <c r="AM35" s="236"/>
      <c r="AN35" s="236"/>
      <c r="AO35" s="236"/>
      <c r="AP35" s="44"/>
      <c r="AQ35" s="48"/>
    </row>
    <row r="36" spans="2:57" s="1" customFormat="1" ht="7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44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45</v>
      </c>
      <c r="U37" s="51"/>
      <c r="V37" s="51"/>
      <c r="W37" s="51"/>
      <c r="X37" s="245" t="s">
        <v>46</v>
      </c>
      <c r="Y37" s="246"/>
      <c r="Z37" s="246"/>
      <c r="AA37" s="246"/>
      <c r="AB37" s="246"/>
      <c r="AC37" s="51"/>
      <c r="AD37" s="51"/>
      <c r="AE37" s="51"/>
      <c r="AF37" s="51"/>
      <c r="AG37" s="51"/>
      <c r="AH37" s="51"/>
      <c r="AI37" s="51"/>
      <c r="AJ37" s="51"/>
      <c r="AK37" s="247">
        <f>SUM(AK29:AK35)</f>
        <v>0</v>
      </c>
      <c r="AL37" s="246"/>
      <c r="AM37" s="246"/>
      <c r="AN37" s="246"/>
      <c r="AO37" s="248"/>
      <c r="AP37" s="49"/>
      <c r="AQ37" s="40"/>
    </row>
    <row r="38" spans="2:57" s="1" customFormat="1" ht="14.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>
      <c r="B39" s="27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8"/>
    </row>
    <row r="40" spans="2:57">
      <c r="B40" s="27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8"/>
    </row>
    <row r="41" spans="2:57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28"/>
    </row>
    <row r="42" spans="2:57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28"/>
    </row>
    <row r="43" spans="2:57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28"/>
    </row>
    <row r="44" spans="2:57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28"/>
    </row>
    <row r="45" spans="2:57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28"/>
    </row>
    <row r="46" spans="2:57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28"/>
    </row>
    <row r="47" spans="2:57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28"/>
    </row>
    <row r="48" spans="2:57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28"/>
    </row>
    <row r="49" spans="2:43" s="1" customFormat="1" ht="13.5">
      <c r="B49" s="38"/>
      <c r="C49" s="39"/>
      <c r="D49" s="53" t="s">
        <v>47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48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>
      <c r="B50" s="27"/>
      <c r="C50" s="30"/>
      <c r="D50" s="56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57"/>
      <c r="AA50" s="30"/>
      <c r="AB50" s="30"/>
      <c r="AC50" s="56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57"/>
      <c r="AP50" s="30"/>
      <c r="AQ50" s="28"/>
    </row>
    <row r="51" spans="2:43">
      <c r="B51" s="27"/>
      <c r="C51" s="30"/>
      <c r="D51" s="56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57"/>
      <c r="AA51" s="30"/>
      <c r="AB51" s="30"/>
      <c r="AC51" s="56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57"/>
      <c r="AP51" s="30"/>
      <c r="AQ51" s="28"/>
    </row>
    <row r="52" spans="2:43">
      <c r="B52" s="27"/>
      <c r="C52" s="30"/>
      <c r="D52" s="56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57"/>
      <c r="AA52" s="30"/>
      <c r="AB52" s="30"/>
      <c r="AC52" s="56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57"/>
      <c r="AP52" s="30"/>
      <c r="AQ52" s="28"/>
    </row>
    <row r="53" spans="2:43">
      <c r="B53" s="27"/>
      <c r="C53" s="30"/>
      <c r="D53" s="56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57"/>
      <c r="AA53" s="30"/>
      <c r="AB53" s="30"/>
      <c r="AC53" s="56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57"/>
      <c r="AP53" s="30"/>
      <c r="AQ53" s="28"/>
    </row>
    <row r="54" spans="2:43">
      <c r="B54" s="27"/>
      <c r="C54" s="30"/>
      <c r="D54" s="56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57"/>
      <c r="AA54" s="30"/>
      <c r="AB54" s="30"/>
      <c r="AC54" s="56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57"/>
      <c r="AP54" s="30"/>
      <c r="AQ54" s="28"/>
    </row>
    <row r="55" spans="2:43">
      <c r="B55" s="27"/>
      <c r="C55" s="30"/>
      <c r="D55" s="56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57"/>
      <c r="AA55" s="30"/>
      <c r="AB55" s="30"/>
      <c r="AC55" s="56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57"/>
      <c r="AP55" s="30"/>
      <c r="AQ55" s="28"/>
    </row>
    <row r="56" spans="2:43">
      <c r="B56" s="27"/>
      <c r="C56" s="30"/>
      <c r="D56" s="56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57"/>
      <c r="AA56" s="30"/>
      <c r="AB56" s="30"/>
      <c r="AC56" s="56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57"/>
      <c r="AP56" s="30"/>
      <c r="AQ56" s="28"/>
    </row>
    <row r="57" spans="2:43">
      <c r="B57" s="27"/>
      <c r="C57" s="30"/>
      <c r="D57" s="5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57"/>
      <c r="AA57" s="30"/>
      <c r="AB57" s="30"/>
      <c r="AC57" s="56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57"/>
      <c r="AP57" s="30"/>
      <c r="AQ57" s="28"/>
    </row>
    <row r="58" spans="2:43" s="1" customFormat="1" ht="13.5">
      <c r="B58" s="38"/>
      <c r="C58" s="39"/>
      <c r="D58" s="58" t="s">
        <v>49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50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49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50</v>
      </c>
      <c r="AN58" s="59"/>
      <c r="AO58" s="61"/>
      <c r="AP58" s="39"/>
      <c r="AQ58" s="40"/>
    </row>
    <row r="59" spans="2:43">
      <c r="B59" s="27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28"/>
    </row>
    <row r="60" spans="2:43" s="1" customFormat="1" ht="13.5">
      <c r="B60" s="38"/>
      <c r="C60" s="39"/>
      <c r="D60" s="53" t="s">
        <v>51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52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>
      <c r="B61" s="27"/>
      <c r="C61" s="30"/>
      <c r="D61" s="56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57"/>
      <c r="AA61" s="30"/>
      <c r="AB61" s="30"/>
      <c r="AC61" s="56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57"/>
      <c r="AP61" s="30"/>
      <c r="AQ61" s="28"/>
    </row>
    <row r="62" spans="2:43">
      <c r="B62" s="27"/>
      <c r="C62" s="30"/>
      <c r="D62" s="56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57"/>
      <c r="AA62" s="30"/>
      <c r="AB62" s="30"/>
      <c r="AC62" s="56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57"/>
      <c r="AP62" s="30"/>
      <c r="AQ62" s="28"/>
    </row>
    <row r="63" spans="2:43">
      <c r="B63" s="27"/>
      <c r="C63" s="30"/>
      <c r="D63" s="56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57"/>
      <c r="AA63" s="30"/>
      <c r="AB63" s="30"/>
      <c r="AC63" s="56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57"/>
      <c r="AP63" s="30"/>
      <c r="AQ63" s="28"/>
    </row>
    <row r="64" spans="2:43">
      <c r="B64" s="27"/>
      <c r="C64" s="30"/>
      <c r="D64" s="56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57"/>
      <c r="AA64" s="30"/>
      <c r="AB64" s="30"/>
      <c r="AC64" s="56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57"/>
      <c r="AP64" s="30"/>
      <c r="AQ64" s="28"/>
    </row>
    <row r="65" spans="2:43">
      <c r="B65" s="27"/>
      <c r="C65" s="30"/>
      <c r="D65" s="56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57"/>
      <c r="AA65" s="30"/>
      <c r="AB65" s="30"/>
      <c r="AC65" s="56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57"/>
      <c r="AP65" s="30"/>
      <c r="AQ65" s="28"/>
    </row>
    <row r="66" spans="2:43">
      <c r="B66" s="27"/>
      <c r="C66" s="30"/>
      <c r="D66" s="56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57"/>
      <c r="AA66" s="30"/>
      <c r="AB66" s="30"/>
      <c r="AC66" s="56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57"/>
      <c r="AP66" s="30"/>
      <c r="AQ66" s="28"/>
    </row>
    <row r="67" spans="2:43">
      <c r="B67" s="27"/>
      <c r="C67" s="30"/>
      <c r="D67" s="56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57"/>
      <c r="AA67" s="30"/>
      <c r="AB67" s="30"/>
      <c r="AC67" s="56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57"/>
      <c r="AP67" s="30"/>
      <c r="AQ67" s="28"/>
    </row>
    <row r="68" spans="2:43">
      <c r="B68" s="27"/>
      <c r="C68" s="30"/>
      <c r="D68" s="56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57"/>
      <c r="AA68" s="30"/>
      <c r="AB68" s="30"/>
      <c r="AC68" s="56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57"/>
      <c r="AP68" s="30"/>
      <c r="AQ68" s="28"/>
    </row>
    <row r="69" spans="2:43" s="1" customFormat="1" ht="13.5">
      <c r="B69" s="38"/>
      <c r="C69" s="39"/>
      <c r="D69" s="58" t="s">
        <v>49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50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49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50</v>
      </c>
      <c r="AN69" s="59"/>
      <c r="AO69" s="61"/>
      <c r="AP69" s="39"/>
      <c r="AQ69" s="40"/>
    </row>
    <row r="70" spans="2:43" s="1" customFormat="1" ht="7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7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7" customHeight="1">
      <c r="B76" s="38"/>
      <c r="C76" s="222" t="s">
        <v>53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40"/>
    </row>
    <row r="77" spans="2:43" s="3" customFormat="1" ht="14.5" customHeight="1">
      <c r="B77" s="68"/>
      <c r="C77" s="34" t="s">
        <v>14</v>
      </c>
      <c r="D77" s="69"/>
      <c r="E77" s="69"/>
      <c r="F77" s="69"/>
      <c r="G77" s="69"/>
      <c r="H77" s="69"/>
      <c r="I77" s="69"/>
      <c r="J77" s="69"/>
      <c r="K77" s="69"/>
      <c r="L77" s="69">
        <f>K5</f>
        <v>0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7" customHeight="1">
      <c r="B78" s="71"/>
      <c r="C78" s="72" t="s">
        <v>16</v>
      </c>
      <c r="D78" s="73"/>
      <c r="E78" s="73"/>
      <c r="F78" s="73"/>
      <c r="G78" s="73"/>
      <c r="H78" s="73"/>
      <c r="I78" s="73"/>
      <c r="J78" s="73"/>
      <c r="K78" s="73"/>
      <c r="L78" s="238" t="str">
        <f>K6</f>
        <v>Modernizácia zberného dvoru v Ilave</v>
      </c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73"/>
      <c r="AQ78" s="74"/>
    </row>
    <row r="79" spans="2:43" s="1" customFormat="1" ht="7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>
      <c r="B80" s="38"/>
      <c r="C80" s="34" t="s">
        <v>20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Ilava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4" t="s">
        <v>22</v>
      </c>
      <c r="AJ80" s="39"/>
      <c r="AK80" s="39"/>
      <c r="AL80" s="39"/>
      <c r="AM80" s="76" t="str">
        <f>IF(AN8= "","",AN8)</f>
        <v/>
      </c>
      <c r="AN80" s="39"/>
      <c r="AO80" s="39"/>
      <c r="AP80" s="39"/>
      <c r="AQ80" s="40"/>
    </row>
    <row r="81" spans="1:76" s="1" customFormat="1" ht="7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76" s="1" customFormat="1">
      <c r="B82" s="38"/>
      <c r="C82" s="34" t="s">
        <v>23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>Mesto Ilava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4" t="s">
        <v>29</v>
      </c>
      <c r="AJ82" s="39"/>
      <c r="AK82" s="39"/>
      <c r="AL82" s="39"/>
      <c r="AM82" s="240" t="str">
        <f>IF(E17="","",E17)</f>
        <v/>
      </c>
      <c r="AN82" s="240"/>
      <c r="AO82" s="240"/>
      <c r="AP82" s="240"/>
      <c r="AQ82" s="40"/>
      <c r="AS82" s="241" t="s">
        <v>54</v>
      </c>
      <c r="AT82" s="242"/>
      <c r="AU82" s="54"/>
      <c r="AV82" s="54"/>
      <c r="AW82" s="54"/>
      <c r="AX82" s="54"/>
      <c r="AY82" s="54"/>
      <c r="AZ82" s="54"/>
      <c r="BA82" s="54"/>
      <c r="BB82" s="54"/>
      <c r="BC82" s="54"/>
      <c r="BD82" s="55"/>
    </row>
    <row r="83" spans="1:76" s="1" customFormat="1">
      <c r="B83" s="38"/>
      <c r="C83" s="34" t="s">
        <v>27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4" t="s">
        <v>32</v>
      </c>
      <c r="AJ83" s="39"/>
      <c r="AK83" s="39"/>
      <c r="AL83" s="39"/>
      <c r="AM83" s="240" t="str">
        <f>IF(E20="","",E20)</f>
        <v/>
      </c>
      <c r="AN83" s="240"/>
      <c r="AO83" s="240"/>
      <c r="AP83" s="240"/>
      <c r="AQ83" s="40"/>
      <c r="AS83" s="243"/>
      <c r="AT83" s="244"/>
      <c r="AU83" s="39"/>
      <c r="AV83" s="39"/>
      <c r="AW83" s="39"/>
      <c r="AX83" s="39"/>
      <c r="AY83" s="39"/>
      <c r="AZ83" s="39"/>
      <c r="BA83" s="39"/>
      <c r="BB83" s="39"/>
      <c r="BC83" s="39"/>
      <c r="BD83" s="77"/>
    </row>
    <row r="84" spans="1:76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43"/>
      <c r="AT84" s="244"/>
      <c r="AU84" s="39"/>
      <c r="AV84" s="39"/>
      <c r="AW84" s="39"/>
      <c r="AX84" s="39"/>
      <c r="AY84" s="39"/>
      <c r="AZ84" s="39"/>
      <c r="BA84" s="39"/>
      <c r="BB84" s="39"/>
      <c r="BC84" s="39"/>
      <c r="BD84" s="77"/>
    </row>
    <row r="85" spans="1:76" s="1" customFormat="1" ht="29.25" customHeight="1">
      <c r="B85" s="38"/>
      <c r="C85" s="249" t="s">
        <v>55</v>
      </c>
      <c r="D85" s="250"/>
      <c r="E85" s="250"/>
      <c r="F85" s="250"/>
      <c r="G85" s="250"/>
      <c r="H85" s="78"/>
      <c r="I85" s="251" t="s">
        <v>56</v>
      </c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1" t="s">
        <v>57</v>
      </c>
      <c r="AH85" s="250"/>
      <c r="AI85" s="250"/>
      <c r="AJ85" s="250"/>
      <c r="AK85" s="250"/>
      <c r="AL85" s="250"/>
      <c r="AM85" s="250"/>
      <c r="AN85" s="251" t="s">
        <v>58</v>
      </c>
      <c r="AO85" s="250"/>
      <c r="AP85" s="252"/>
      <c r="AQ85" s="40"/>
      <c r="AS85" s="79" t="s">
        <v>59</v>
      </c>
      <c r="AT85" s="80" t="s">
        <v>60</v>
      </c>
      <c r="AU85" s="80" t="s">
        <v>61</v>
      </c>
      <c r="AV85" s="80" t="s">
        <v>62</v>
      </c>
      <c r="AW85" s="80" t="s">
        <v>63</v>
      </c>
      <c r="AX85" s="80" t="s">
        <v>64</v>
      </c>
      <c r="AY85" s="80" t="s">
        <v>65</v>
      </c>
      <c r="AZ85" s="80" t="s">
        <v>66</v>
      </c>
      <c r="BA85" s="80" t="s">
        <v>67</v>
      </c>
      <c r="BB85" s="80" t="s">
        <v>68</v>
      </c>
      <c r="BC85" s="80" t="s">
        <v>69</v>
      </c>
      <c r="BD85" s="81" t="s">
        <v>70</v>
      </c>
    </row>
    <row r="86" spans="1:76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2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76" s="4" customFormat="1" ht="32.5" customHeight="1">
      <c r="B87" s="71"/>
      <c r="C87" s="83" t="s">
        <v>71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56">
        <f>ROUND(AG88+SUM(AG89:AG94)+AG97+AG98,2)</f>
        <v>0</v>
      </c>
      <c r="AH87" s="256"/>
      <c r="AI87" s="256"/>
      <c r="AJ87" s="256"/>
      <c r="AK87" s="256"/>
      <c r="AL87" s="256"/>
      <c r="AM87" s="256"/>
      <c r="AN87" s="257">
        <f t="shared" ref="AN87:AN98" si="0">SUM(AG87,AT87)</f>
        <v>0</v>
      </c>
      <c r="AO87" s="257"/>
      <c r="AP87" s="257"/>
      <c r="AQ87" s="74"/>
      <c r="AS87" s="85">
        <f>ROUND(AS88+SUM(AS89:AS94)+AS97+AS98,2)</f>
        <v>0</v>
      </c>
      <c r="AT87" s="86">
        <f t="shared" ref="AT87:AT98" si="1">ROUND(SUM(AV87:AW87),2)</f>
        <v>0</v>
      </c>
      <c r="AU87" s="87">
        <f>ROUND(AU88+SUM(AU89:AU94)+AU97+AU98,5)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ROUND(AZ88+SUM(AZ89:AZ94)+AZ97+AZ98,2)</f>
        <v>0</v>
      </c>
      <c r="BA87" s="86">
        <f>ROUND(BA88+SUM(BA89:BA94)+BA97+BA98,2)</f>
        <v>0</v>
      </c>
      <c r="BB87" s="86">
        <f>ROUND(BB88+SUM(BB89:BB94)+BB97+BB98,2)</f>
        <v>0</v>
      </c>
      <c r="BC87" s="86">
        <f>ROUND(BC88+SUM(BC89:BC94)+BC97+BC98,2)</f>
        <v>0</v>
      </c>
      <c r="BD87" s="88">
        <f>ROUND(BD88+SUM(BD89:BD94)+BD97+BD98,2)</f>
        <v>0</v>
      </c>
      <c r="BS87" s="89" t="s">
        <v>72</v>
      </c>
      <c r="BT87" s="89" t="s">
        <v>73</v>
      </c>
      <c r="BU87" s="90" t="s">
        <v>74</v>
      </c>
      <c r="BV87" s="89" t="s">
        <v>75</v>
      </c>
      <c r="BW87" s="89" t="s">
        <v>76</v>
      </c>
      <c r="BX87" s="89" t="s">
        <v>77</v>
      </c>
    </row>
    <row r="88" spans="1:76" s="5" customFormat="1" ht="16.5" customHeight="1">
      <c r="A88" s="91" t="s">
        <v>78</v>
      </c>
      <c r="B88" s="92"/>
      <c r="C88" s="93"/>
      <c r="D88" s="255" t="s">
        <v>79</v>
      </c>
      <c r="E88" s="255"/>
      <c r="F88" s="255"/>
      <c r="G88" s="255"/>
      <c r="H88" s="255"/>
      <c r="I88" s="94"/>
      <c r="J88" s="255" t="s">
        <v>80</v>
      </c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3">
        <f>'SO-01 - Oceľový prístrešo...'!M30</f>
        <v>0</v>
      </c>
      <c r="AH88" s="254"/>
      <c r="AI88" s="254"/>
      <c r="AJ88" s="254"/>
      <c r="AK88" s="254"/>
      <c r="AL88" s="254"/>
      <c r="AM88" s="254"/>
      <c r="AN88" s="253">
        <f t="shared" si="0"/>
        <v>0</v>
      </c>
      <c r="AO88" s="254"/>
      <c r="AP88" s="254"/>
      <c r="AQ88" s="95"/>
      <c r="AS88" s="96">
        <f>'SO-01 - Oceľový prístrešo...'!M28</f>
        <v>0</v>
      </c>
      <c r="AT88" s="97">
        <f t="shared" si="1"/>
        <v>0</v>
      </c>
      <c r="AU88" s="98">
        <f>'SO-01 - Oceľový prístrešo...'!W124</f>
        <v>0</v>
      </c>
      <c r="AV88" s="97">
        <f>'SO-01 - Oceľový prístrešo...'!M32</f>
        <v>0</v>
      </c>
      <c r="AW88" s="97">
        <f>'SO-01 - Oceľový prístrešo...'!M33</f>
        <v>0</v>
      </c>
      <c r="AX88" s="97">
        <f>'SO-01 - Oceľový prístrešo...'!M34</f>
        <v>0</v>
      </c>
      <c r="AY88" s="97">
        <f>'SO-01 - Oceľový prístrešo...'!M35</f>
        <v>0</v>
      </c>
      <c r="AZ88" s="97">
        <f>'SO-01 - Oceľový prístrešo...'!H32</f>
        <v>0</v>
      </c>
      <c r="BA88" s="97">
        <f>'SO-01 - Oceľový prístrešo...'!H33</f>
        <v>0</v>
      </c>
      <c r="BB88" s="97">
        <f>'SO-01 - Oceľový prístrešo...'!H34</f>
        <v>0</v>
      </c>
      <c r="BC88" s="97">
        <f>'SO-01 - Oceľový prístrešo...'!H35</f>
        <v>0</v>
      </c>
      <c r="BD88" s="99">
        <f>'SO-01 - Oceľový prístrešo...'!H36</f>
        <v>0</v>
      </c>
      <c r="BT88" s="100" t="s">
        <v>81</v>
      </c>
      <c r="BV88" s="100" t="s">
        <v>75</v>
      </c>
      <c r="BW88" s="100" t="s">
        <v>82</v>
      </c>
      <c r="BX88" s="100" t="s">
        <v>76</v>
      </c>
    </row>
    <row r="89" spans="1:76" s="5" customFormat="1" ht="16.5" customHeight="1">
      <c r="A89" s="91" t="s">
        <v>78</v>
      </c>
      <c r="B89" s="92"/>
      <c r="C89" s="93"/>
      <c r="D89" s="255" t="s">
        <v>83</v>
      </c>
      <c r="E89" s="255"/>
      <c r="F89" s="255"/>
      <c r="G89" s="255"/>
      <c r="H89" s="255"/>
      <c r="I89" s="94"/>
      <c r="J89" s="255" t="s">
        <v>84</v>
      </c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3">
        <f>'SO-02 - Oceľový prístrešo...'!M30</f>
        <v>0</v>
      </c>
      <c r="AH89" s="254"/>
      <c r="AI89" s="254"/>
      <c r="AJ89" s="254"/>
      <c r="AK89" s="254"/>
      <c r="AL89" s="254"/>
      <c r="AM89" s="254"/>
      <c r="AN89" s="253">
        <f t="shared" si="0"/>
        <v>0</v>
      </c>
      <c r="AO89" s="254"/>
      <c r="AP89" s="254"/>
      <c r="AQ89" s="95"/>
      <c r="AS89" s="96">
        <f>'SO-02 - Oceľový prístrešo...'!M28</f>
        <v>0</v>
      </c>
      <c r="AT89" s="97">
        <f t="shared" si="1"/>
        <v>0</v>
      </c>
      <c r="AU89" s="98">
        <f>'SO-02 - Oceľový prístrešo...'!W124</f>
        <v>0</v>
      </c>
      <c r="AV89" s="97">
        <f>'SO-02 - Oceľový prístrešo...'!M32</f>
        <v>0</v>
      </c>
      <c r="AW89" s="97">
        <f>'SO-02 - Oceľový prístrešo...'!M33</f>
        <v>0</v>
      </c>
      <c r="AX89" s="97">
        <f>'SO-02 - Oceľový prístrešo...'!M34</f>
        <v>0</v>
      </c>
      <c r="AY89" s="97">
        <f>'SO-02 - Oceľový prístrešo...'!M35</f>
        <v>0</v>
      </c>
      <c r="AZ89" s="97">
        <f>'SO-02 - Oceľový prístrešo...'!H32</f>
        <v>0</v>
      </c>
      <c r="BA89" s="97">
        <f>'SO-02 - Oceľový prístrešo...'!H33</f>
        <v>0</v>
      </c>
      <c r="BB89" s="97">
        <f>'SO-02 - Oceľový prístrešo...'!H34</f>
        <v>0</v>
      </c>
      <c r="BC89" s="97">
        <f>'SO-02 - Oceľový prístrešo...'!H35</f>
        <v>0</v>
      </c>
      <c r="BD89" s="99">
        <f>'SO-02 - Oceľový prístrešo...'!H36</f>
        <v>0</v>
      </c>
      <c r="BT89" s="100" t="s">
        <v>81</v>
      </c>
      <c r="BV89" s="100" t="s">
        <v>75</v>
      </c>
      <c r="BW89" s="100" t="s">
        <v>85</v>
      </c>
      <c r="BX89" s="100" t="s">
        <v>76</v>
      </c>
    </row>
    <row r="90" spans="1:76" s="5" customFormat="1" ht="16.5" customHeight="1">
      <c r="A90" s="91" t="s">
        <v>78</v>
      </c>
      <c r="B90" s="92"/>
      <c r="C90" s="93"/>
      <c r="D90" s="255" t="s">
        <v>86</v>
      </c>
      <c r="E90" s="255"/>
      <c r="F90" s="255"/>
      <c r="G90" s="255"/>
      <c r="H90" s="255"/>
      <c r="I90" s="94"/>
      <c r="J90" s="255" t="s">
        <v>87</v>
      </c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3">
        <f>'SO-03 - Oceľový prístrešo...'!M30</f>
        <v>0</v>
      </c>
      <c r="AH90" s="254"/>
      <c r="AI90" s="254"/>
      <c r="AJ90" s="254"/>
      <c r="AK90" s="254"/>
      <c r="AL90" s="254"/>
      <c r="AM90" s="254"/>
      <c r="AN90" s="253">
        <f t="shared" si="0"/>
        <v>0</v>
      </c>
      <c r="AO90" s="254"/>
      <c r="AP90" s="254"/>
      <c r="AQ90" s="95"/>
      <c r="AS90" s="96">
        <f>'SO-03 - Oceľový prístrešo...'!M28</f>
        <v>0</v>
      </c>
      <c r="AT90" s="97">
        <f t="shared" si="1"/>
        <v>0</v>
      </c>
      <c r="AU90" s="98">
        <f>'SO-03 - Oceľový prístrešo...'!W124</f>
        <v>0</v>
      </c>
      <c r="AV90" s="97">
        <f>'SO-03 - Oceľový prístrešo...'!M32</f>
        <v>0</v>
      </c>
      <c r="AW90" s="97">
        <f>'SO-03 - Oceľový prístrešo...'!M33</f>
        <v>0</v>
      </c>
      <c r="AX90" s="97">
        <f>'SO-03 - Oceľový prístrešo...'!M34</f>
        <v>0</v>
      </c>
      <c r="AY90" s="97">
        <f>'SO-03 - Oceľový prístrešo...'!M35</f>
        <v>0</v>
      </c>
      <c r="AZ90" s="97">
        <f>'SO-03 - Oceľový prístrešo...'!H32</f>
        <v>0</v>
      </c>
      <c r="BA90" s="97">
        <f>'SO-03 - Oceľový prístrešo...'!H33</f>
        <v>0</v>
      </c>
      <c r="BB90" s="97">
        <f>'SO-03 - Oceľový prístrešo...'!H34</f>
        <v>0</v>
      </c>
      <c r="BC90" s="97">
        <f>'SO-03 - Oceľový prístrešo...'!H35</f>
        <v>0</v>
      </c>
      <c r="BD90" s="99">
        <f>'SO-03 - Oceľový prístrešo...'!H36</f>
        <v>0</v>
      </c>
      <c r="BT90" s="100" t="s">
        <v>81</v>
      </c>
      <c r="BV90" s="100" t="s">
        <v>75</v>
      </c>
      <c r="BW90" s="100" t="s">
        <v>88</v>
      </c>
      <c r="BX90" s="100" t="s">
        <v>76</v>
      </c>
    </row>
    <row r="91" spans="1:76" s="5" customFormat="1" ht="16.5" customHeight="1">
      <c r="A91" s="91" t="s">
        <v>78</v>
      </c>
      <c r="B91" s="92"/>
      <c r="C91" s="93"/>
      <c r="D91" s="255" t="s">
        <v>89</v>
      </c>
      <c r="E91" s="255"/>
      <c r="F91" s="255"/>
      <c r="G91" s="255"/>
      <c r="H91" s="255"/>
      <c r="I91" s="94"/>
      <c r="J91" s="255" t="s">
        <v>90</v>
      </c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3">
        <f>'SO-04 - Oceľový prístrešo...'!M30</f>
        <v>0</v>
      </c>
      <c r="AH91" s="254"/>
      <c r="AI91" s="254"/>
      <c r="AJ91" s="254"/>
      <c r="AK91" s="254"/>
      <c r="AL91" s="254"/>
      <c r="AM91" s="254"/>
      <c r="AN91" s="253">
        <f t="shared" si="0"/>
        <v>0</v>
      </c>
      <c r="AO91" s="254"/>
      <c r="AP91" s="254"/>
      <c r="AQ91" s="95"/>
      <c r="AS91" s="96">
        <f>'SO-04 - Oceľový prístrešo...'!M28</f>
        <v>0</v>
      </c>
      <c r="AT91" s="97">
        <f t="shared" si="1"/>
        <v>0</v>
      </c>
      <c r="AU91" s="98">
        <f>'SO-04 - Oceľový prístrešo...'!W124</f>
        <v>0</v>
      </c>
      <c r="AV91" s="97">
        <f>'SO-04 - Oceľový prístrešo...'!M32</f>
        <v>0</v>
      </c>
      <c r="AW91" s="97">
        <f>'SO-04 - Oceľový prístrešo...'!M33</f>
        <v>0</v>
      </c>
      <c r="AX91" s="97">
        <f>'SO-04 - Oceľový prístrešo...'!M34</f>
        <v>0</v>
      </c>
      <c r="AY91" s="97">
        <f>'SO-04 - Oceľový prístrešo...'!M35</f>
        <v>0</v>
      </c>
      <c r="AZ91" s="97">
        <f>'SO-04 - Oceľový prístrešo...'!H32</f>
        <v>0</v>
      </c>
      <c r="BA91" s="97">
        <f>'SO-04 - Oceľový prístrešo...'!H33</f>
        <v>0</v>
      </c>
      <c r="BB91" s="97">
        <f>'SO-04 - Oceľový prístrešo...'!H34</f>
        <v>0</v>
      </c>
      <c r="BC91" s="97">
        <f>'SO-04 - Oceľový prístrešo...'!H35</f>
        <v>0</v>
      </c>
      <c r="BD91" s="99">
        <f>'SO-04 - Oceľový prístrešo...'!H36</f>
        <v>0</v>
      </c>
      <c r="BT91" s="100" t="s">
        <v>81</v>
      </c>
      <c r="BV91" s="100" t="s">
        <v>75</v>
      </c>
      <c r="BW91" s="100" t="s">
        <v>91</v>
      </c>
      <c r="BX91" s="100" t="s">
        <v>76</v>
      </c>
    </row>
    <row r="92" spans="1:76" s="5" customFormat="1" ht="31.5" customHeight="1">
      <c r="A92" s="91" t="s">
        <v>78</v>
      </c>
      <c r="B92" s="92"/>
      <c r="C92" s="93"/>
      <c r="D92" s="255" t="s">
        <v>92</v>
      </c>
      <c r="E92" s="255"/>
      <c r="F92" s="255"/>
      <c r="G92" s="255"/>
      <c r="H92" s="255"/>
      <c r="I92" s="94"/>
      <c r="J92" s="255" t="s">
        <v>93</v>
      </c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3">
        <f>'SO-05 - Stavebné úpravy j...'!M30</f>
        <v>0</v>
      </c>
      <c r="AH92" s="254"/>
      <c r="AI92" s="254"/>
      <c r="AJ92" s="254"/>
      <c r="AK92" s="254"/>
      <c r="AL92" s="254"/>
      <c r="AM92" s="254"/>
      <c r="AN92" s="253">
        <f t="shared" si="0"/>
        <v>0</v>
      </c>
      <c r="AO92" s="254"/>
      <c r="AP92" s="254"/>
      <c r="AQ92" s="95"/>
      <c r="AS92" s="96">
        <f>'SO-05 - Stavebné úpravy j...'!M28</f>
        <v>0</v>
      </c>
      <c r="AT92" s="97">
        <f t="shared" si="1"/>
        <v>0</v>
      </c>
      <c r="AU92" s="98">
        <f>'SO-05 - Stavebné úpravy j...'!W128</f>
        <v>0</v>
      </c>
      <c r="AV92" s="97">
        <f>'SO-05 - Stavebné úpravy j...'!M32</f>
        <v>0</v>
      </c>
      <c r="AW92" s="97">
        <f>'SO-05 - Stavebné úpravy j...'!M33</f>
        <v>0</v>
      </c>
      <c r="AX92" s="97">
        <f>'SO-05 - Stavebné úpravy j...'!M34</f>
        <v>0</v>
      </c>
      <c r="AY92" s="97">
        <f>'SO-05 - Stavebné úpravy j...'!M35</f>
        <v>0</v>
      </c>
      <c r="AZ92" s="97">
        <f>'SO-05 - Stavebné úpravy j...'!H32</f>
        <v>0</v>
      </c>
      <c r="BA92" s="97">
        <f>'SO-05 - Stavebné úpravy j...'!H33</f>
        <v>0</v>
      </c>
      <c r="BB92" s="97">
        <f>'SO-05 - Stavebné úpravy j...'!H34</f>
        <v>0</v>
      </c>
      <c r="BC92" s="97">
        <f>'SO-05 - Stavebné úpravy j...'!H35</f>
        <v>0</v>
      </c>
      <c r="BD92" s="99">
        <f>'SO-05 - Stavebné úpravy j...'!H36</f>
        <v>0</v>
      </c>
      <c r="BT92" s="100" t="s">
        <v>81</v>
      </c>
      <c r="BV92" s="100" t="s">
        <v>75</v>
      </c>
      <c r="BW92" s="100" t="s">
        <v>94</v>
      </c>
      <c r="BX92" s="100" t="s">
        <v>76</v>
      </c>
    </row>
    <row r="93" spans="1:76" s="5" customFormat="1" ht="16.5" customHeight="1">
      <c r="A93" s="91" t="s">
        <v>78</v>
      </c>
      <c r="B93" s="92"/>
      <c r="C93" s="93"/>
      <c r="D93" s="255" t="s">
        <v>95</v>
      </c>
      <c r="E93" s="255"/>
      <c r="F93" s="255"/>
      <c r="G93" s="255"/>
      <c r="H93" s="255"/>
      <c r="I93" s="94"/>
      <c r="J93" s="255" t="s">
        <v>96</v>
      </c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3">
        <f>'SO-06 - Osvetlenie'!M30</f>
        <v>0</v>
      </c>
      <c r="AH93" s="254"/>
      <c r="AI93" s="254"/>
      <c r="AJ93" s="254"/>
      <c r="AK93" s="254"/>
      <c r="AL93" s="254"/>
      <c r="AM93" s="254"/>
      <c r="AN93" s="253">
        <f t="shared" si="0"/>
        <v>0</v>
      </c>
      <c r="AO93" s="254"/>
      <c r="AP93" s="254"/>
      <c r="AQ93" s="95"/>
      <c r="AS93" s="96">
        <f>'SO-06 - Osvetlenie'!M28</f>
        <v>0</v>
      </c>
      <c r="AT93" s="97">
        <f t="shared" si="1"/>
        <v>0</v>
      </c>
      <c r="AU93" s="98">
        <f>'SO-06 - Osvetlenie'!W118</f>
        <v>0</v>
      </c>
      <c r="AV93" s="97">
        <f>'SO-06 - Osvetlenie'!M32</f>
        <v>0</v>
      </c>
      <c r="AW93" s="97">
        <f>'SO-06 - Osvetlenie'!M33</f>
        <v>0</v>
      </c>
      <c r="AX93" s="97">
        <f>'SO-06 - Osvetlenie'!M34</f>
        <v>0</v>
      </c>
      <c r="AY93" s="97">
        <f>'SO-06 - Osvetlenie'!M35</f>
        <v>0</v>
      </c>
      <c r="AZ93" s="97">
        <f>'SO-06 - Osvetlenie'!H32</f>
        <v>0</v>
      </c>
      <c r="BA93" s="97">
        <f>'SO-06 - Osvetlenie'!H33</f>
        <v>0</v>
      </c>
      <c r="BB93" s="97">
        <f>'SO-06 - Osvetlenie'!H34</f>
        <v>0</v>
      </c>
      <c r="BC93" s="97">
        <f>'SO-06 - Osvetlenie'!H35</f>
        <v>0</v>
      </c>
      <c r="BD93" s="99">
        <f>'SO-06 - Osvetlenie'!H36</f>
        <v>0</v>
      </c>
      <c r="BT93" s="100" t="s">
        <v>81</v>
      </c>
      <c r="BV93" s="100" t="s">
        <v>75</v>
      </c>
      <c r="BW93" s="100" t="s">
        <v>97</v>
      </c>
      <c r="BX93" s="100" t="s">
        <v>76</v>
      </c>
    </row>
    <row r="94" spans="1:76" s="5" customFormat="1" ht="31.5" customHeight="1">
      <c r="B94" s="92"/>
      <c r="C94" s="93"/>
      <c r="D94" s="255" t="s">
        <v>98</v>
      </c>
      <c r="E94" s="255"/>
      <c r="F94" s="255"/>
      <c r="G94" s="255"/>
      <c r="H94" s="255"/>
      <c r="I94" s="94"/>
      <c r="J94" s="255" t="s">
        <v>99</v>
      </c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8">
        <f>ROUND(SUM(AG95:AG96),2)</f>
        <v>0</v>
      </c>
      <c r="AH94" s="254"/>
      <c r="AI94" s="254"/>
      <c r="AJ94" s="254"/>
      <c r="AK94" s="254"/>
      <c r="AL94" s="254"/>
      <c r="AM94" s="254"/>
      <c r="AN94" s="253">
        <f t="shared" si="0"/>
        <v>0</v>
      </c>
      <c r="AO94" s="254"/>
      <c r="AP94" s="254"/>
      <c r="AQ94" s="95"/>
      <c r="AS94" s="96">
        <f>ROUND(SUM(AS95:AS96),2)</f>
        <v>0</v>
      </c>
      <c r="AT94" s="97">
        <f t="shared" si="1"/>
        <v>0</v>
      </c>
      <c r="AU94" s="98">
        <f>ROUND(SUM(AU95:AU96),5)</f>
        <v>0</v>
      </c>
      <c r="AV94" s="97">
        <f>ROUND(AZ94*L31,2)</f>
        <v>0</v>
      </c>
      <c r="AW94" s="97">
        <f>ROUND(BA94*L32,2)</f>
        <v>0</v>
      </c>
      <c r="AX94" s="97">
        <f>ROUND(BB94*L31,2)</f>
        <v>0</v>
      </c>
      <c r="AY94" s="97">
        <f>ROUND(BC94*L32,2)</f>
        <v>0</v>
      </c>
      <c r="AZ94" s="97">
        <f>ROUND(SUM(AZ95:AZ96),2)</f>
        <v>0</v>
      </c>
      <c r="BA94" s="97">
        <f>ROUND(SUM(BA95:BA96),2)</f>
        <v>0</v>
      </c>
      <c r="BB94" s="97">
        <f>ROUND(SUM(BB95:BB96),2)</f>
        <v>0</v>
      </c>
      <c r="BC94" s="97">
        <f>ROUND(SUM(BC95:BC96),2)</f>
        <v>0</v>
      </c>
      <c r="BD94" s="99">
        <f>ROUND(SUM(BD95:BD96),2)</f>
        <v>0</v>
      </c>
      <c r="BS94" s="100" t="s">
        <v>72</v>
      </c>
      <c r="BT94" s="100" t="s">
        <v>81</v>
      </c>
      <c r="BU94" s="100" t="s">
        <v>74</v>
      </c>
      <c r="BV94" s="100" t="s">
        <v>75</v>
      </c>
      <c r="BW94" s="100" t="s">
        <v>100</v>
      </c>
      <c r="BX94" s="100" t="s">
        <v>76</v>
      </c>
    </row>
    <row r="95" spans="1:76" s="6" customFormat="1" ht="16.5" customHeight="1">
      <c r="A95" s="91" t="s">
        <v>78</v>
      </c>
      <c r="B95" s="101"/>
      <c r="C95" s="102"/>
      <c r="D95" s="102"/>
      <c r="E95" s="259" t="s">
        <v>101</v>
      </c>
      <c r="F95" s="259"/>
      <c r="G95" s="259"/>
      <c r="H95" s="259"/>
      <c r="I95" s="259"/>
      <c r="J95" s="102"/>
      <c r="K95" s="259" t="s">
        <v>102</v>
      </c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60">
        <f>'SO-07.1 - Stavebné riešenie'!M31</f>
        <v>0</v>
      </c>
      <c r="AH95" s="261"/>
      <c r="AI95" s="261"/>
      <c r="AJ95" s="261"/>
      <c r="AK95" s="261"/>
      <c r="AL95" s="261"/>
      <c r="AM95" s="261"/>
      <c r="AN95" s="260">
        <f t="shared" si="0"/>
        <v>0</v>
      </c>
      <c r="AO95" s="261"/>
      <c r="AP95" s="261"/>
      <c r="AQ95" s="103"/>
      <c r="AS95" s="104">
        <f>'SO-07.1 - Stavebné riešenie'!M29</f>
        <v>0</v>
      </c>
      <c r="AT95" s="105">
        <f t="shared" si="1"/>
        <v>0</v>
      </c>
      <c r="AU95" s="106">
        <f>'SO-07.1 - Stavebné riešenie'!W124</f>
        <v>0</v>
      </c>
      <c r="AV95" s="105">
        <f>'SO-07.1 - Stavebné riešenie'!M33</f>
        <v>0</v>
      </c>
      <c r="AW95" s="105">
        <f>'SO-07.1 - Stavebné riešenie'!M34</f>
        <v>0</v>
      </c>
      <c r="AX95" s="105">
        <f>'SO-07.1 - Stavebné riešenie'!M35</f>
        <v>0</v>
      </c>
      <c r="AY95" s="105">
        <f>'SO-07.1 - Stavebné riešenie'!M36</f>
        <v>0</v>
      </c>
      <c r="AZ95" s="105">
        <f>'SO-07.1 - Stavebné riešenie'!H33</f>
        <v>0</v>
      </c>
      <c r="BA95" s="105">
        <f>'SO-07.1 - Stavebné riešenie'!H34</f>
        <v>0</v>
      </c>
      <c r="BB95" s="105">
        <f>'SO-07.1 - Stavebné riešenie'!H35</f>
        <v>0</v>
      </c>
      <c r="BC95" s="105">
        <f>'SO-07.1 - Stavebné riešenie'!H36</f>
        <v>0</v>
      </c>
      <c r="BD95" s="107">
        <f>'SO-07.1 - Stavebné riešenie'!H37</f>
        <v>0</v>
      </c>
      <c r="BT95" s="108" t="s">
        <v>103</v>
      </c>
      <c r="BV95" s="108" t="s">
        <v>75</v>
      </c>
      <c r="BW95" s="108" t="s">
        <v>104</v>
      </c>
      <c r="BX95" s="108" t="s">
        <v>100</v>
      </c>
    </row>
    <row r="96" spans="1:76" s="6" customFormat="1" ht="16.5" customHeight="1">
      <c r="A96" s="91" t="s">
        <v>78</v>
      </c>
      <c r="B96" s="101"/>
      <c r="C96" s="102"/>
      <c r="D96" s="102"/>
      <c r="E96" s="259" t="s">
        <v>105</v>
      </c>
      <c r="F96" s="259"/>
      <c r="G96" s="259"/>
      <c r="H96" s="259"/>
      <c r="I96" s="259"/>
      <c r="J96" s="102"/>
      <c r="K96" s="259" t="s">
        <v>106</v>
      </c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60">
        <f>'SO-07.2 - Odvodnenie'!M31</f>
        <v>0</v>
      </c>
      <c r="AH96" s="261"/>
      <c r="AI96" s="261"/>
      <c r="AJ96" s="261"/>
      <c r="AK96" s="261"/>
      <c r="AL96" s="261"/>
      <c r="AM96" s="261"/>
      <c r="AN96" s="260">
        <f t="shared" si="0"/>
        <v>0</v>
      </c>
      <c r="AO96" s="261"/>
      <c r="AP96" s="261"/>
      <c r="AQ96" s="103"/>
      <c r="AS96" s="104">
        <f>'SO-07.2 - Odvodnenie'!M29</f>
        <v>0</v>
      </c>
      <c r="AT96" s="105">
        <f t="shared" si="1"/>
        <v>0</v>
      </c>
      <c r="AU96" s="106">
        <f>'SO-07.2 - Odvodnenie'!W123</f>
        <v>0</v>
      </c>
      <c r="AV96" s="105">
        <f>'SO-07.2 - Odvodnenie'!M33</f>
        <v>0</v>
      </c>
      <c r="AW96" s="105">
        <f>'SO-07.2 - Odvodnenie'!M34</f>
        <v>0</v>
      </c>
      <c r="AX96" s="105">
        <f>'SO-07.2 - Odvodnenie'!M35</f>
        <v>0</v>
      </c>
      <c r="AY96" s="105">
        <f>'SO-07.2 - Odvodnenie'!M36</f>
        <v>0</v>
      </c>
      <c r="AZ96" s="105">
        <f>'SO-07.2 - Odvodnenie'!H33</f>
        <v>0</v>
      </c>
      <c r="BA96" s="105">
        <f>'SO-07.2 - Odvodnenie'!H34</f>
        <v>0</v>
      </c>
      <c r="BB96" s="105">
        <f>'SO-07.2 - Odvodnenie'!H35</f>
        <v>0</v>
      </c>
      <c r="BC96" s="105">
        <f>'SO-07.2 - Odvodnenie'!H36</f>
        <v>0</v>
      </c>
      <c r="BD96" s="107">
        <f>'SO-07.2 - Odvodnenie'!H37</f>
        <v>0</v>
      </c>
      <c r="BT96" s="108" t="s">
        <v>103</v>
      </c>
      <c r="BV96" s="108" t="s">
        <v>75</v>
      </c>
      <c r="BW96" s="108" t="s">
        <v>107</v>
      </c>
      <c r="BX96" s="108" t="s">
        <v>100</v>
      </c>
    </row>
    <row r="97" spans="1:89" s="5" customFormat="1" ht="16.5" customHeight="1">
      <c r="A97" s="91" t="s">
        <v>78</v>
      </c>
      <c r="B97" s="92"/>
      <c r="C97" s="93"/>
      <c r="D97" s="255" t="s">
        <v>108</v>
      </c>
      <c r="E97" s="255"/>
      <c r="F97" s="255"/>
      <c r="G97" s="255"/>
      <c r="H97" s="255"/>
      <c r="I97" s="94"/>
      <c r="J97" s="255" t="s">
        <v>109</v>
      </c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3">
        <f>'SO-08 - Stavebné úpravy j...'!M30</f>
        <v>0</v>
      </c>
      <c r="AH97" s="254"/>
      <c r="AI97" s="254"/>
      <c r="AJ97" s="254"/>
      <c r="AK97" s="254"/>
      <c r="AL97" s="254"/>
      <c r="AM97" s="254"/>
      <c r="AN97" s="253">
        <f t="shared" si="0"/>
        <v>0</v>
      </c>
      <c r="AO97" s="254"/>
      <c r="AP97" s="254"/>
      <c r="AQ97" s="95"/>
      <c r="AS97" s="96">
        <f>'SO-08 - Stavebné úpravy j...'!M28</f>
        <v>0</v>
      </c>
      <c r="AT97" s="97">
        <f t="shared" si="1"/>
        <v>0</v>
      </c>
      <c r="AU97" s="98">
        <f>'SO-08 - Stavebné úpravy j...'!W125</f>
        <v>0</v>
      </c>
      <c r="AV97" s="97">
        <f>'SO-08 - Stavebné úpravy j...'!M32</f>
        <v>0</v>
      </c>
      <c r="AW97" s="97">
        <f>'SO-08 - Stavebné úpravy j...'!M33</f>
        <v>0</v>
      </c>
      <c r="AX97" s="97">
        <f>'SO-08 - Stavebné úpravy j...'!M34</f>
        <v>0</v>
      </c>
      <c r="AY97" s="97">
        <f>'SO-08 - Stavebné úpravy j...'!M35</f>
        <v>0</v>
      </c>
      <c r="AZ97" s="97">
        <f>'SO-08 - Stavebné úpravy j...'!H32</f>
        <v>0</v>
      </c>
      <c r="BA97" s="97">
        <f>'SO-08 - Stavebné úpravy j...'!H33</f>
        <v>0</v>
      </c>
      <c r="BB97" s="97">
        <f>'SO-08 - Stavebné úpravy j...'!H34</f>
        <v>0</v>
      </c>
      <c r="BC97" s="97">
        <f>'SO-08 - Stavebné úpravy j...'!H35</f>
        <v>0</v>
      </c>
      <c r="BD97" s="99">
        <f>'SO-08 - Stavebné úpravy j...'!H36</f>
        <v>0</v>
      </c>
      <c r="BT97" s="100" t="s">
        <v>81</v>
      </c>
      <c r="BV97" s="100" t="s">
        <v>75</v>
      </c>
      <c r="BW97" s="100" t="s">
        <v>110</v>
      </c>
      <c r="BX97" s="100" t="s">
        <v>76</v>
      </c>
    </row>
    <row r="98" spans="1:89" s="5" customFormat="1" ht="31.5" customHeight="1">
      <c r="A98" s="91" t="s">
        <v>78</v>
      </c>
      <c r="B98" s="92"/>
      <c r="C98" s="93"/>
      <c r="D98" s="255" t="s">
        <v>111</v>
      </c>
      <c r="E98" s="255"/>
      <c r="F98" s="255"/>
      <c r="G98" s="255"/>
      <c r="H98" s="255"/>
      <c r="I98" s="94"/>
      <c r="J98" s="255" t="s">
        <v>112</v>
      </c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3">
        <f>'ZS_NP - Zariadenie staven...'!M30</f>
        <v>0</v>
      </c>
      <c r="AH98" s="254"/>
      <c r="AI98" s="254"/>
      <c r="AJ98" s="254"/>
      <c r="AK98" s="254"/>
      <c r="AL98" s="254"/>
      <c r="AM98" s="254"/>
      <c r="AN98" s="253">
        <f t="shared" si="0"/>
        <v>0</v>
      </c>
      <c r="AO98" s="254"/>
      <c r="AP98" s="254"/>
      <c r="AQ98" s="95"/>
      <c r="AS98" s="109">
        <f>'ZS_NP - Zariadenie staven...'!M28</f>
        <v>0</v>
      </c>
      <c r="AT98" s="110">
        <f t="shared" si="1"/>
        <v>0</v>
      </c>
      <c r="AU98" s="111">
        <f>'ZS_NP - Zariadenie staven...'!W117</f>
        <v>0</v>
      </c>
      <c r="AV98" s="110">
        <f>'ZS_NP - Zariadenie staven...'!M32</f>
        <v>0</v>
      </c>
      <c r="AW98" s="110">
        <f>'ZS_NP - Zariadenie staven...'!M33</f>
        <v>0</v>
      </c>
      <c r="AX98" s="110">
        <f>'ZS_NP - Zariadenie staven...'!M34</f>
        <v>0</v>
      </c>
      <c r="AY98" s="110">
        <f>'ZS_NP - Zariadenie staven...'!M35</f>
        <v>0</v>
      </c>
      <c r="AZ98" s="110">
        <f>'ZS_NP - Zariadenie staven...'!H32</f>
        <v>0</v>
      </c>
      <c r="BA98" s="110">
        <f>'ZS_NP - Zariadenie staven...'!H33</f>
        <v>0</v>
      </c>
      <c r="BB98" s="110">
        <f>'ZS_NP - Zariadenie staven...'!H34</f>
        <v>0</v>
      </c>
      <c r="BC98" s="110">
        <f>'ZS_NP - Zariadenie staven...'!H35</f>
        <v>0</v>
      </c>
      <c r="BD98" s="112">
        <f>'ZS_NP - Zariadenie staven...'!H36</f>
        <v>0</v>
      </c>
      <c r="BT98" s="100" t="s">
        <v>81</v>
      </c>
      <c r="BV98" s="100" t="s">
        <v>75</v>
      </c>
      <c r="BW98" s="100" t="s">
        <v>113</v>
      </c>
      <c r="BX98" s="100" t="s">
        <v>76</v>
      </c>
    </row>
    <row r="99" spans="1:89">
      <c r="B99" s="27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28"/>
    </row>
    <row r="100" spans="1:89" s="1" customFormat="1" ht="30" customHeight="1">
      <c r="B100" s="38"/>
      <c r="C100" s="83" t="s">
        <v>114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257">
        <f>ROUND(SUM(AG101:AG104),2)</f>
        <v>0</v>
      </c>
      <c r="AH100" s="257"/>
      <c r="AI100" s="257"/>
      <c r="AJ100" s="257"/>
      <c r="AK100" s="257"/>
      <c r="AL100" s="257"/>
      <c r="AM100" s="257"/>
      <c r="AN100" s="257">
        <f>ROUND(SUM(AN101:AN104),2)</f>
        <v>0</v>
      </c>
      <c r="AO100" s="257"/>
      <c r="AP100" s="257"/>
      <c r="AQ100" s="40"/>
      <c r="AS100" s="79" t="s">
        <v>115</v>
      </c>
      <c r="AT100" s="80" t="s">
        <v>116</v>
      </c>
      <c r="AU100" s="80" t="s">
        <v>37</v>
      </c>
      <c r="AV100" s="81" t="s">
        <v>60</v>
      </c>
    </row>
    <row r="101" spans="1:89" s="1" customFormat="1" ht="19.899999999999999" customHeight="1">
      <c r="B101" s="38"/>
      <c r="C101" s="39"/>
      <c r="D101" s="113" t="s">
        <v>117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264">
        <f>ROUND(AG87*AS101,2)</f>
        <v>0</v>
      </c>
      <c r="AH101" s="260"/>
      <c r="AI101" s="260"/>
      <c r="AJ101" s="260"/>
      <c r="AK101" s="260"/>
      <c r="AL101" s="260"/>
      <c r="AM101" s="260"/>
      <c r="AN101" s="260">
        <f>ROUND(AG101+AV101,2)</f>
        <v>0</v>
      </c>
      <c r="AO101" s="260"/>
      <c r="AP101" s="260"/>
      <c r="AQ101" s="40"/>
      <c r="AS101" s="114">
        <v>0</v>
      </c>
      <c r="AT101" s="115" t="s">
        <v>118</v>
      </c>
      <c r="AU101" s="115" t="s">
        <v>38</v>
      </c>
      <c r="AV101" s="116">
        <f>ROUND(IF(AU101="základná",AG101*L31,IF(AU101="znížená",AG101*L32,0)),2)</f>
        <v>0</v>
      </c>
      <c r="BV101" s="23" t="s">
        <v>119</v>
      </c>
      <c r="BY101" s="117">
        <f>IF(AU101="základná",AV101,0)</f>
        <v>0</v>
      </c>
      <c r="BZ101" s="117">
        <f>IF(AU101="znížená",AV101,0)</f>
        <v>0</v>
      </c>
      <c r="CA101" s="117">
        <v>0</v>
      </c>
      <c r="CB101" s="117">
        <v>0</v>
      </c>
      <c r="CC101" s="117">
        <v>0</v>
      </c>
      <c r="CD101" s="117">
        <f>IF(AU101="základná",AG101,0)</f>
        <v>0</v>
      </c>
      <c r="CE101" s="117">
        <f>IF(AU101="znížená",AG101,0)</f>
        <v>0</v>
      </c>
      <c r="CF101" s="117">
        <f>IF(AU101="zákl. prenesená",AG101,0)</f>
        <v>0</v>
      </c>
      <c r="CG101" s="117">
        <f>IF(AU101="zníž. prenesená",AG101,0)</f>
        <v>0</v>
      </c>
      <c r="CH101" s="117">
        <f>IF(AU101="nulová",AG101,0)</f>
        <v>0</v>
      </c>
      <c r="CI101" s="23">
        <f>IF(AU101="základná",1,IF(AU101="znížená",2,IF(AU101="zákl. prenesená",4,IF(AU101="zníž. prenesená",5,3))))</f>
        <v>1</v>
      </c>
      <c r="CJ101" s="23">
        <f>IF(AT101="stavebná časť",1,IF(88101="investičná časť",2,3))</f>
        <v>1</v>
      </c>
      <c r="CK101" s="23" t="str">
        <f>IF(D101="Vyplň vlastné","","x")</f>
        <v>x</v>
      </c>
    </row>
    <row r="102" spans="1:89" s="1" customFormat="1" ht="19.899999999999999" customHeight="1">
      <c r="B102" s="38"/>
      <c r="C102" s="39"/>
      <c r="D102" s="262" t="s">
        <v>120</v>
      </c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39"/>
      <c r="AD102" s="39"/>
      <c r="AE102" s="39"/>
      <c r="AF102" s="39"/>
      <c r="AG102" s="264">
        <f>AG87*AS102</f>
        <v>0</v>
      </c>
      <c r="AH102" s="260"/>
      <c r="AI102" s="260"/>
      <c r="AJ102" s="260"/>
      <c r="AK102" s="260"/>
      <c r="AL102" s="260"/>
      <c r="AM102" s="260"/>
      <c r="AN102" s="260">
        <f>AG102+AV102</f>
        <v>0</v>
      </c>
      <c r="AO102" s="260"/>
      <c r="AP102" s="260"/>
      <c r="AQ102" s="40"/>
      <c r="AS102" s="118">
        <v>0</v>
      </c>
      <c r="AT102" s="119" t="s">
        <v>118</v>
      </c>
      <c r="AU102" s="119" t="s">
        <v>38</v>
      </c>
      <c r="AV102" s="107">
        <f>ROUND(IF(AU102="nulová",0,IF(OR(AU102="základná",AU102="zákl. prenesená"),AG102*L31,AG102*L32)),2)</f>
        <v>0</v>
      </c>
      <c r="BV102" s="23" t="s">
        <v>121</v>
      </c>
      <c r="BY102" s="117">
        <f>IF(AU102="základná",AV102,0)</f>
        <v>0</v>
      </c>
      <c r="BZ102" s="117">
        <f>IF(AU102="znížená",AV102,0)</f>
        <v>0</v>
      </c>
      <c r="CA102" s="117">
        <f>IF(AU102="zákl. prenesená",AV102,0)</f>
        <v>0</v>
      </c>
      <c r="CB102" s="117">
        <f>IF(AU102="zníž. prenesená",AV102,0)</f>
        <v>0</v>
      </c>
      <c r="CC102" s="117">
        <f>IF(AU102="nulová",AV102,0)</f>
        <v>0</v>
      </c>
      <c r="CD102" s="117">
        <f>IF(AU102="základná",AG102,0)</f>
        <v>0</v>
      </c>
      <c r="CE102" s="117">
        <f>IF(AU102="znížená",AG102,0)</f>
        <v>0</v>
      </c>
      <c r="CF102" s="117">
        <f>IF(AU102="zákl. prenesená",AG102,0)</f>
        <v>0</v>
      </c>
      <c r="CG102" s="117">
        <f>IF(AU102="zníž. prenesená",AG102,0)</f>
        <v>0</v>
      </c>
      <c r="CH102" s="117">
        <f>IF(AU102="nulová",AG102,0)</f>
        <v>0</v>
      </c>
      <c r="CI102" s="23">
        <f>IF(AU102="základná",1,IF(AU102="znížená",2,IF(AU102="zákl. prenesená",4,IF(AU102="zníž. prenesená",5,3))))</f>
        <v>1</v>
      </c>
      <c r="CJ102" s="23">
        <f>IF(AT102="stavebná časť",1,IF(88102="investičná časť",2,3))</f>
        <v>1</v>
      </c>
      <c r="CK102" s="23" t="str">
        <f>IF(D102="Vyplň vlastné","","x")</f>
        <v/>
      </c>
    </row>
    <row r="103" spans="1:89" s="1" customFormat="1" ht="19.899999999999999" customHeight="1">
      <c r="B103" s="38"/>
      <c r="C103" s="39"/>
      <c r="D103" s="262" t="s">
        <v>120</v>
      </c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39"/>
      <c r="AD103" s="39"/>
      <c r="AE103" s="39"/>
      <c r="AF103" s="39"/>
      <c r="AG103" s="264">
        <f>AG87*AS103</f>
        <v>0</v>
      </c>
      <c r="AH103" s="260"/>
      <c r="AI103" s="260"/>
      <c r="AJ103" s="260"/>
      <c r="AK103" s="260"/>
      <c r="AL103" s="260"/>
      <c r="AM103" s="260"/>
      <c r="AN103" s="260">
        <f>AG103+AV103</f>
        <v>0</v>
      </c>
      <c r="AO103" s="260"/>
      <c r="AP103" s="260"/>
      <c r="AQ103" s="40"/>
      <c r="AS103" s="118">
        <v>0</v>
      </c>
      <c r="AT103" s="119" t="s">
        <v>118</v>
      </c>
      <c r="AU103" s="119" t="s">
        <v>38</v>
      </c>
      <c r="AV103" s="107">
        <f>ROUND(IF(AU103="nulová",0,IF(OR(AU103="základná",AU103="zákl. prenesená"),AG103*L31,AG103*L32)),2)</f>
        <v>0</v>
      </c>
      <c r="BV103" s="23" t="s">
        <v>121</v>
      </c>
      <c r="BY103" s="117">
        <f>IF(AU103="základná",AV103,0)</f>
        <v>0</v>
      </c>
      <c r="BZ103" s="117">
        <f>IF(AU103="znížená",AV103,0)</f>
        <v>0</v>
      </c>
      <c r="CA103" s="117">
        <f>IF(AU103="zákl. prenesená",AV103,0)</f>
        <v>0</v>
      </c>
      <c r="CB103" s="117">
        <f>IF(AU103="zníž. prenesená",AV103,0)</f>
        <v>0</v>
      </c>
      <c r="CC103" s="117">
        <f>IF(AU103="nulová",AV103,0)</f>
        <v>0</v>
      </c>
      <c r="CD103" s="117">
        <f>IF(AU103="základná",AG103,0)</f>
        <v>0</v>
      </c>
      <c r="CE103" s="117">
        <f>IF(AU103="znížená",AG103,0)</f>
        <v>0</v>
      </c>
      <c r="CF103" s="117">
        <f>IF(AU103="zákl. prenesená",AG103,0)</f>
        <v>0</v>
      </c>
      <c r="CG103" s="117">
        <f>IF(AU103="zníž. prenesená",AG103,0)</f>
        <v>0</v>
      </c>
      <c r="CH103" s="117">
        <f>IF(AU103="nulová",AG103,0)</f>
        <v>0</v>
      </c>
      <c r="CI103" s="23">
        <f>IF(AU103="základná",1,IF(AU103="znížená",2,IF(AU103="zákl. prenesená",4,IF(AU103="zníž. prenesená",5,3))))</f>
        <v>1</v>
      </c>
      <c r="CJ103" s="23">
        <f>IF(AT103="stavebná časť",1,IF(88103="investičná časť",2,3))</f>
        <v>1</v>
      </c>
      <c r="CK103" s="23" t="str">
        <f>IF(D103="Vyplň vlastné","","x")</f>
        <v/>
      </c>
    </row>
    <row r="104" spans="1:89" s="1" customFormat="1" ht="19.899999999999999" customHeight="1">
      <c r="B104" s="38"/>
      <c r="C104" s="39"/>
      <c r="D104" s="262" t="s">
        <v>120</v>
      </c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39"/>
      <c r="AD104" s="39"/>
      <c r="AE104" s="39"/>
      <c r="AF104" s="39"/>
      <c r="AG104" s="264">
        <f>AG87*AS104</f>
        <v>0</v>
      </c>
      <c r="AH104" s="260"/>
      <c r="AI104" s="260"/>
      <c r="AJ104" s="260"/>
      <c r="AK104" s="260"/>
      <c r="AL104" s="260"/>
      <c r="AM104" s="260"/>
      <c r="AN104" s="260">
        <f>AG104+AV104</f>
        <v>0</v>
      </c>
      <c r="AO104" s="260"/>
      <c r="AP104" s="260"/>
      <c r="AQ104" s="40"/>
      <c r="AS104" s="120">
        <v>0</v>
      </c>
      <c r="AT104" s="121" t="s">
        <v>118</v>
      </c>
      <c r="AU104" s="121" t="s">
        <v>38</v>
      </c>
      <c r="AV104" s="122">
        <f>ROUND(IF(AU104="nulová",0,IF(OR(AU104="základná",AU104="zákl. prenesená"),AG104*L31,AG104*L32)),2)</f>
        <v>0</v>
      </c>
      <c r="BV104" s="23" t="s">
        <v>121</v>
      </c>
      <c r="BY104" s="117">
        <f>IF(AU104="základná",AV104,0)</f>
        <v>0</v>
      </c>
      <c r="BZ104" s="117">
        <f>IF(AU104="znížená",AV104,0)</f>
        <v>0</v>
      </c>
      <c r="CA104" s="117">
        <f>IF(AU104="zákl. prenesená",AV104,0)</f>
        <v>0</v>
      </c>
      <c r="CB104" s="117">
        <f>IF(AU104="zníž. prenesená",AV104,0)</f>
        <v>0</v>
      </c>
      <c r="CC104" s="117">
        <f>IF(AU104="nulová",AV104,0)</f>
        <v>0</v>
      </c>
      <c r="CD104" s="117">
        <f>IF(AU104="základná",AG104,0)</f>
        <v>0</v>
      </c>
      <c r="CE104" s="117">
        <f>IF(AU104="znížená",AG104,0)</f>
        <v>0</v>
      </c>
      <c r="CF104" s="117">
        <f>IF(AU104="zákl. prenesená",AG104,0)</f>
        <v>0</v>
      </c>
      <c r="CG104" s="117">
        <f>IF(AU104="zníž. prenesená",AG104,0)</f>
        <v>0</v>
      </c>
      <c r="CH104" s="117">
        <f>IF(AU104="nulová",AG104,0)</f>
        <v>0</v>
      </c>
      <c r="CI104" s="23">
        <f>IF(AU104="základná",1,IF(AU104="znížená",2,IF(AU104="zákl. prenesená",4,IF(AU104="zníž. prenesená",5,3))))</f>
        <v>1</v>
      </c>
      <c r="CJ104" s="23">
        <f>IF(AT104="stavebná časť",1,IF(88104="investičná časť",2,3))</f>
        <v>1</v>
      </c>
      <c r="CK104" s="23" t="str">
        <f>IF(D104="Vyplň vlastné","","x")</f>
        <v/>
      </c>
    </row>
    <row r="105" spans="1:89" s="1" customFormat="1" ht="10.9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40"/>
    </row>
    <row r="106" spans="1:89" s="1" customFormat="1" ht="30" customHeight="1">
      <c r="B106" s="38"/>
      <c r="C106" s="123" t="s">
        <v>122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265">
        <f>ROUND(AG87+AG100,2)</f>
        <v>0</v>
      </c>
      <c r="AH106" s="265"/>
      <c r="AI106" s="265"/>
      <c r="AJ106" s="265"/>
      <c r="AK106" s="265"/>
      <c r="AL106" s="265"/>
      <c r="AM106" s="265"/>
      <c r="AN106" s="265">
        <f>AN87+AN100</f>
        <v>0</v>
      </c>
      <c r="AO106" s="265"/>
      <c r="AP106" s="265"/>
      <c r="AQ106" s="40"/>
    </row>
    <row r="107" spans="1:89" s="1" customFormat="1" ht="7" customHeight="1"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4"/>
    </row>
  </sheetData>
  <mergeCells count="98">
    <mergeCell ref="AG106:AM106"/>
    <mergeCell ref="AN106:AP106"/>
    <mergeCell ref="AR2:BE2"/>
    <mergeCell ref="AG101:AM101"/>
    <mergeCell ref="AN101:AP101"/>
    <mergeCell ref="AN95:AP95"/>
    <mergeCell ref="AG95:AM95"/>
    <mergeCell ref="AN93:AP93"/>
    <mergeCell ref="AG93:AM93"/>
    <mergeCell ref="AN91:AP91"/>
    <mergeCell ref="AG91:AM91"/>
    <mergeCell ref="AN89:AP89"/>
    <mergeCell ref="AG89:AM89"/>
    <mergeCell ref="C76:AP76"/>
    <mergeCell ref="D103:AB103"/>
    <mergeCell ref="AG103:AM103"/>
    <mergeCell ref="AN103:AP103"/>
    <mergeCell ref="D104:AB104"/>
    <mergeCell ref="AG104:AM104"/>
    <mergeCell ref="AN104:AP104"/>
    <mergeCell ref="D102:AB102"/>
    <mergeCell ref="AG102:AM102"/>
    <mergeCell ref="AN102:AP102"/>
    <mergeCell ref="AG100:AM100"/>
    <mergeCell ref="AN100:AP100"/>
    <mergeCell ref="E95:I95"/>
    <mergeCell ref="K95:AF95"/>
    <mergeCell ref="AN96:AP96"/>
    <mergeCell ref="AG96:AM96"/>
    <mergeCell ref="E96:I96"/>
    <mergeCell ref="K96:AF96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D93:H93"/>
    <mergeCell ref="J93:AF93"/>
    <mergeCell ref="AN94:AP94"/>
    <mergeCell ref="AG94:AM94"/>
    <mergeCell ref="D94:H94"/>
    <mergeCell ref="J94:AF94"/>
    <mergeCell ref="D91:H91"/>
    <mergeCell ref="J91:AF91"/>
    <mergeCell ref="AN92:AP92"/>
    <mergeCell ref="AG92:AM92"/>
    <mergeCell ref="D92:H92"/>
    <mergeCell ref="J92:AF92"/>
    <mergeCell ref="D89:H89"/>
    <mergeCell ref="J89:AF89"/>
    <mergeCell ref="AN90:AP90"/>
    <mergeCell ref="AG90:AM90"/>
    <mergeCell ref="D90:H90"/>
    <mergeCell ref="J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101:AU105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1:AT105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SO-01 - Oceľový prístrešo...'!C2" display="/" xr:uid="{00000000-0004-0000-0000-000002000000}"/>
    <hyperlink ref="A89" location="'SO-02 - Oceľový prístrešo...'!C2" display="/" xr:uid="{00000000-0004-0000-0000-000003000000}"/>
    <hyperlink ref="A90" location="'SO-03 - Oceľový prístrešo...'!C2" display="/" xr:uid="{00000000-0004-0000-0000-000004000000}"/>
    <hyperlink ref="A91" location="'SO-04 - Oceľový prístrešo...'!C2" display="/" xr:uid="{00000000-0004-0000-0000-000005000000}"/>
    <hyperlink ref="A92" location="'SO-05 - Stavebné úpravy j...'!C2" display="/" xr:uid="{00000000-0004-0000-0000-000006000000}"/>
    <hyperlink ref="A93" location="'SO-06 - Osvetlenie'!C2" display="/" xr:uid="{00000000-0004-0000-0000-000007000000}"/>
    <hyperlink ref="A95" location="'SO-07.1 - Stavebné riešenie'!C2" display="/" xr:uid="{00000000-0004-0000-0000-000008000000}"/>
    <hyperlink ref="A96" location="'SO-07.2 - Odvodnenie'!C2" display="/" xr:uid="{00000000-0004-0000-0000-000009000000}"/>
    <hyperlink ref="A97" location="'SO-08 - Stavebné úpravy j...'!C2" display="/" xr:uid="{00000000-0004-0000-0000-00000A000000}"/>
    <hyperlink ref="A98" location="'ZS_NP - Zariadenie staven...'!C2" display="/" xr:uid="{00000000-0004-0000-0000-00000B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N187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110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883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N100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ROUND((((SUM(BE100:BE107)+SUM(BE125:BE180))+SUM(BE182:BE186))),2)</f>
        <v>0</v>
      </c>
      <c r="I32" s="270"/>
      <c r="J32" s="270"/>
      <c r="K32" s="39"/>
      <c r="L32" s="39"/>
      <c r="M32" s="276">
        <f>ROUND(((ROUND((SUM(BE100:BE107)+SUM(BE125:BE180)), 2)*F32)+SUM(BE182:BE186)*F32),2)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ROUND((((SUM(BF100:BF107)+SUM(BF125:BF180))+SUM(BF182:BF186))),2)</f>
        <v>0</v>
      </c>
      <c r="I33" s="270"/>
      <c r="J33" s="270"/>
      <c r="K33" s="39"/>
      <c r="L33" s="39"/>
      <c r="M33" s="276">
        <f>ROUND(((ROUND((SUM(BF100:BF107)+SUM(BF125:BF180)), 2)*F33)+SUM(BF182:BF186)*F33),2)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ROUND((((SUM(BG100:BG107)+SUM(BG125:BG180))+SUM(BG182:BG186))),2)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ROUND((((SUM(BH100:BH107)+SUM(BH125:BH180))+SUM(BH182:BH186))),2)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ROUND((((SUM(BI100:BI107)+SUM(BI125:BI180))+SUM(BI182:BI186))),2)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SO-08 - Stavebné úpravy jestvujúcej garáže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N125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N126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884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N127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348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N140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141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N154</f>
        <v>0</v>
      </c>
      <c r="O92" s="261"/>
      <c r="P92" s="261"/>
      <c r="Q92" s="261"/>
      <c r="R92" s="138"/>
    </row>
    <row r="93" spans="2:47" s="7" customFormat="1" ht="25" customHeight="1">
      <c r="B93" s="133"/>
      <c r="C93" s="134"/>
      <c r="D93" s="135" t="s">
        <v>142</v>
      </c>
      <c r="E93" s="134"/>
      <c r="F93" s="134"/>
      <c r="G93" s="134"/>
      <c r="H93" s="134"/>
      <c r="I93" s="134"/>
      <c r="J93" s="134"/>
      <c r="K93" s="134"/>
      <c r="L93" s="134"/>
      <c r="M93" s="134"/>
      <c r="N93" s="282">
        <f>N156</f>
        <v>0</v>
      </c>
      <c r="O93" s="283"/>
      <c r="P93" s="283"/>
      <c r="Q93" s="283"/>
      <c r="R93" s="136"/>
    </row>
    <row r="94" spans="2:47" s="8" customFormat="1" ht="19.899999999999999" customHeight="1">
      <c r="B94" s="137"/>
      <c r="C94" s="102"/>
      <c r="D94" s="113" t="s">
        <v>885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60">
        <f>N157</f>
        <v>0</v>
      </c>
      <c r="O94" s="261"/>
      <c r="P94" s="261"/>
      <c r="Q94" s="261"/>
      <c r="R94" s="138"/>
    </row>
    <row r="95" spans="2:47" s="8" customFormat="1" ht="19.899999999999999" customHeight="1">
      <c r="B95" s="137"/>
      <c r="C95" s="102"/>
      <c r="D95" s="113" t="s">
        <v>886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N162</f>
        <v>0</v>
      </c>
      <c r="O95" s="261"/>
      <c r="P95" s="261"/>
      <c r="Q95" s="261"/>
      <c r="R95" s="138"/>
    </row>
    <row r="96" spans="2:47" s="8" customFormat="1" ht="19.899999999999999" customHeight="1">
      <c r="B96" s="137"/>
      <c r="C96" s="102"/>
      <c r="D96" s="113" t="s">
        <v>143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60">
        <f>N168</f>
        <v>0</v>
      </c>
      <c r="O96" s="261"/>
      <c r="P96" s="261"/>
      <c r="Q96" s="261"/>
      <c r="R96" s="138"/>
    </row>
    <row r="97" spans="2:65" s="8" customFormat="1" ht="19.899999999999999" customHeight="1">
      <c r="B97" s="137"/>
      <c r="C97" s="102"/>
      <c r="D97" s="113" t="s">
        <v>144</v>
      </c>
      <c r="E97" s="102"/>
      <c r="F97" s="102"/>
      <c r="G97" s="102"/>
      <c r="H97" s="102"/>
      <c r="I97" s="102"/>
      <c r="J97" s="102"/>
      <c r="K97" s="102"/>
      <c r="L97" s="102"/>
      <c r="M97" s="102"/>
      <c r="N97" s="260">
        <f>N175</f>
        <v>0</v>
      </c>
      <c r="O97" s="261"/>
      <c r="P97" s="261"/>
      <c r="Q97" s="261"/>
      <c r="R97" s="138"/>
    </row>
    <row r="98" spans="2:65" s="7" customFormat="1" ht="21.75" customHeight="1">
      <c r="B98" s="133"/>
      <c r="C98" s="134"/>
      <c r="D98" s="135" t="s">
        <v>145</v>
      </c>
      <c r="E98" s="134"/>
      <c r="F98" s="134"/>
      <c r="G98" s="134"/>
      <c r="H98" s="134"/>
      <c r="I98" s="134"/>
      <c r="J98" s="134"/>
      <c r="K98" s="134"/>
      <c r="L98" s="134"/>
      <c r="M98" s="134"/>
      <c r="N98" s="284">
        <f>N181</f>
        <v>0</v>
      </c>
      <c r="O98" s="283"/>
      <c r="P98" s="283"/>
      <c r="Q98" s="283"/>
      <c r="R98" s="136"/>
    </row>
    <row r="99" spans="2:65" s="1" customFormat="1" ht="21.75" customHeigh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/>
    </row>
    <row r="100" spans="2:65" s="1" customFormat="1" ht="29.25" customHeight="1">
      <c r="B100" s="38"/>
      <c r="C100" s="132" t="s">
        <v>146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281">
        <f>ROUND(N101+N102+N103+N104+N105+N106,2)</f>
        <v>0</v>
      </c>
      <c r="O100" s="285"/>
      <c r="P100" s="285"/>
      <c r="Q100" s="285"/>
      <c r="R100" s="40"/>
      <c r="T100" s="139"/>
      <c r="U100" s="140" t="s">
        <v>37</v>
      </c>
    </row>
    <row r="101" spans="2:65" s="1" customFormat="1" ht="18" customHeight="1">
      <c r="B101" s="141"/>
      <c r="C101" s="142"/>
      <c r="D101" s="262" t="s">
        <v>147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ROUND(N88*T101,2)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ref="BE101:BE106" si="0">IF(U101="základná",N101,0)</f>
        <v>0</v>
      </c>
      <c r="BF101" s="149">
        <f t="shared" ref="BF101:BF106" si="1">IF(U101="znížená",N101,0)</f>
        <v>0</v>
      </c>
      <c r="BG101" s="149">
        <f t="shared" ref="BG101:BG106" si="2">IF(U101="zákl. prenesená",N101,0)</f>
        <v>0</v>
      </c>
      <c r="BH101" s="149">
        <f t="shared" ref="BH101:BH106" si="3">IF(U101="zníž. prenesená",N101,0)</f>
        <v>0</v>
      </c>
      <c r="BI101" s="149">
        <f t="shared" ref="BI101:BI106" si="4">IF(U101="nulová",N101,0)</f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149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ROUND(N88*T102,2)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150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ROUND(N88*T103,2)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262" t="s">
        <v>151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262" t="s">
        <v>152</v>
      </c>
      <c r="E105" s="286"/>
      <c r="F105" s="286"/>
      <c r="G105" s="286"/>
      <c r="H105" s="286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46"/>
      <c r="U105" s="147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148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 ht="18" customHeight="1">
      <c r="B106" s="141"/>
      <c r="C106" s="142"/>
      <c r="D106" s="143" t="s">
        <v>153</v>
      </c>
      <c r="E106" s="142"/>
      <c r="F106" s="142"/>
      <c r="G106" s="142"/>
      <c r="H106" s="142"/>
      <c r="I106" s="142"/>
      <c r="J106" s="142"/>
      <c r="K106" s="142"/>
      <c r="L106" s="142"/>
      <c r="M106" s="142"/>
      <c r="N106" s="264">
        <f>ROUND(N88*T106,2)</f>
        <v>0</v>
      </c>
      <c r="O106" s="287"/>
      <c r="P106" s="287"/>
      <c r="Q106" s="287"/>
      <c r="R106" s="144"/>
      <c r="S106" s="145"/>
      <c r="T106" s="150"/>
      <c r="U106" s="151" t="s">
        <v>40</v>
      </c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8" t="s">
        <v>154</v>
      </c>
      <c r="AZ106" s="145"/>
      <c r="BA106" s="145"/>
      <c r="BB106" s="145"/>
      <c r="BC106" s="145"/>
      <c r="BD106" s="145"/>
      <c r="BE106" s="149">
        <f t="shared" si="0"/>
        <v>0</v>
      </c>
      <c r="BF106" s="149">
        <f t="shared" si="1"/>
        <v>0</v>
      </c>
      <c r="BG106" s="149">
        <f t="shared" si="2"/>
        <v>0</v>
      </c>
      <c r="BH106" s="149">
        <f t="shared" si="3"/>
        <v>0</v>
      </c>
      <c r="BI106" s="149">
        <f t="shared" si="4"/>
        <v>0</v>
      </c>
      <c r="BJ106" s="148" t="s">
        <v>103</v>
      </c>
      <c r="BK106" s="145"/>
      <c r="BL106" s="145"/>
      <c r="BM106" s="145"/>
    </row>
    <row r="107" spans="2:65" s="1" customFormat="1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/>
    </row>
    <row r="108" spans="2:65" s="1" customFormat="1" ht="29.25" customHeight="1">
      <c r="B108" s="38"/>
      <c r="C108" s="123" t="s">
        <v>122</v>
      </c>
      <c r="D108" s="124"/>
      <c r="E108" s="124"/>
      <c r="F108" s="124"/>
      <c r="G108" s="124"/>
      <c r="H108" s="124"/>
      <c r="I108" s="124"/>
      <c r="J108" s="124"/>
      <c r="K108" s="124"/>
      <c r="L108" s="265">
        <f>ROUND(SUM(N88+N100),2)</f>
        <v>0</v>
      </c>
      <c r="M108" s="265"/>
      <c r="N108" s="265"/>
      <c r="O108" s="265"/>
      <c r="P108" s="265"/>
      <c r="Q108" s="265"/>
      <c r="R108" s="40"/>
    </row>
    <row r="109" spans="2:65" s="1" customFormat="1" ht="7" customHeight="1"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4"/>
    </row>
    <row r="113" spans="2:65" s="1" customFormat="1" ht="7" customHeight="1"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7"/>
    </row>
    <row r="114" spans="2:65" s="1" customFormat="1" ht="37" customHeight="1">
      <c r="B114" s="38"/>
      <c r="C114" s="222" t="s">
        <v>155</v>
      </c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  <c r="R114" s="40"/>
    </row>
    <row r="115" spans="2:65" s="1" customFormat="1" ht="7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30" customHeight="1">
      <c r="B116" s="38"/>
      <c r="C116" s="34" t="s">
        <v>16</v>
      </c>
      <c r="D116" s="39"/>
      <c r="E116" s="39"/>
      <c r="F116" s="268" t="str">
        <f>F6</f>
        <v>Modernizácia zberného dvoru v Ilave</v>
      </c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39"/>
      <c r="R116" s="40"/>
    </row>
    <row r="117" spans="2:65" s="1" customFormat="1" ht="37" customHeight="1">
      <c r="B117" s="38"/>
      <c r="C117" s="72" t="s">
        <v>129</v>
      </c>
      <c r="D117" s="39"/>
      <c r="E117" s="39"/>
      <c r="F117" s="238" t="str">
        <f>F7</f>
        <v>SO-08 - Stavebné úpravy jestvujúcej garáže</v>
      </c>
      <c r="G117" s="270"/>
      <c r="H117" s="270"/>
      <c r="I117" s="270"/>
      <c r="J117" s="270"/>
      <c r="K117" s="270"/>
      <c r="L117" s="270"/>
      <c r="M117" s="270"/>
      <c r="N117" s="270"/>
      <c r="O117" s="270"/>
      <c r="P117" s="270"/>
      <c r="Q117" s="39"/>
      <c r="R117" s="40"/>
    </row>
    <row r="118" spans="2:65" s="1" customFormat="1" ht="7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</row>
    <row r="119" spans="2:65" s="1" customFormat="1" ht="18" customHeight="1">
      <c r="B119" s="38"/>
      <c r="C119" s="34" t="s">
        <v>20</v>
      </c>
      <c r="D119" s="39"/>
      <c r="E119" s="39"/>
      <c r="F119" s="32" t="str">
        <f>F9</f>
        <v>Ilava</v>
      </c>
      <c r="G119" s="39"/>
      <c r="H119" s="39"/>
      <c r="I119" s="39"/>
      <c r="J119" s="39"/>
      <c r="K119" s="34" t="s">
        <v>22</v>
      </c>
      <c r="L119" s="39"/>
      <c r="M119" s="272">
        <f>IF(O9="","",O9)</f>
        <v>0</v>
      </c>
      <c r="N119" s="272"/>
      <c r="O119" s="272"/>
      <c r="P119" s="272"/>
      <c r="Q119" s="39"/>
      <c r="R119" s="40"/>
    </row>
    <row r="120" spans="2:65" s="1" customFormat="1" ht="7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1" customFormat="1">
      <c r="B121" s="38"/>
      <c r="C121" s="34" t="s">
        <v>23</v>
      </c>
      <c r="D121" s="39"/>
      <c r="E121" s="39"/>
      <c r="F121" s="32" t="str">
        <f>E12</f>
        <v>Mesto Ilava</v>
      </c>
      <c r="G121" s="39"/>
      <c r="H121" s="39"/>
      <c r="I121" s="39"/>
      <c r="J121" s="39"/>
      <c r="K121" s="34" t="s">
        <v>29</v>
      </c>
      <c r="L121" s="39"/>
      <c r="M121" s="226">
        <f>E18</f>
        <v>0</v>
      </c>
      <c r="N121" s="226"/>
      <c r="O121" s="226"/>
      <c r="P121" s="226"/>
      <c r="Q121" s="226"/>
      <c r="R121" s="40"/>
    </row>
    <row r="122" spans="2:65" s="1" customFormat="1" ht="14.5" customHeight="1">
      <c r="B122" s="38"/>
      <c r="C122" s="34" t="s">
        <v>27</v>
      </c>
      <c r="D122" s="39"/>
      <c r="E122" s="39"/>
      <c r="F122" s="32" t="str">
        <f>IF(E15="","",E15)</f>
        <v>Vyplň údaj</v>
      </c>
      <c r="G122" s="39"/>
      <c r="H122" s="39"/>
      <c r="I122" s="39"/>
      <c r="J122" s="39"/>
      <c r="K122" s="34" t="s">
        <v>32</v>
      </c>
      <c r="L122" s="39"/>
      <c r="M122" s="226">
        <f>E21</f>
        <v>0</v>
      </c>
      <c r="N122" s="226"/>
      <c r="O122" s="226"/>
      <c r="P122" s="226"/>
      <c r="Q122" s="226"/>
      <c r="R122" s="40"/>
    </row>
    <row r="123" spans="2:65" s="1" customFormat="1" ht="10.4" customHeight="1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</row>
    <row r="124" spans="2:65" s="9" customFormat="1" ht="29.25" customHeight="1">
      <c r="B124" s="152"/>
      <c r="C124" s="153" t="s">
        <v>156</v>
      </c>
      <c r="D124" s="154" t="s">
        <v>157</v>
      </c>
      <c r="E124" s="154" t="s">
        <v>55</v>
      </c>
      <c r="F124" s="288" t="s">
        <v>158</v>
      </c>
      <c r="G124" s="288"/>
      <c r="H124" s="288"/>
      <c r="I124" s="288"/>
      <c r="J124" s="154" t="s">
        <v>159</v>
      </c>
      <c r="K124" s="154" t="s">
        <v>160</v>
      </c>
      <c r="L124" s="288" t="s">
        <v>161</v>
      </c>
      <c r="M124" s="288"/>
      <c r="N124" s="288" t="s">
        <v>134</v>
      </c>
      <c r="O124" s="288"/>
      <c r="P124" s="288"/>
      <c r="Q124" s="289"/>
      <c r="R124" s="155"/>
      <c r="T124" s="79" t="s">
        <v>162</v>
      </c>
      <c r="U124" s="80" t="s">
        <v>37</v>
      </c>
      <c r="V124" s="80" t="s">
        <v>163</v>
      </c>
      <c r="W124" s="80" t="s">
        <v>164</v>
      </c>
      <c r="X124" s="80" t="s">
        <v>165</v>
      </c>
      <c r="Y124" s="80" t="s">
        <v>166</v>
      </c>
      <c r="Z124" s="80" t="s">
        <v>167</v>
      </c>
      <c r="AA124" s="81" t="s">
        <v>168</v>
      </c>
    </row>
    <row r="125" spans="2:65" s="1" customFormat="1" ht="29.25" customHeight="1">
      <c r="B125" s="38"/>
      <c r="C125" s="83" t="s">
        <v>131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297">
        <f>BK125</f>
        <v>0</v>
      </c>
      <c r="O125" s="298"/>
      <c r="P125" s="298"/>
      <c r="Q125" s="298"/>
      <c r="R125" s="40"/>
      <c r="T125" s="82"/>
      <c r="U125" s="54"/>
      <c r="V125" s="54"/>
      <c r="W125" s="156">
        <f>W126+W156+W181</f>
        <v>0</v>
      </c>
      <c r="X125" s="54"/>
      <c r="Y125" s="156">
        <f>Y126+Y156+Y181</f>
        <v>9.3063258199999996</v>
      </c>
      <c r="Z125" s="54"/>
      <c r="AA125" s="157">
        <f>AA126+AA156+AA181</f>
        <v>6.8095000299999997</v>
      </c>
      <c r="AT125" s="23" t="s">
        <v>72</v>
      </c>
      <c r="AU125" s="23" t="s">
        <v>136</v>
      </c>
      <c r="BK125" s="158">
        <f>BK126+BK156+BK181</f>
        <v>0</v>
      </c>
    </row>
    <row r="126" spans="2:65" s="10" customFormat="1" ht="37.4" customHeight="1">
      <c r="B126" s="159"/>
      <c r="C126" s="160"/>
      <c r="D126" s="161" t="s">
        <v>137</v>
      </c>
      <c r="E126" s="161"/>
      <c r="F126" s="161"/>
      <c r="G126" s="161"/>
      <c r="H126" s="161"/>
      <c r="I126" s="161"/>
      <c r="J126" s="161"/>
      <c r="K126" s="161"/>
      <c r="L126" s="161"/>
      <c r="M126" s="161"/>
      <c r="N126" s="284">
        <f>BK126</f>
        <v>0</v>
      </c>
      <c r="O126" s="299"/>
      <c r="P126" s="299"/>
      <c r="Q126" s="299"/>
      <c r="R126" s="162"/>
      <c r="T126" s="163"/>
      <c r="U126" s="160"/>
      <c r="V126" s="160"/>
      <c r="W126" s="164">
        <f>W127+W140+W154</f>
        <v>0</v>
      </c>
      <c r="X126" s="160"/>
      <c r="Y126" s="164">
        <f>Y127+Y140+Y154</f>
        <v>3.87982746</v>
      </c>
      <c r="Z126" s="160"/>
      <c r="AA126" s="165">
        <f>AA127+AA140+AA154</f>
        <v>0.92452500000000004</v>
      </c>
      <c r="AR126" s="166" t="s">
        <v>81</v>
      </c>
      <c r="AT126" s="167" t="s">
        <v>72</v>
      </c>
      <c r="AU126" s="167" t="s">
        <v>73</v>
      </c>
      <c r="AY126" s="166" t="s">
        <v>169</v>
      </c>
      <c r="BK126" s="168">
        <f>BK127+BK140+BK154</f>
        <v>0</v>
      </c>
    </row>
    <row r="127" spans="2:65" s="10" customFormat="1" ht="19.899999999999999" customHeight="1">
      <c r="B127" s="159"/>
      <c r="C127" s="160"/>
      <c r="D127" s="169" t="s">
        <v>884</v>
      </c>
      <c r="E127" s="169"/>
      <c r="F127" s="169"/>
      <c r="G127" s="169"/>
      <c r="H127" s="169"/>
      <c r="I127" s="169"/>
      <c r="J127" s="169"/>
      <c r="K127" s="169"/>
      <c r="L127" s="169"/>
      <c r="M127" s="169"/>
      <c r="N127" s="300">
        <f>BK127</f>
        <v>0</v>
      </c>
      <c r="O127" s="301"/>
      <c r="P127" s="301"/>
      <c r="Q127" s="301"/>
      <c r="R127" s="162"/>
      <c r="T127" s="163"/>
      <c r="U127" s="160"/>
      <c r="V127" s="160"/>
      <c r="W127" s="164">
        <f>SUM(W128:W139)</f>
        <v>0</v>
      </c>
      <c r="X127" s="160"/>
      <c r="Y127" s="164">
        <f>SUM(Y128:Y139)</f>
        <v>1.3635369800000001</v>
      </c>
      <c r="Z127" s="160"/>
      <c r="AA127" s="165">
        <f>SUM(AA128:AA139)</f>
        <v>0</v>
      </c>
      <c r="AR127" s="166" t="s">
        <v>81</v>
      </c>
      <c r="AT127" s="167" t="s">
        <v>72</v>
      </c>
      <c r="AU127" s="167" t="s">
        <v>81</v>
      </c>
      <c r="AY127" s="166" t="s">
        <v>169</v>
      </c>
      <c r="BK127" s="168">
        <f>SUM(BK128:BK139)</f>
        <v>0</v>
      </c>
    </row>
    <row r="128" spans="2:65" s="1" customFormat="1" ht="16.5" customHeight="1">
      <c r="B128" s="141"/>
      <c r="C128" s="170" t="s">
        <v>81</v>
      </c>
      <c r="D128" s="170" t="s">
        <v>170</v>
      </c>
      <c r="E128" s="171" t="s">
        <v>887</v>
      </c>
      <c r="F128" s="290" t="s">
        <v>888</v>
      </c>
      <c r="G128" s="290"/>
      <c r="H128" s="290"/>
      <c r="I128" s="290"/>
      <c r="J128" s="172" t="s">
        <v>190</v>
      </c>
      <c r="K128" s="173">
        <v>1.7330000000000001</v>
      </c>
      <c r="L128" s="291">
        <v>0</v>
      </c>
      <c r="M128" s="291"/>
      <c r="N128" s="292">
        <f>ROUND(L128*K128,3)</f>
        <v>0</v>
      </c>
      <c r="O128" s="292"/>
      <c r="P128" s="292"/>
      <c r="Q128" s="292"/>
      <c r="R128" s="144"/>
      <c r="T128" s="175" t="s">
        <v>5</v>
      </c>
      <c r="U128" s="47" t="s">
        <v>40</v>
      </c>
      <c r="V128" s="39"/>
      <c r="W128" s="176">
        <f>V128*K128</f>
        <v>0</v>
      </c>
      <c r="X128" s="176">
        <v>4.793E-2</v>
      </c>
      <c r="Y128" s="176">
        <f>X128*K128</f>
        <v>8.3062690000000008E-2</v>
      </c>
      <c r="Z128" s="176">
        <v>0</v>
      </c>
      <c r="AA128" s="177">
        <f>Z128*K128</f>
        <v>0</v>
      </c>
      <c r="AR128" s="23" t="s">
        <v>174</v>
      </c>
      <c r="AT128" s="23" t="s">
        <v>170</v>
      </c>
      <c r="AU128" s="23" t="s">
        <v>103</v>
      </c>
      <c r="AY128" s="23" t="s">
        <v>169</v>
      </c>
      <c r="BE128" s="117">
        <f>IF(U128="základná",N128,0)</f>
        <v>0</v>
      </c>
      <c r="BF128" s="117">
        <f>IF(U128="znížená",N128,0)</f>
        <v>0</v>
      </c>
      <c r="BG128" s="117">
        <f>IF(U128="zákl. prenesená",N128,0)</f>
        <v>0</v>
      </c>
      <c r="BH128" s="117">
        <f>IF(U128="zníž. prenesená",N128,0)</f>
        <v>0</v>
      </c>
      <c r="BI128" s="117">
        <f>IF(U128="nulová",N128,0)</f>
        <v>0</v>
      </c>
      <c r="BJ128" s="23" t="s">
        <v>103</v>
      </c>
      <c r="BK128" s="178">
        <f>ROUND(L128*K128,3)</f>
        <v>0</v>
      </c>
      <c r="BL128" s="23" t="s">
        <v>174</v>
      </c>
      <c r="BM128" s="23" t="s">
        <v>889</v>
      </c>
    </row>
    <row r="129" spans="2:65" s="11" customFormat="1" ht="16.5" customHeight="1">
      <c r="B129" s="179"/>
      <c r="C129" s="180"/>
      <c r="D129" s="180"/>
      <c r="E129" s="181" t="s">
        <v>5</v>
      </c>
      <c r="F129" s="293" t="s">
        <v>890</v>
      </c>
      <c r="G129" s="294"/>
      <c r="H129" s="294"/>
      <c r="I129" s="294"/>
      <c r="J129" s="180"/>
      <c r="K129" s="182">
        <v>1.7330000000000001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81</v>
      </c>
      <c r="AY129" s="186" t="s">
        <v>169</v>
      </c>
    </row>
    <row r="130" spans="2:65" s="1" customFormat="1" ht="25.5" customHeight="1">
      <c r="B130" s="141"/>
      <c r="C130" s="170" t="s">
        <v>103</v>
      </c>
      <c r="D130" s="170" t="s">
        <v>170</v>
      </c>
      <c r="E130" s="171" t="s">
        <v>891</v>
      </c>
      <c r="F130" s="290" t="s">
        <v>892</v>
      </c>
      <c r="G130" s="290"/>
      <c r="H130" s="290"/>
      <c r="I130" s="290"/>
      <c r="J130" s="172" t="s">
        <v>190</v>
      </c>
      <c r="K130" s="173">
        <v>14.675000000000001</v>
      </c>
      <c r="L130" s="291">
        <v>0</v>
      </c>
      <c r="M130" s="291"/>
      <c r="N130" s="292">
        <f>ROUND(L130*K130,3)</f>
        <v>0</v>
      </c>
      <c r="O130" s="292"/>
      <c r="P130" s="292"/>
      <c r="Q130" s="292"/>
      <c r="R130" s="144"/>
      <c r="T130" s="175" t="s">
        <v>5</v>
      </c>
      <c r="U130" s="47" t="s">
        <v>40</v>
      </c>
      <c r="V130" s="39"/>
      <c r="W130" s="176">
        <f>V130*K130</f>
        <v>0</v>
      </c>
      <c r="X130" s="176">
        <v>3.8600000000000002E-2</v>
      </c>
      <c r="Y130" s="176">
        <f>X130*K130</f>
        <v>0.56645500000000004</v>
      </c>
      <c r="Z130" s="176">
        <v>0</v>
      </c>
      <c r="AA130" s="177">
        <f>Z130*K130</f>
        <v>0</v>
      </c>
      <c r="AR130" s="23" t="s">
        <v>174</v>
      </c>
      <c r="AT130" s="23" t="s">
        <v>170</v>
      </c>
      <c r="AU130" s="23" t="s">
        <v>103</v>
      </c>
      <c r="AY130" s="23" t="s">
        <v>169</v>
      </c>
      <c r="BE130" s="117">
        <f>IF(U130="základná",N130,0)</f>
        <v>0</v>
      </c>
      <c r="BF130" s="117">
        <f>IF(U130="znížená",N130,0)</f>
        <v>0</v>
      </c>
      <c r="BG130" s="117">
        <f>IF(U130="zákl. prenesená",N130,0)</f>
        <v>0</v>
      </c>
      <c r="BH130" s="117">
        <f>IF(U130="zníž. prenesená",N130,0)</f>
        <v>0</v>
      </c>
      <c r="BI130" s="117">
        <f>IF(U130="nulová",N130,0)</f>
        <v>0</v>
      </c>
      <c r="BJ130" s="23" t="s">
        <v>103</v>
      </c>
      <c r="BK130" s="178">
        <f>ROUND(L130*K130,3)</f>
        <v>0</v>
      </c>
      <c r="BL130" s="23" t="s">
        <v>174</v>
      </c>
      <c r="BM130" s="23" t="s">
        <v>893</v>
      </c>
    </row>
    <row r="131" spans="2:65" s="11" customFormat="1" ht="16.5" customHeight="1">
      <c r="B131" s="179"/>
      <c r="C131" s="180"/>
      <c r="D131" s="180"/>
      <c r="E131" s="181" t="s">
        <v>5</v>
      </c>
      <c r="F131" s="293" t="s">
        <v>894</v>
      </c>
      <c r="G131" s="294"/>
      <c r="H131" s="294"/>
      <c r="I131" s="294"/>
      <c r="J131" s="180"/>
      <c r="K131" s="182">
        <v>14.675000000000001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81</v>
      </c>
      <c r="AY131" s="186" t="s">
        <v>169</v>
      </c>
    </row>
    <row r="132" spans="2:65" s="1" customFormat="1" ht="38.25" customHeight="1">
      <c r="B132" s="141"/>
      <c r="C132" s="170" t="s">
        <v>184</v>
      </c>
      <c r="D132" s="170" t="s">
        <v>170</v>
      </c>
      <c r="E132" s="171" t="s">
        <v>895</v>
      </c>
      <c r="F132" s="290" t="s">
        <v>896</v>
      </c>
      <c r="G132" s="290"/>
      <c r="H132" s="290"/>
      <c r="I132" s="290"/>
      <c r="J132" s="172" t="s">
        <v>190</v>
      </c>
      <c r="K132" s="173">
        <v>56.255000000000003</v>
      </c>
      <c r="L132" s="291">
        <v>0</v>
      </c>
      <c r="M132" s="291"/>
      <c r="N132" s="292">
        <f>ROUND(L132*K132,3)</f>
        <v>0</v>
      </c>
      <c r="O132" s="292"/>
      <c r="P132" s="292"/>
      <c r="Q132" s="292"/>
      <c r="R132" s="144"/>
      <c r="T132" s="175" t="s">
        <v>5</v>
      </c>
      <c r="U132" s="47" t="s">
        <v>40</v>
      </c>
      <c r="V132" s="39"/>
      <c r="W132" s="176">
        <f>V132*K132</f>
        <v>0</v>
      </c>
      <c r="X132" s="176">
        <v>5.11E-3</v>
      </c>
      <c r="Y132" s="176">
        <f>X132*K132</f>
        <v>0.28746305</v>
      </c>
      <c r="Z132" s="176">
        <v>0</v>
      </c>
      <c r="AA132" s="177">
        <f>Z132*K132</f>
        <v>0</v>
      </c>
      <c r="AR132" s="23" t="s">
        <v>174</v>
      </c>
      <c r="AT132" s="23" t="s">
        <v>170</v>
      </c>
      <c r="AU132" s="23" t="s">
        <v>103</v>
      </c>
      <c r="AY132" s="23" t="s">
        <v>169</v>
      </c>
      <c r="BE132" s="117">
        <f>IF(U132="základná",N132,0)</f>
        <v>0</v>
      </c>
      <c r="BF132" s="117">
        <f>IF(U132="znížená",N132,0)</f>
        <v>0</v>
      </c>
      <c r="BG132" s="117">
        <f>IF(U132="zákl. prenesená",N132,0)</f>
        <v>0</v>
      </c>
      <c r="BH132" s="117">
        <f>IF(U132="zníž. prenesená",N132,0)</f>
        <v>0</v>
      </c>
      <c r="BI132" s="117">
        <f>IF(U132="nulová",N132,0)</f>
        <v>0</v>
      </c>
      <c r="BJ132" s="23" t="s">
        <v>103</v>
      </c>
      <c r="BK132" s="178">
        <f>ROUND(L132*K132,3)</f>
        <v>0</v>
      </c>
      <c r="BL132" s="23" t="s">
        <v>174</v>
      </c>
      <c r="BM132" s="23" t="s">
        <v>897</v>
      </c>
    </row>
    <row r="133" spans="2:65" s="11" customFormat="1" ht="25.5" customHeight="1">
      <c r="B133" s="179"/>
      <c r="C133" s="180"/>
      <c r="D133" s="180"/>
      <c r="E133" s="181" t="s">
        <v>5</v>
      </c>
      <c r="F133" s="293" t="s">
        <v>898</v>
      </c>
      <c r="G133" s="294"/>
      <c r="H133" s="294"/>
      <c r="I133" s="294"/>
      <c r="J133" s="180"/>
      <c r="K133" s="182">
        <v>56.255000000000003</v>
      </c>
      <c r="L133" s="180"/>
      <c r="M133" s="180"/>
      <c r="N133" s="180"/>
      <c r="O133" s="180"/>
      <c r="P133" s="180"/>
      <c r="Q133" s="180"/>
      <c r="R133" s="183"/>
      <c r="T133" s="184"/>
      <c r="U133" s="180"/>
      <c r="V133" s="180"/>
      <c r="W133" s="180"/>
      <c r="X133" s="180"/>
      <c r="Y133" s="180"/>
      <c r="Z133" s="180"/>
      <c r="AA133" s="185"/>
      <c r="AT133" s="186" t="s">
        <v>177</v>
      </c>
      <c r="AU133" s="186" t="s">
        <v>103</v>
      </c>
      <c r="AV133" s="11" t="s">
        <v>103</v>
      </c>
      <c r="AW133" s="11" t="s">
        <v>30</v>
      </c>
      <c r="AX133" s="11" t="s">
        <v>81</v>
      </c>
      <c r="AY133" s="186" t="s">
        <v>169</v>
      </c>
    </row>
    <row r="134" spans="2:65" s="1" customFormat="1" ht="25.5" customHeight="1">
      <c r="B134" s="141"/>
      <c r="C134" s="170" t="s">
        <v>174</v>
      </c>
      <c r="D134" s="170" t="s">
        <v>170</v>
      </c>
      <c r="E134" s="171" t="s">
        <v>899</v>
      </c>
      <c r="F134" s="290" t="s">
        <v>900</v>
      </c>
      <c r="G134" s="290"/>
      <c r="H134" s="290"/>
      <c r="I134" s="290"/>
      <c r="J134" s="172" t="s">
        <v>190</v>
      </c>
      <c r="K134" s="173">
        <v>48.917000000000002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1.3600000000000001E-3</v>
      </c>
      <c r="Y134" s="176">
        <f>X134*K134</f>
        <v>6.6527120000000009E-2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901</v>
      </c>
    </row>
    <row r="135" spans="2:65" s="11" customFormat="1" ht="16.5" customHeight="1">
      <c r="B135" s="179"/>
      <c r="C135" s="180"/>
      <c r="D135" s="180"/>
      <c r="E135" s="181" t="s">
        <v>5</v>
      </c>
      <c r="F135" s="293" t="s">
        <v>902</v>
      </c>
      <c r="G135" s="294"/>
      <c r="H135" s="294"/>
      <c r="I135" s="294"/>
      <c r="J135" s="180"/>
      <c r="K135" s="182">
        <v>48.917000000000002</v>
      </c>
      <c r="L135" s="180"/>
      <c r="M135" s="180"/>
      <c r="N135" s="180"/>
      <c r="O135" s="180"/>
      <c r="P135" s="180"/>
      <c r="Q135" s="180"/>
      <c r="R135" s="183"/>
      <c r="T135" s="184"/>
      <c r="U135" s="180"/>
      <c r="V135" s="180"/>
      <c r="W135" s="180"/>
      <c r="X135" s="180"/>
      <c r="Y135" s="180"/>
      <c r="Z135" s="180"/>
      <c r="AA135" s="185"/>
      <c r="AT135" s="186" t="s">
        <v>177</v>
      </c>
      <c r="AU135" s="186" t="s">
        <v>103</v>
      </c>
      <c r="AV135" s="11" t="s">
        <v>103</v>
      </c>
      <c r="AW135" s="11" t="s">
        <v>30</v>
      </c>
      <c r="AX135" s="11" t="s">
        <v>81</v>
      </c>
      <c r="AY135" s="186" t="s">
        <v>169</v>
      </c>
    </row>
    <row r="136" spans="2:65" s="1" customFormat="1" ht="25.5" customHeight="1">
      <c r="B136" s="141"/>
      <c r="C136" s="170" t="s">
        <v>193</v>
      </c>
      <c r="D136" s="170" t="s">
        <v>170</v>
      </c>
      <c r="E136" s="171" t="s">
        <v>903</v>
      </c>
      <c r="F136" s="290" t="s">
        <v>904</v>
      </c>
      <c r="G136" s="290"/>
      <c r="H136" s="290"/>
      <c r="I136" s="290"/>
      <c r="J136" s="172" t="s">
        <v>190</v>
      </c>
      <c r="K136" s="173">
        <v>48.917000000000002</v>
      </c>
      <c r="L136" s="291">
        <v>0</v>
      </c>
      <c r="M136" s="291"/>
      <c r="N136" s="292">
        <f>ROUND(L136*K136,3)</f>
        <v>0</v>
      </c>
      <c r="O136" s="292"/>
      <c r="P136" s="292"/>
      <c r="Q136" s="292"/>
      <c r="R136" s="144"/>
      <c r="T136" s="175" t="s">
        <v>5</v>
      </c>
      <c r="U136" s="47" t="s">
        <v>40</v>
      </c>
      <c r="V136" s="39"/>
      <c r="W136" s="176">
        <f>V136*K136</f>
        <v>0</v>
      </c>
      <c r="X136" s="176">
        <v>7.3600000000000002E-3</v>
      </c>
      <c r="Y136" s="176">
        <f>X136*K136</f>
        <v>0.36002912000000004</v>
      </c>
      <c r="Z136" s="176">
        <v>0</v>
      </c>
      <c r="AA136" s="177">
        <f>Z136*K136</f>
        <v>0</v>
      </c>
      <c r="AR136" s="23" t="s">
        <v>174</v>
      </c>
      <c r="AT136" s="23" t="s">
        <v>170</v>
      </c>
      <c r="AU136" s="23" t="s">
        <v>103</v>
      </c>
      <c r="AY136" s="23" t="s">
        <v>169</v>
      </c>
      <c r="BE136" s="117">
        <f>IF(U136="základná",N136,0)</f>
        <v>0</v>
      </c>
      <c r="BF136" s="117">
        <f>IF(U136="znížená",N136,0)</f>
        <v>0</v>
      </c>
      <c r="BG136" s="117">
        <f>IF(U136="zákl. prenesená",N136,0)</f>
        <v>0</v>
      </c>
      <c r="BH136" s="117">
        <f>IF(U136="zníž. prenesená",N136,0)</f>
        <v>0</v>
      </c>
      <c r="BI136" s="117">
        <f>IF(U136="nulová",N136,0)</f>
        <v>0</v>
      </c>
      <c r="BJ136" s="23" t="s">
        <v>103</v>
      </c>
      <c r="BK136" s="178">
        <f>ROUND(L136*K136,3)</f>
        <v>0</v>
      </c>
      <c r="BL136" s="23" t="s">
        <v>174</v>
      </c>
      <c r="BM136" s="23" t="s">
        <v>905</v>
      </c>
    </row>
    <row r="137" spans="2:65" s="11" customFormat="1" ht="16.5" customHeight="1">
      <c r="B137" s="179"/>
      <c r="C137" s="180"/>
      <c r="D137" s="180"/>
      <c r="E137" s="181" t="s">
        <v>5</v>
      </c>
      <c r="F137" s="293" t="s">
        <v>902</v>
      </c>
      <c r="G137" s="294"/>
      <c r="H137" s="294"/>
      <c r="I137" s="294"/>
      <c r="J137" s="180"/>
      <c r="K137" s="182">
        <v>48.917000000000002</v>
      </c>
      <c r="L137" s="180"/>
      <c r="M137" s="180"/>
      <c r="N137" s="180"/>
      <c r="O137" s="180"/>
      <c r="P137" s="180"/>
      <c r="Q137" s="180"/>
      <c r="R137" s="183"/>
      <c r="T137" s="184"/>
      <c r="U137" s="180"/>
      <c r="V137" s="180"/>
      <c r="W137" s="180"/>
      <c r="X137" s="180"/>
      <c r="Y137" s="180"/>
      <c r="Z137" s="180"/>
      <c r="AA137" s="185"/>
      <c r="AT137" s="186" t="s">
        <v>177</v>
      </c>
      <c r="AU137" s="186" t="s">
        <v>103</v>
      </c>
      <c r="AV137" s="11" t="s">
        <v>103</v>
      </c>
      <c r="AW137" s="11" t="s">
        <v>30</v>
      </c>
      <c r="AX137" s="11" t="s">
        <v>81</v>
      </c>
      <c r="AY137" s="186" t="s">
        <v>169</v>
      </c>
    </row>
    <row r="138" spans="2:65" s="1" customFormat="1" ht="16.5" customHeight="1">
      <c r="B138" s="141"/>
      <c r="C138" s="170" t="s">
        <v>198</v>
      </c>
      <c r="D138" s="170" t="s">
        <v>170</v>
      </c>
      <c r="E138" s="171" t="s">
        <v>906</v>
      </c>
      <c r="F138" s="290" t="s">
        <v>907</v>
      </c>
      <c r="G138" s="290"/>
      <c r="H138" s="290"/>
      <c r="I138" s="290"/>
      <c r="J138" s="172" t="s">
        <v>190</v>
      </c>
      <c r="K138" s="173">
        <v>48.917000000000002</v>
      </c>
      <c r="L138" s="291">
        <v>0</v>
      </c>
      <c r="M138" s="291"/>
      <c r="N138" s="292">
        <f>ROUND(L138*K138,3)</f>
        <v>0</v>
      </c>
      <c r="O138" s="292"/>
      <c r="P138" s="292"/>
      <c r="Q138" s="292"/>
      <c r="R138" s="144"/>
      <c r="T138" s="175" t="s">
        <v>5</v>
      </c>
      <c r="U138" s="47" t="s">
        <v>40</v>
      </c>
      <c r="V138" s="39"/>
      <c r="W138" s="176">
        <f>V138*K138</f>
        <v>0</v>
      </c>
      <c r="X138" s="176">
        <v>0</v>
      </c>
      <c r="Y138" s="176">
        <f>X138*K138</f>
        <v>0</v>
      </c>
      <c r="Z138" s="176">
        <v>0</v>
      </c>
      <c r="AA138" s="177">
        <f>Z138*K138</f>
        <v>0</v>
      </c>
      <c r="AR138" s="23" t="s">
        <v>174</v>
      </c>
      <c r="AT138" s="23" t="s">
        <v>170</v>
      </c>
      <c r="AU138" s="23" t="s">
        <v>103</v>
      </c>
      <c r="AY138" s="23" t="s">
        <v>169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103</v>
      </c>
      <c r="BK138" s="178">
        <f>ROUND(L138*K138,3)</f>
        <v>0</v>
      </c>
      <c r="BL138" s="23" t="s">
        <v>174</v>
      </c>
      <c r="BM138" s="23" t="s">
        <v>908</v>
      </c>
    </row>
    <row r="139" spans="2:65" s="11" customFormat="1" ht="16.5" customHeight="1">
      <c r="B139" s="179"/>
      <c r="C139" s="180"/>
      <c r="D139" s="180"/>
      <c r="E139" s="181" t="s">
        <v>5</v>
      </c>
      <c r="F139" s="293" t="s">
        <v>909</v>
      </c>
      <c r="G139" s="294"/>
      <c r="H139" s="294"/>
      <c r="I139" s="294"/>
      <c r="J139" s="180"/>
      <c r="K139" s="182">
        <v>48.917000000000002</v>
      </c>
      <c r="L139" s="180"/>
      <c r="M139" s="180"/>
      <c r="N139" s="180"/>
      <c r="O139" s="180"/>
      <c r="P139" s="180"/>
      <c r="Q139" s="180"/>
      <c r="R139" s="183"/>
      <c r="T139" s="184"/>
      <c r="U139" s="180"/>
      <c r="V139" s="180"/>
      <c r="W139" s="180"/>
      <c r="X139" s="180"/>
      <c r="Y139" s="180"/>
      <c r="Z139" s="180"/>
      <c r="AA139" s="185"/>
      <c r="AT139" s="186" t="s">
        <v>177</v>
      </c>
      <c r="AU139" s="186" t="s">
        <v>103</v>
      </c>
      <c r="AV139" s="11" t="s">
        <v>103</v>
      </c>
      <c r="AW139" s="11" t="s">
        <v>30</v>
      </c>
      <c r="AX139" s="11" t="s">
        <v>81</v>
      </c>
      <c r="AY139" s="186" t="s">
        <v>169</v>
      </c>
    </row>
    <row r="140" spans="2:65" s="10" customFormat="1" ht="29.9" customHeight="1">
      <c r="B140" s="159"/>
      <c r="C140" s="160"/>
      <c r="D140" s="169" t="s">
        <v>348</v>
      </c>
      <c r="E140" s="169"/>
      <c r="F140" s="169"/>
      <c r="G140" s="169"/>
      <c r="H140" s="169"/>
      <c r="I140" s="169"/>
      <c r="J140" s="169"/>
      <c r="K140" s="169"/>
      <c r="L140" s="169"/>
      <c r="M140" s="169"/>
      <c r="N140" s="300">
        <f>BK140</f>
        <v>0</v>
      </c>
      <c r="O140" s="301"/>
      <c r="P140" s="301"/>
      <c r="Q140" s="301"/>
      <c r="R140" s="162"/>
      <c r="T140" s="163"/>
      <c r="U140" s="160"/>
      <c r="V140" s="160"/>
      <c r="W140" s="164">
        <f>SUM(W141:W153)</f>
        <v>0</v>
      </c>
      <c r="X140" s="160"/>
      <c r="Y140" s="164">
        <f>SUM(Y141:Y153)</f>
        <v>2.5162904799999999</v>
      </c>
      <c r="Z140" s="160"/>
      <c r="AA140" s="165">
        <f>SUM(AA141:AA153)</f>
        <v>0.92452500000000004</v>
      </c>
      <c r="AR140" s="166" t="s">
        <v>81</v>
      </c>
      <c r="AT140" s="167" t="s">
        <v>72</v>
      </c>
      <c r="AU140" s="167" t="s">
        <v>81</v>
      </c>
      <c r="AY140" s="166" t="s">
        <v>169</v>
      </c>
      <c r="BK140" s="168">
        <f>SUM(BK141:BK153)</f>
        <v>0</v>
      </c>
    </row>
    <row r="141" spans="2:65" s="1" customFormat="1" ht="25.5" customHeight="1">
      <c r="B141" s="141"/>
      <c r="C141" s="170" t="s">
        <v>203</v>
      </c>
      <c r="D141" s="170" t="s">
        <v>170</v>
      </c>
      <c r="E141" s="171" t="s">
        <v>910</v>
      </c>
      <c r="F141" s="290" t="s">
        <v>911</v>
      </c>
      <c r="G141" s="290"/>
      <c r="H141" s="290"/>
      <c r="I141" s="290"/>
      <c r="J141" s="172" t="s">
        <v>190</v>
      </c>
      <c r="K141" s="173">
        <v>14.675000000000001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6.3E-2</v>
      </c>
      <c r="AA141" s="177">
        <f>Z141*K141</f>
        <v>0.92452500000000004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912</v>
      </c>
    </row>
    <row r="142" spans="2:65" s="11" customFormat="1" ht="16.5" customHeight="1">
      <c r="B142" s="179"/>
      <c r="C142" s="180"/>
      <c r="D142" s="180"/>
      <c r="E142" s="181" t="s">
        <v>5</v>
      </c>
      <c r="F142" s="293" t="s">
        <v>894</v>
      </c>
      <c r="G142" s="294"/>
      <c r="H142" s="294"/>
      <c r="I142" s="294"/>
      <c r="J142" s="180"/>
      <c r="K142" s="182">
        <v>14.675000000000001</v>
      </c>
      <c r="L142" s="180"/>
      <c r="M142" s="180"/>
      <c r="N142" s="180"/>
      <c r="O142" s="180"/>
      <c r="P142" s="180"/>
      <c r="Q142" s="180"/>
      <c r="R142" s="183"/>
      <c r="T142" s="184"/>
      <c r="U142" s="180"/>
      <c r="V142" s="180"/>
      <c r="W142" s="180"/>
      <c r="X142" s="180"/>
      <c r="Y142" s="180"/>
      <c r="Z142" s="180"/>
      <c r="AA142" s="185"/>
      <c r="AT142" s="186" t="s">
        <v>177</v>
      </c>
      <c r="AU142" s="186" t="s">
        <v>103</v>
      </c>
      <c r="AV142" s="11" t="s">
        <v>103</v>
      </c>
      <c r="AW142" s="11" t="s">
        <v>30</v>
      </c>
      <c r="AX142" s="11" t="s">
        <v>81</v>
      </c>
      <c r="AY142" s="186" t="s">
        <v>169</v>
      </c>
    </row>
    <row r="143" spans="2:65" s="1" customFormat="1" ht="38.25" customHeight="1">
      <c r="B143" s="141"/>
      <c r="C143" s="170" t="s">
        <v>207</v>
      </c>
      <c r="D143" s="170" t="s">
        <v>170</v>
      </c>
      <c r="E143" s="171" t="s">
        <v>913</v>
      </c>
      <c r="F143" s="290" t="s">
        <v>914</v>
      </c>
      <c r="G143" s="290"/>
      <c r="H143" s="290"/>
      <c r="I143" s="290"/>
      <c r="J143" s="172" t="s">
        <v>190</v>
      </c>
      <c r="K143" s="173">
        <v>48.917000000000002</v>
      </c>
      <c r="L143" s="291">
        <v>0</v>
      </c>
      <c r="M143" s="291"/>
      <c r="N143" s="292">
        <f>ROUND(L143*K143,3)</f>
        <v>0</v>
      </c>
      <c r="O143" s="292"/>
      <c r="P143" s="292"/>
      <c r="Q143" s="292"/>
      <c r="R143" s="144"/>
      <c r="T143" s="175" t="s">
        <v>5</v>
      </c>
      <c r="U143" s="47" t="s">
        <v>40</v>
      </c>
      <c r="V143" s="39"/>
      <c r="W143" s="176">
        <f>V143*K143</f>
        <v>0</v>
      </c>
      <c r="X143" s="176">
        <v>2.572E-2</v>
      </c>
      <c r="Y143" s="176">
        <f>X143*K143</f>
        <v>1.2581452399999999</v>
      </c>
      <c r="Z143" s="176">
        <v>0</v>
      </c>
      <c r="AA143" s="177">
        <f>Z143*K143</f>
        <v>0</v>
      </c>
      <c r="AR143" s="23" t="s">
        <v>174</v>
      </c>
      <c r="AT143" s="23" t="s">
        <v>170</v>
      </c>
      <c r="AU143" s="23" t="s">
        <v>103</v>
      </c>
      <c r="AY143" s="23" t="s">
        <v>169</v>
      </c>
      <c r="BE143" s="117">
        <f>IF(U143="základná",N143,0)</f>
        <v>0</v>
      </c>
      <c r="BF143" s="117">
        <f>IF(U143="znížená",N143,0)</f>
        <v>0</v>
      </c>
      <c r="BG143" s="117">
        <f>IF(U143="zákl. prenesená",N143,0)</f>
        <v>0</v>
      </c>
      <c r="BH143" s="117">
        <f>IF(U143="zníž. prenesená",N143,0)</f>
        <v>0</v>
      </c>
      <c r="BI143" s="117">
        <f>IF(U143="nulová",N143,0)</f>
        <v>0</v>
      </c>
      <c r="BJ143" s="23" t="s">
        <v>103</v>
      </c>
      <c r="BK143" s="178">
        <f>ROUND(L143*K143,3)</f>
        <v>0</v>
      </c>
      <c r="BL143" s="23" t="s">
        <v>174</v>
      </c>
      <c r="BM143" s="23" t="s">
        <v>915</v>
      </c>
    </row>
    <row r="144" spans="2:65" s="11" customFormat="1" ht="16.5" customHeight="1">
      <c r="B144" s="179"/>
      <c r="C144" s="180"/>
      <c r="D144" s="180"/>
      <c r="E144" s="181" t="s">
        <v>5</v>
      </c>
      <c r="F144" s="293" t="s">
        <v>909</v>
      </c>
      <c r="G144" s="294"/>
      <c r="H144" s="294"/>
      <c r="I144" s="294"/>
      <c r="J144" s="180"/>
      <c r="K144" s="182">
        <v>48.917000000000002</v>
      </c>
      <c r="L144" s="180"/>
      <c r="M144" s="180"/>
      <c r="N144" s="180"/>
      <c r="O144" s="180"/>
      <c r="P144" s="180"/>
      <c r="Q144" s="180"/>
      <c r="R144" s="183"/>
      <c r="T144" s="184"/>
      <c r="U144" s="180"/>
      <c r="V144" s="180"/>
      <c r="W144" s="180"/>
      <c r="X144" s="180"/>
      <c r="Y144" s="180"/>
      <c r="Z144" s="180"/>
      <c r="AA144" s="185"/>
      <c r="AT144" s="186" t="s">
        <v>177</v>
      </c>
      <c r="AU144" s="186" t="s">
        <v>103</v>
      </c>
      <c r="AV144" s="11" t="s">
        <v>103</v>
      </c>
      <c r="AW144" s="11" t="s">
        <v>30</v>
      </c>
      <c r="AX144" s="11" t="s">
        <v>81</v>
      </c>
      <c r="AY144" s="186" t="s">
        <v>169</v>
      </c>
    </row>
    <row r="145" spans="2:65" s="1" customFormat="1" ht="51" customHeight="1">
      <c r="B145" s="141"/>
      <c r="C145" s="170" t="s">
        <v>211</v>
      </c>
      <c r="D145" s="170" t="s">
        <v>170</v>
      </c>
      <c r="E145" s="171" t="s">
        <v>916</v>
      </c>
      <c r="F145" s="290" t="s">
        <v>917</v>
      </c>
      <c r="G145" s="290"/>
      <c r="H145" s="290"/>
      <c r="I145" s="290"/>
      <c r="J145" s="172" t="s">
        <v>190</v>
      </c>
      <c r="K145" s="173">
        <v>48.917000000000002</v>
      </c>
      <c r="L145" s="291">
        <v>0</v>
      </c>
      <c r="M145" s="291"/>
      <c r="N145" s="292">
        <f>ROUND(L145*K145,3)</f>
        <v>0</v>
      </c>
      <c r="O145" s="292"/>
      <c r="P145" s="292"/>
      <c r="Q145" s="292"/>
      <c r="R145" s="144"/>
      <c r="T145" s="175" t="s">
        <v>5</v>
      </c>
      <c r="U145" s="47" t="s">
        <v>40</v>
      </c>
      <c r="V145" s="39"/>
      <c r="W145" s="176">
        <f>V145*K145</f>
        <v>0</v>
      </c>
      <c r="X145" s="176">
        <v>0</v>
      </c>
      <c r="Y145" s="176">
        <f>X145*K145</f>
        <v>0</v>
      </c>
      <c r="Z145" s="176">
        <v>0</v>
      </c>
      <c r="AA145" s="177">
        <f>Z145*K145</f>
        <v>0</v>
      </c>
      <c r="AR145" s="23" t="s">
        <v>174</v>
      </c>
      <c r="AT145" s="23" t="s">
        <v>170</v>
      </c>
      <c r="AU145" s="23" t="s">
        <v>103</v>
      </c>
      <c r="AY145" s="23" t="s">
        <v>169</v>
      </c>
      <c r="BE145" s="117">
        <f>IF(U145="základná",N145,0)</f>
        <v>0</v>
      </c>
      <c r="BF145" s="117">
        <f>IF(U145="znížená",N145,0)</f>
        <v>0</v>
      </c>
      <c r="BG145" s="117">
        <f>IF(U145="zákl. prenesená",N145,0)</f>
        <v>0</v>
      </c>
      <c r="BH145" s="117">
        <f>IF(U145="zníž. prenesená",N145,0)</f>
        <v>0</v>
      </c>
      <c r="BI145" s="117">
        <f>IF(U145="nulová",N145,0)</f>
        <v>0</v>
      </c>
      <c r="BJ145" s="23" t="s">
        <v>103</v>
      </c>
      <c r="BK145" s="178">
        <f>ROUND(L145*K145,3)</f>
        <v>0</v>
      </c>
      <c r="BL145" s="23" t="s">
        <v>174</v>
      </c>
      <c r="BM145" s="23" t="s">
        <v>918</v>
      </c>
    </row>
    <row r="146" spans="2:65" s="11" customFormat="1" ht="16.5" customHeight="1">
      <c r="B146" s="179"/>
      <c r="C146" s="180"/>
      <c r="D146" s="180"/>
      <c r="E146" s="181" t="s">
        <v>5</v>
      </c>
      <c r="F146" s="293" t="s">
        <v>909</v>
      </c>
      <c r="G146" s="294"/>
      <c r="H146" s="294"/>
      <c r="I146" s="294"/>
      <c r="J146" s="180"/>
      <c r="K146" s="182">
        <v>48.917000000000002</v>
      </c>
      <c r="L146" s="180"/>
      <c r="M146" s="180"/>
      <c r="N146" s="180"/>
      <c r="O146" s="180"/>
      <c r="P146" s="180"/>
      <c r="Q146" s="180"/>
      <c r="R146" s="183"/>
      <c r="T146" s="184"/>
      <c r="U146" s="180"/>
      <c r="V146" s="180"/>
      <c r="W146" s="180"/>
      <c r="X146" s="180"/>
      <c r="Y146" s="180"/>
      <c r="Z146" s="180"/>
      <c r="AA146" s="185"/>
      <c r="AT146" s="186" t="s">
        <v>177</v>
      </c>
      <c r="AU146" s="186" t="s">
        <v>103</v>
      </c>
      <c r="AV146" s="11" t="s">
        <v>103</v>
      </c>
      <c r="AW146" s="11" t="s">
        <v>30</v>
      </c>
      <c r="AX146" s="11" t="s">
        <v>81</v>
      </c>
      <c r="AY146" s="186" t="s">
        <v>169</v>
      </c>
    </row>
    <row r="147" spans="2:65" s="1" customFormat="1" ht="38.25" customHeight="1">
      <c r="B147" s="141"/>
      <c r="C147" s="170" t="s">
        <v>216</v>
      </c>
      <c r="D147" s="170" t="s">
        <v>170</v>
      </c>
      <c r="E147" s="171" t="s">
        <v>919</v>
      </c>
      <c r="F147" s="290" t="s">
        <v>920</v>
      </c>
      <c r="G147" s="290"/>
      <c r="H147" s="290"/>
      <c r="I147" s="290"/>
      <c r="J147" s="172" t="s">
        <v>190</v>
      </c>
      <c r="K147" s="173">
        <v>48.917000000000002</v>
      </c>
      <c r="L147" s="291">
        <v>0</v>
      </c>
      <c r="M147" s="291"/>
      <c r="N147" s="292">
        <f>ROUND(L147*K147,3)</f>
        <v>0</v>
      </c>
      <c r="O147" s="292"/>
      <c r="P147" s="292"/>
      <c r="Q147" s="292"/>
      <c r="R147" s="144"/>
      <c r="T147" s="175" t="s">
        <v>5</v>
      </c>
      <c r="U147" s="47" t="s">
        <v>40</v>
      </c>
      <c r="V147" s="39"/>
      <c r="W147" s="176">
        <f>V147*K147</f>
        <v>0</v>
      </c>
      <c r="X147" s="176">
        <v>2.572E-2</v>
      </c>
      <c r="Y147" s="176">
        <f>X147*K147</f>
        <v>1.2581452399999999</v>
      </c>
      <c r="Z147" s="176">
        <v>0</v>
      </c>
      <c r="AA147" s="177">
        <f>Z147*K147</f>
        <v>0</v>
      </c>
      <c r="AR147" s="23" t="s">
        <v>174</v>
      </c>
      <c r="AT147" s="23" t="s">
        <v>170</v>
      </c>
      <c r="AU147" s="23" t="s">
        <v>103</v>
      </c>
      <c r="AY147" s="23" t="s">
        <v>169</v>
      </c>
      <c r="BE147" s="117">
        <f>IF(U147="základná",N147,0)</f>
        <v>0</v>
      </c>
      <c r="BF147" s="117">
        <f>IF(U147="znížená",N147,0)</f>
        <v>0</v>
      </c>
      <c r="BG147" s="117">
        <f>IF(U147="zákl. prenesená",N147,0)</f>
        <v>0</v>
      </c>
      <c r="BH147" s="117">
        <f>IF(U147="zníž. prenesená",N147,0)</f>
        <v>0</v>
      </c>
      <c r="BI147" s="117">
        <f>IF(U147="nulová",N147,0)</f>
        <v>0</v>
      </c>
      <c r="BJ147" s="23" t="s">
        <v>103</v>
      </c>
      <c r="BK147" s="178">
        <f>ROUND(L147*K147,3)</f>
        <v>0</v>
      </c>
      <c r="BL147" s="23" t="s">
        <v>174</v>
      </c>
      <c r="BM147" s="23" t="s">
        <v>921</v>
      </c>
    </row>
    <row r="148" spans="2:65" s="11" customFormat="1" ht="16.5" customHeight="1">
      <c r="B148" s="179"/>
      <c r="C148" s="180"/>
      <c r="D148" s="180"/>
      <c r="E148" s="181" t="s">
        <v>5</v>
      </c>
      <c r="F148" s="293" t="s">
        <v>909</v>
      </c>
      <c r="G148" s="294"/>
      <c r="H148" s="294"/>
      <c r="I148" s="294"/>
      <c r="J148" s="180"/>
      <c r="K148" s="182">
        <v>48.917000000000002</v>
      </c>
      <c r="L148" s="180"/>
      <c r="M148" s="180"/>
      <c r="N148" s="180"/>
      <c r="O148" s="180"/>
      <c r="P148" s="180"/>
      <c r="Q148" s="180"/>
      <c r="R148" s="183"/>
      <c r="T148" s="184"/>
      <c r="U148" s="180"/>
      <c r="V148" s="180"/>
      <c r="W148" s="180"/>
      <c r="X148" s="180"/>
      <c r="Y148" s="180"/>
      <c r="Z148" s="180"/>
      <c r="AA148" s="185"/>
      <c r="AT148" s="186" t="s">
        <v>177</v>
      </c>
      <c r="AU148" s="186" t="s">
        <v>103</v>
      </c>
      <c r="AV148" s="11" t="s">
        <v>103</v>
      </c>
      <c r="AW148" s="11" t="s">
        <v>30</v>
      </c>
      <c r="AX148" s="11" t="s">
        <v>81</v>
      </c>
      <c r="AY148" s="186" t="s">
        <v>169</v>
      </c>
    </row>
    <row r="149" spans="2:65" s="1" customFormat="1" ht="38.25" customHeight="1">
      <c r="B149" s="141"/>
      <c r="C149" s="170" t="s">
        <v>220</v>
      </c>
      <c r="D149" s="170" t="s">
        <v>170</v>
      </c>
      <c r="E149" s="171" t="s">
        <v>456</v>
      </c>
      <c r="F149" s="290" t="s">
        <v>457</v>
      </c>
      <c r="G149" s="290"/>
      <c r="H149" s="290"/>
      <c r="I149" s="290"/>
      <c r="J149" s="172" t="s">
        <v>243</v>
      </c>
      <c r="K149" s="173">
        <v>0.92500000000000004</v>
      </c>
      <c r="L149" s="291">
        <v>0</v>
      </c>
      <c r="M149" s="291"/>
      <c r="N149" s="292">
        <f>ROUND(L149*K149,3)</f>
        <v>0</v>
      </c>
      <c r="O149" s="292"/>
      <c r="P149" s="292"/>
      <c r="Q149" s="292"/>
      <c r="R149" s="144"/>
      <c r="T149" s="175" t="s">
        <v>5</v>
      </c>
      <c r="U149" s="47" t="s">
        <v>40</v>
      </c>
      <c r="V149" s="39"/>
      <c r="W149" s="176">
        <f>V149*K149</f>
        <v>0</v>
      </c>
      <c r="X149" s="176">
        <v>0</v>
      </c>
      <c r="Y149" s="176">
        <f>X149*K149</f>
        <v>0</v>
      </c>
      <c r="Z149" s="176">
        <v>0</v>
      </c>
      <c r="AA149" s="177">
        <f>Z149*K149</f>
        <v>0</v>
      </c>
      <c r="AR149" s="23" t="s">
        <v>174</v>
      </c>
      <c r="AT149" s="23" t="s">
        <v>170</v>
      </c>
      <c r="AU149" s="23" t="s">
        <v>103</v>
      </c>
      <c r="AY149" s="23" t="s">
        <v>169</v>
      </c>
      <c r="BE149" s="117">
        <f>IF(U149="základná",N149,0)</f>
        <v>0</v>
      </c>
      <c r="BF149" s="117">
        <f>IF(U149="znížená",N149,0)</f>
        <v>0</v>
      </c>
      <c r="BG149" s="117">
        <f>IF(U149="zákl. prenesená",N149,0)</f>
        <v>0</v>
      </c>
      <c r="BH149" s="117">
        <f>IF(U149="zníž. prenesená",N149,0)</f>
        <v>0</v>
      </c>
      <c r="BI149" s="117">
        <f>IF(U149="nulová",N149,0)</f>
        <v>0</v>
      </c>
      <c r="BJ149" s="23" t="s">
        <v>103</v>
      </c>
      <c r="BK149" s="178">
        <f>ROUND(L149*K149,3)</f>
        <v>0</v>
      </c>
      <c r="BL149" s="23" t="s">
        <v>174</v>
      </c>
      <c r="BM149" s="23" t="s">
        <v>922</v>
      </c>
    </row>
    <row r="150" spans="2:65" s="1" customFormat="1" ht="25.5" customHeight="1">
      <c r="B150" s="141"/>
      <c r="C150" s="170" t="s">
        <v>224</v>
      </c>
      <c r="D150" s="170" t="s">
        <v>170</v>
      </c>
      <c r="E150" s="171" t="s">
        <v>450</v>
      </c>
      <c r="F150" s="290" t="s">
        <v>451</v>
      </c>
      <c r="G150" s="290"/>
      <c r="H150" s="290"/>
      <c r="I150" s="290"/>
      <c r="J150" s="172" t="s">
        <v>243</v>
      </c>
      <c r="K150" s="173">
        <v>0.92500000000000004</v>
      </c>
      <c r="L150" s="291">
        <v>0</v>
      </c>
      <c r="M150" s="291"/>
      <c r="N150" s="292">
        <f>ROUND(L150*K150,3)</f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>V150*K150</f>
        <v>0</v>
      </c>
      <c r="X150" s="176">
        <v>0</v>
      </c>
      <c r="Y150" s="176">
        <f>X150*K150</f>
        <v>0</v>
      </c>
      <c r="Z150" s="176">
        <v>0</v>
      </c>
      <c r="AA150" s="177">
        <f>Z150*K150</f>
        <v>0</v>
      </c>
      <c r="AR150" s="23" t="s">
        <v>174</v>
      </c>
      <c r="AT150" s="23" t="s">
        <v>170</v>
      </c>
      <c r="AU150" s="23" t="s">
        <v>103</v>
      </c>
      <c r="AY150" s="23" t="s">
        <v>169</v>
      </c>
      <c r="BE150" s="117">
        <f>IF(U150="základná",N150,0)</f>
        <v>0</v>
      </c>
      <c r="BF150" s="117">
        <f>IF(U150="znížená",N150,0)</f>
        <v>0</v>
      </c>
      <c r="BG150" s="117">
        <f>IF(U150="zákl. prenesená",N150,0)</f>
        <v>0</v>
      </c>
      <c r="BH150" s="117">
        <f>IF(U150="zníž. prenesená",N150,0)</f>
        <v>0</v>
      </c>
      <c r="BI150" s="117">
        <f>IF(U150="nulová",N150,0)</f>
        <v>0</v>
      </c>
      <c r="BJ150" s="23" t="s">
        <v>103</v>
      </c>
      <c r="BK150" s="178">
        <f>ROUND(L150*K150,3)</f>
        <v>0</v>
      </c>
      <c r="BL150" s="23" t="s">
        <v>174</v>
      </c>
      <c r="BM150" s="23" t="s">
        <v>923</v>
      </c>
    </row>
    <row r="151" spans="2:65" s="1" customFormat="1" ht="25.5" customHeight="1">
      <c r="B151" s="141"/>
      <c r="C151" s="170" t="s">
        <v>231</v>
      </c>
      <c r="D151" s="170" t="s">
        <v>170</v>
      </c>
      <c r="E151" s="171" t="s">
        <v>453</v>
      </c>
      <c r="F151" s="290" t="s">
        <v>454</v>
      </c>
      <c r="G151" s="290"/>
      <c r="H151" s="290"/>
      <c r="I151" s="290"/>
      <c r="J151" s="172" t="s">
        <v>243</v>
      </c>
      <c r="K151" s="173">
        <v>9.25</v>
      </c>
      <c r="L151" s="291">
        <v>0</v>
      </c>
      <c r="M151" s="291"/>
      <c r="N151" s="292">
        <f>ROUND(L151*K151,3)</f>
        <v>0</v>
      </c>
      <c r="O151" s="292"/>
      <c r="P151" s="292"/>
      <c r="Q151" s="292"/>
      <c r="R151" s="144"/>
      <c r="T151" s="175" t="s">
        <v>5</v>
      </c>
      <c r="U151" s="47" t="s">
        <v>40</v>
      </c>
      <c r="V151" s="39"/>
      <c r="W151" s="176">
        <f>V151*K151</f>
        <v>0</v>
      </c>
      <c r="X151" s="176">
        <v>0</v>
      </c>
      <c r="Y151" s="176">
        <f>X151*K151</f>
        <v>0</v>
      </c>
      <c r="Z151" s="176">
        <v>0</v>
      </c>
      <c r="AA151" s="177">
        <f>Z151*K151</f>
        <v>0</v>
      </c>
      <c r="AR151" s="23" t="s">
        <v>174</v>
      </c>
      <c r="AT151" s="23" t="s">
        <v>170</v>
      </c>
      <c r="AU151" s="23" t="s">
        <v>103</v>
      </c>
      <c r="AY151" s="23" t="s">
        <v>169</v>
      </c>
      <c r="BE151" s="117">
        <f>IF(U151="základná",N151,0)</f>
        <v>0</v>
      </c>
      <c r="BF151" s="117">
        <f>IF(U151="znížená",N151,0)</f>
        <v>0</v>
      </c>
      <c r="BG151" s="117">
        <f>IF(U151="zákl. prenesená",N151,0)</f>
        <v>0</v>
      </c>
      <c r="BH151" s="117">
        <f>IF(U151="zníž. prenesená",N151,0)</f>
        <v>0</v>
      </c>
      <c r="BI151" s="117">
        <f>IF(U151="nulová",N151,0)</f>
        <v>0</v>
      </c>
      <c r="BJ151" s="23" t="s">
        <v>103</v>
      </c>
      <c r="BK151" s="178">
        <f>ROUND(L151*K151,3)</f>
        <v>0</v>
      </c>
      <c r="BL151" s="23" t="s">
        <v>174</v>
      </c>
      <c r="BM151" s="23" t="s">
        <v>924</v>
      </c>
    </row>
    <row r="152" spans="2:65" s="1" customFormat="1" ht="25.5" customHeight="1">
      <c r="B152" s="141"/>
      <c r="C152" s="170" t="s">
        <v>236</v>
      </c>
      <c r="D152" s="170" t="s">
        <v>170</v>
      </c>
      <c r="E152" s="171" t="s">
        <v>459</v>
      </c>
      <c r="F152" s="290" t="s">
        <v>460</v>
      </c>
      <c r="G152" s="290"/>
      <c r="H152" s="290"/>
      <c r="I152" s="290"/>
      <c r="J152" s="172" t="s">
        <v>243</v>
      </c>
      <c r="K152" s="173">
        <v>0.92500000000000004</v>
      </c>
      <c r="L152" s="291">
        <v>0</v>
      </c>
      <c r="M152" s="291"/>
      <c r="N152" s="292">
        <f>ROUND(L152*K152,3)</f>
        <v>0</v>
      </c>
      <c r="O152" s="292"/>
      <c r="P152" s="292"/>
      <c r="Q152" s="292"/>
      <c r="R152" s="144"/>
      <c r="T152" s="175" t="s">
        <v>5</v>
      </c>
      <c r="U152" s="47" t="s">
        <v>40</v>
      </c>
      <c r="V152" s="39"/>
      <c r="W152" s="176">
        <f>V152*K152</f>
        <v>0</v>
      </c>
      <c r="X152" s="176">
        <v>0</v>
      </c>
      <c r="Y152" s="176">
        <f>X152*K152</f>
        <v>0</v>
      </c>
      <c r="Z152" s="176">
        <v>0</v>
      </c>
      <c r="AA152" s="177">
        <f>Z152*K152</f>
        <v>0</v>
      </c>
      <c r="AR152" s="23" t="s">
        <v>174</v>
      </c>
      <c r="AT152" s="23" t="s">
        <v>170</v>
      </c>
      <c r="AU152" s="23" t="s">
        <v>103</v>
      </c>
      <c r="AY152" s="23" t="s">
        <v>169</v>
      </c>
      <c r="BE152" s="117">
        <f>IF(U152="základná",N152,0)</f>
        <v>0</v>
      </c>
      <c r="BF152" s="117">
        <f>IF(U152="znížená",N152,0)</f>
        <v>0</v>
      </c>
      <c r="BG152" s="117">
        <f>IF(U152="zákl. prenesená",N152,0)</f>
        <v>0</v>
      </c>
      <c r="BH152" s="117">
        <f>IF(U152="zníž. prenesená",N152,0)</f>
        <v>0</v>
      </c>
      <c r="BI152" s="117">
        <f>IF(U152="nulová",N152,0)</f>
        <v>0</v>
      </c>
      <c r="BJ152" s="23" t="s">
        <v>103</v>
      </c>
      <c r="BK152" s="178">
        <f>ROUND(L152*K152,3)</f>
        <v>0</v>
      </c>
      <c r="BL152" s="23" t="s">
        <v>174</v>
      </c>
      <c r="BM152" s="23" t="s">
        <v>925</v>
      </c>
    </row>
    <row r="153" spans="2:65" s="1" customFormat="1" ht="25.5" customHeight="1">
      <c r="B153" s="141"/>
      <c r="C153" s="170" t="s">
        <v>240</v>
      </c>
      <c r="D153" s="170" t="s">
        <v>170</v>
      </c>
      <c r="E153" s="171" t="s">
        <v>926</v>
      </c>
      <c r="F153" s="290" t="s">
        <v>927</v>
      </c>
      <c r="G153" s="290"/>
      <c r="H153" s="290"/>
      <c r="I153" s="290"/>
      <c r="J153" s="172" t="s">
        <v>243</v>
      </c>
      <c r="K153" s="173">
        <v>2.1989999999999998</v>
      </c>
      <c r="L153" s="291">
        <v>0</v>
      </c>
      <c r="M153" s="291"/>
      <c r="N153" s="292">
        <f>ROUND(L153*K153,3)</f>
        <v>0</v>
      </c>
      <c r="O153" s="292"/>
      <c r="P153" s="292"/>
      <c r="Q153" s="292"/>
      <c r="R153" s="144"/>
      <c r="T153" s="175" t="s">
        <v>5</v>
      </c>
      <c r="U153" s="47" t="s">
        <v>40</v>
      </c>
      <c r="V153" s="39"/>
      <c r="W153" s="176">
        <f>V153*K153</f>
        <v>0</v>
      </c>
      <c r="X153" s="176">
        <v>0</v>
      </c>
      <c r="Y153" s="176">
        <f>X153*K153</f>
        <v>0</v>
      </c>
      <c r="Z153" s="176">
        <v>0</v>
      </c>
      <c r="AA153" s="177">
        <f>Z153*K153</f>
        <v>0</v>
      </c>
      <c r="AR153" s="23" t="s">
        <v>174</v>
      </c>
      <c r="AT153" s="23" t="s">
        <v>170</v>
      </c>
      <c r="AU153" s="23" t="s">
        <v>103</v>
      </c>
      <c r="AY153" s="23" t="s">
        <v>169</v>
      </c>
      <c r="BE153" s="117">
        <f>IF(U153="základná",N153,0)</f>
        <v>0</v>
      </c>
      <c r="BF153" s="117">
        <f>IF(U153="znížená",N153,0)</f>
        <v>0</v>
      </c>
      <c r="BG153" s="117">
        <f>IF(U153="zákl. prenesená",N153,0)</f>
        <v>0</v>
      </c>
      <c r="BH153" s="117">
        <f>IF(U153="zníž. prenesená",N153,0)</f>
        <v>0</v>
      </c>
      <c r="BI153" s="117">
        <f>IF(U153="nulová",N153,0)</f>
        <v>0</v>
      </c>
      <c r="BJ153" s="23" t="s">
        <v>103</v>
      </c>
      <c r="BK153" s="178">
        <f>ROUND(L153*K153,3)</f>
        <v>0</v>
      </c>
      <c r="BL153" s="23" t="s">
        <v>174</v>
      </c>
      <c r="BM153" s="23" t="s">
        <v>928</v>
      </c>
    </row>
    <row r="154" spans="2:65" s="10" customFormat="1" ht="29.9" customHeight="1">
      <c r="B154" s="159"/>
      <c r="C154" s="160"/>
      <c r="D154" s="169" t="s">
        <v>141</v>
      </c>
      <c r="E154" s="169"/>
      <c r="F154" s="169"/>
      <c r="G154" s="169"/>
      <c r="H154" s="169"/>
      <c r="I154" s="169"/>
      <c r="J154" s="169"/>
      <c r="K154" s="169"/>
      <c r="L154" s="169"/>
      <c r="M154" s="169"/>
      <c r="N154" s="304">
        <f>BK154</f>
        <v>0</v>
      </c>
      <c r="O154" s="305"/>
      <c r="P154" s="305"/>
      <c r="Q154" s="305"/>
      <c r="R154" s="162"/>
      <c r="T154" s="163"/>
      <c r="U154" s="160"/>
      <c r="V154" s="160"/>
      <c r="W154" s="164">
        <f>W155</f>
        <v>0</v>
      </c>
      <c r="X154" s="160"/>
      <c r="Y154" s="164">
        <f>Y155</f>
        <v>0</v>
      </c>
      <c r="Z154" s="160"/>
      <c r="AA154" s="165">
        <f>AA155</f>
        <v>0</v>
      </c>
      <c r="AR154" s="166" t="s">
        <v>81</v>
      </c>
      <c r="AT154" s="167" t="s">
        <v>72</v>
      </c>
      <c r="AU154" s="167" t="s">
        <v>81</v>
      </c>
      <c r="AY154" s="166" t="s">
        <v>169</v>
      </c>
      <c r="BK154" s="168">
        <f>BK155</f>
        <v>0</v>
      </c>
    </row>
    <row r="155" spans="2:65" s="1" customFormat="1" ht="38.25" customHeight="1">
      <c r="B155" s="141"/>
      <c r="C155" s="170" t="s">
        <v>252</v>
      </c>
      <c r="D155" s="170" t="s">
        <v>170</v>
      </c>
      <c r="E155" s="171" t="s">
        <v>929</v>
      </c>
      <c r="F155" s="290" t="s">
        <v>930</v>
      </c>
      <c r="G155" s="290"/>
      <c r="H155" s="290"/>
      <c r="I155" s="290"/>
      <c r="J155" s="172" t="s">
        <v>243</v>
      </c>
      <c r="K155" s="173">
        <v>3.88</v>
      </c>
      <c r="L155" s="291">
        <v>0</v>
      </c>
      <c r="M155" s="291"/>
      <c r="N155" s="292">
        <f>ROUND(L155*K155,3)</f>
        <v>0</v>
      </c>
      <c r="O155" s="292"/>
      <c r="P155" s="292"/>
      <c r="Q155" s="292"/>
      <c r="R155" s="144"/>
      <c r="T155" s="175" t="s">
        <v>5</v>
      </c>
      <c r="U155" s="47" t="s">
        <v>40</v>
      </c>
      <c r="V155" s="39"/>
      <c r="W155" s="176">
        <f>V155*K155</f>
        <v>0</v>
      </c>
      <c r="X155" s="176">
        <v>0</v>
      </c>
      <c r="Y155" s="176">
        <f>X155*K155</f>
        <v>0</v>
      </c>
      <c r="Z155" s="176">
        <v>0</v>
      </c>
      <c r="AA155" s="177">
        <f>Z155*K155</f>
        <v>0</v>
      </c>
      <c r="AR155" s="23" t="s">
        <v>174</v>
      </c>
      <c r="AT155" s="23" t="s">
        <v>170</v>
      </c>
      <c r="AU155" s="23" t="s">
        <v>103</v>
      </c>
      <c r="AY155" s="23" t="s">
        <v>169</v>
      </c>
      <c r="BE155" s="117">
        <f>IF(U155="základná",N155,0)</f>
        <v>0</v>
      </c>
      <c r="BF155" s="117">
        <f>IF(U155="znížená",N155,0)</f>
        <v>0</v>
      </c>
      <c r="BG155" s="117">
        <f>IF(U155="zákl. prenesená",N155,0)</f>
        <v>0</v>
      </c>
      <c r="BH155" s="117">
        <f>IF(U155="zníž. prenesená",N155,0)</f>
        <v>0</v>
      </c>
      <c r="BI155" s="117">
        <f>IF(U155="nulová",N155,0)</f>
        <v>0</v>
      </c>
      <c r="BJ155" s="23" t="s">
        <v>103</v>
      </c>
      <c r="BK155" s="178">
        <f>ROUND(L155*K155,3)</f>
        <v>0</v>
      </c>
      <c r="BL155" s="23" t="s">
        <v>174</v>
      </c>
      <c r="BM155" s="23" t="s">
        <v>931</v>
      </c>
    </row>
    <row r="156" spans="2:65" s="10" customFormat="1" ht="37.4" customHeight="1">
      <c r="B156" s="159"/>
      <c r="C156" s="160"/>
      <c r="D156" s="161" t="s">
        <v>142</v>
      </c>
      <c r="E156" s="161"/>
      <c r="F156" s="161"/>
      <c r="G156" s="161"/>
      <c r="H156" s="161"/>
      <c r="I156" s="161"/>
      <c r="J156" s="161"/>
      <c r="K156" s="161"/>
      <c r="L156" s="161"/>
      <c r="M156" s="161"/>
      <c r="N156" s="313">
        <f>BK156</f>
        <v>0</v>
      </c>
      <c r="O156" s="314"/>
      <c r="P156" s="314"/>
      <c r="Q156" s="314"/>
      <c r="R156" s="162"/>
      <c r="T156" s="163"/>
      <c r="U156" s="160"/>
      <c r="V156" s="160"/>
      <c r="W156" s="164">
        <f>W157+W162+W168+W175</f>
        <v>0</v>
      </c>
      <c r="X156" s="160"/>
      <c r="Y156" s="164">
        <f>Y157+Y162+Y168+Y175</f>
        <v>5.4264983600000001</v>
      </c>
      <c r="Z156" s="160"/>
      <c r="AA156" s="165">
        <f>AA157+AA162+AA168+AA175</f>
        <v>5.8849750299999997</v>
      </c>
      <c r="AR156" s="166" t="s">
        <v>103</v>
      </c>
      <c r="AT156" s="167" t="s">
        <v>72</v>
      </c>
      <c r="AU156" s="167" t="s">
        <v>73</v>
      </c>
      <c r="AY156" s="166" t="s">
        <v>169</v>
      </c>
      <c r="BK156" s="168">
        <f>BK157+BK162+BK168+BK175</f>
        <v>0</v>
      </c>
    </row>
    <row r="157" spans="2:65" s="10" customFormat="1" ht="19.899999999999999" customHeight="1">
      <c r="B157" s="159"/>
      <c r="C157" s="160"/>
      <c r="D157" s="169" t="s">
        <v>885</v>
      </c>
      <c r="E157" s="169"/>
      <c r="F157" s="169"/>
      <c r="G157" s="169"/>
      <c r="H157" s="169"/>
      <c r="I157" s="169"/>
      <c r="J157" s="169"/>
      <c r="K157" s="169"/>
      <c r="L157" s="169"/>
      <c r="M157" s="169"/>
      <c r="N157" s="300">
        <f>BK157</f>
        <v>0</v>
      </c>
      <c r="O157" s="301"/>
      <c r="P157" s="301"/>
      <c r="Q157" s="301"/>
      <c r="R157" s="162"/>
      <c r="T157" s="163"/>
      <c r="U157" s="160"/>
      <c r="V157" s="160"/>
      <c r="W157" s="164">
        <f>SUM(W158:W161)</f>
        <v>0</v>
      </c>
      <c r="X157" s="160"/>
      <c r="Y157" s="164">
        <f>SUM(Y158:Y161)</f>
        <v>4.4623829999999996E-2</v>
      </c>
      <c r="Z157" s="160"/>
      <c r="AA157" s="165">
        <f>SUM(AA158:AA161)</f>
        <v>0</v>
      </c>
      <c r="AR157" s="166" t="s">
        <v>103</v>
      </c>
      <c r="AT157" s="167" t="s">
        <v>72</v>
      </c>
      <c r="AU157" s="167" t="s">
        <v>81</v>
      </c>
      <c r="AY157" s="166" t="s">
        <v>169</v>
      </c>
      <c r="BK157" s="168">
        <f>SUM(BK158:BK161)</f>
        <v>0</v>
      </c>
    </row>
    <row r="158" spans="2:65" s="1" customFormat="1" ht="16.5" customHeight="1">
      <c r="B158" s="141"/>
      <c r="C158" s="170" t="s">
        <v>257</v>
      </c>
      <c r="D158" s="170" t="s">
        <v>170</v>
      </c>
      <c r="E158" s="171" t="s">
        <v>932</v>
      </c>
      <c r="F158" s="290" t="s">
        <v>933</v>
      </c>
      <c r="G158" s="290"/>
      <c r="H158" s="290"/>
      <c r="I158" s="290"/>
      <c r="J158" s="172" t="s">
        <v>190</v>
      </c>
      <c r="K158" s="173">
        <v>6.4790000000000001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6.0000000000000001E-3</v>
      </c>
      <c r="Y158" s="176">
        <f>X158*K158</f>
        <v>3.8873999999999999E-2</v>
      </c>
      <c r="Z158" s="176">
        <v>0</v>
      </c>
      <c r="AA158" s="177">
        <f>Z158*K158</f>
        <v>0</v>
      </c>
      <c r="AR158" s="23" t="s">
        <v>252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252</v>
      </c>
      <c r="BM158" s="23" t="s">
        <v>934</v>
      </c>
    </row>
    <row r="159" spans="2:65" s="11" customFormat="1" ht="16.5" customHeight="1">
      <c r="B159" s="179"/>
      <c r="C159" s="180"/>
      <c r="D159" s="180"/>
      <c r="E159" s="181" t="s">
        <v>5</v>
      </c>
      <c r="F159" s="293" t="s">
        <v>935</v>
      </c>
      <c r="G159" s="294"/>
      <c r="H159" s="294"/>
      <c r="I159" s="294"/>
      <c r="J159" s="180"/>
      <c r="K159" s="182">
        <v>6.4790000000000001</v>
      </c>
      <c r="L159" s="180"/>
      <c r="M159" s="180"/>
      <c r="N159" s="180"/>
      <c r="O159" s="180"/>
      <c r="P159" s="180"/>
      <c r="Q159" s="180"/>
      <c r="R159" s="183"/>
      <c r="T159" s="184"/>
      <c r="U159" s="180"/>
      <c r="V159" s="180"/>
      <c r="W159" s="180"/>
      <c r="X159" s="180"/>
      <c r="Y159" s="180"/>
      <c r="Z159" s="180"/>
      <c r="AA159" s="185"/>
      <c r="AT159" s="186" t="s">
        <v>177</v>
      </c>
      <c r="AU159" s="186" t="s">
        <v>103</v>
      </c>
      <c r="AV159" s="11" t="s">
        <v>103</v>
      </c>
      <c r="AW159" s="11" t="s">
        <v>30</v>
      </c>
      <c r="AX159" s="11" t="s">
        <v>81</v>
      </c>
      <c r="AY159" s="186" t="s">
        <v>169</v>
      </c>
    </row>
    <row r="160" spans="2:65" s="1" customFormat="1" ht="16.5" customHeight="1">
      <c r="B160" s="141"/>
      <c r="C160" s="202" t="s">
        <v>265</v>
      </c>
      <c r="D160" s="202" t="s">
        <v>266</v>
      </c>
      <c r="E160" s="203" t="s">
        <v>936</v>
      </c>
      <c r="F160" s="310" t="s">
        <v>937</v>
      </c>
      <c r="G160" s="310"/>
      <c r="H160" s="310"/>
      <c r="I160" s="310"/>
      <c r="J160" s="204" t="s">
        <v>190</v>
      </c>
      <c r="K160" s="205">
        <v>6.609</v>
      </c>
      <c r="L160" s="311">
        <v>0</v>
      </c>
      <c r="M160" s="311"/>
      <c r="N160" s="312">
        <f>ROUND(L160*K160,3)</f>
        <v>0</v>
      </c>
      <c r="O160" s="292"/>
      <c r="P160" s="292"/>
      <c r="Q160" s="292"/>
      <c r="R160" s="144"/>
      <c r="T160" s="175" t="s">
        <v>5</v>
      </c>
      <c r="U160" s="47" t="s">
        <v>40</v>
      </c>
      <c r="V160" s="39"/>
      <c r="W160" s="176">
        <f>V160*K160</f>
        <v>0</v>
      </c>
      <c r="X160" s="176">
        <v>8.7000000000000001E-4</v>
      </c>
      <c r="Y160" s="176">
        <f>X160*K160</f>
        <v>5.74983E-3</v>
      </c>
      <c r="Z160" s="176">
        <v>0</v>
      </c>
      <c r="AA160" s="177">
        <f>Z160*K160</f>
        <v>0</v>
      </c>
      <c r="AR160" s="23" t="s">
        <v>472</v>
      </c>
      <c r="AT160" s="23" t="s">
        <v>266</v>
      </c>
      <c r="AU160" s="23" t="s">
        <v>103</v>
      </c>
      <c r="AY160" s="23" t="s">
        <v>169</v>
      </c>
      <c r="BE160" s="117">
        <f>IF(U160="základná",N160,0)</f>
        <v>0</v>
      </c>
      <c r="BF160" s="117">
        <f>IF(U160="znížená",N160,0)</f>
        <v>0</v>
      </c>
      <c r="BG160" s="117">
        <f>IF(U160="zákl. prenesená",N160,0)</f>
        <v>0</v>
      </c>
      <c r="BH160" s="117">
        <f>IF(U160="zníž. prenesená",N160,0)</f>
        <v>0</v>
      </c>
      <c r="BI160" s="117">
        <f>IF(U160="nulová",N160,0)</f>
        <v>0</v>
      </c>
      <c r="BJ160" s="23" t="s">
        <v>103</v>
      </c>
      <c r="BK160" s="178">
        <f>ROUND(L160*K160,3)</f>
        <v>0</v>
      </c>
      <c r="BL160" s="23" t="s">
        <v>252</v>
      </c>
      <c r="BM160" s="23" t="s">
        <v>938</v>
      </c>
    </row>
    <row r="161" spans="2:65" s="1" customFormat="1" ht="25.5" customHeight="1">
      <c r="B161" s="141"/>
      <c r="C161" s="170" t="s">
        <v>271</v>
      </c>
      <c r="D161" s="170" t="s">
        <v>170</v>
      </c>
      <c r="E161" s="171" t="s">
        <v>939</v>
      </c>
      <c r="F161" s="290" t="s">
        <v>940</v>
      </c>
      <c r="G161" s="290"/>
      <c r="H161" s="290"/>
      <c r="I161" s="290"/>
      <c r="J161" s="172" t="s">
        <v>243</v>
      </c>
      <c r="K161" s="173">
        <v>4.4999999999999998E-2</v>
      </c>
      <c r="L161" s="291">
        <v>0</v>
      </c>
      <c r="M161" s="291"/>
      <c r="N161" s="292">
        <f>ROUND(L161*K161,3)</f>
        <v>0</v>
      </c>
      <c r="O161" s="292"/>
      <c r="P161" s="292"/>
      <c r="Q161" s="292"/>
      <c r="R161" s="144"/>
      <c r="T161" s="175" t="s">
        <v>5</v>
      </c>
      <c r="U161" s="47" t="s">
        <v>40</v>
      </c>
      <c r="V161" s="39"/>
      <c r="W161" s="176">
        <f>V161*K161</f>
        <v>0</v>
      </c>
      <c r="X161" s="176">
        <v>0</v>
      </c>
      <c r="Y161" s="176">
        <f>X161*K161</f>
        <v>0</v>
      </c>
      <c r="Z161" s="176">
        <v>0</v>
      </c>
      <c r="AA161" s="177">
        <f>Z161*K161</f>
        <v>0</v>
      </c>
      <c r="AR161" s="23" t="s">
        <v>252</v>
      </c>
      <c r="AT161" s="23" t="s">
        <v>170</v>
      </c>
      <c r="AU161" s="23" t="s">
        <v>103</v>
      </c>
      <c r="AY161" s="23" t="s">
        <v>169</v>
      </c>
      <c r="BE161" s="117">
        <f>IF(U161="základná",N161,0)</f>
        <v>0</v>
      </c>
      <c r="BF161" s="117">
        <f>IF(U161="znížená",N161,0)</f>
        <v>0</v>
      </c>
      <c r="BG161" s="117">
        <f>IF(U161="zákl. prenesená",N161,0)</f>
        <v>0</v>
      </c>
      <c r="BH161" s="117">
        <f>IF(U161="zníž. prenesená",N161,0)</f>
        <v>0</v>
      </c>
      <c r="BI161" s="117">
        <f>IF(U161="nulová",N161,0)</f>
        <v>0</v>
      </c>
      <c r="BJ161" s="23" t="s">
        <v>103</v>
      </c>
      <c r="BK161" s="178">
        <f>ROUND(L161*K161,3)</f>
        <v>0</v>
      </c>
      <c r="BL161" s="23" t="s">
        <v>252</v>
      </c>
      <c r="BM161" s="23" t="s">
        <v>941</v>
      </c>
    </row>
    <row r="162" spans="2:65" s="10" customFormat="1" ht="29.9" customHeight="1">
      <c r="B162" s="159"/>
      <c r="C162" s="160"/>
      <c r="D162" s="169" t="s">
        <v>886</v>
      </c>
      <c r="E162" s="169"/>
      <c r="F162" s="169"/>
      <c r="G162" s="169"/>
      <c r="H162" s="169"/>
      <c r="I162" s="169"/>
      <c r="J162" s="169"/>
      <c r="K162" s="169"/>
      <c r="L162" s="169"/>
      <c r="M162" s="169"/>
      <c r="N162" s="304">
        <f>BK162</f>
        <v>0</v>
      </c>
      <c r="O162" s="305"/>
      <c r="P162" s="305"/>
      <c r="Q162" s="305"/>
      <c r="R162" s="162"/>
      <c r="T162" s="163"/>
      <c r="U162" s="160"/>
      <c r="V162" s="160"/>
      <c r="W162" s="164">
        <f>SUM(W163:W167)</f>
        <v>0</v>
      </c>
      <c r="X162" s="160"/>
      <c r="Y162" s="164">
        <f>SUM(Y163:Y167)</f>
        <v>3.0395520000000005</v>
      </c>
      <c r="Z162" s="160"/>
      <c r="AA162" s="165">
        <f>SUM(AA163:AA167)</f>
        <v>3.6864000000000003</v>
      </c>
      <c r="AR162" s="166" t="s">
        <v>103</v>
      </c>
      <c r="AT162" s="167" t="s">
        <v>72</v>
      </c>
      <c r="AU162" s="167" t="s">
        <v>81</v>
      </c>
      <c r="AY162" s="166" t="s">
        <v>169</v>
      </c>
      <c r="BK162" s="168">
        <f>SUM(BK163:BK167)</f>
        <v>0</v>
      </c>
    </row>
    <row r="163" spans="2:65" s="1" customFormat="1" ht="25.5" customHeight="1">
      <c r="B163" s="141"/>
      <c r="C163" s="170" t="s">
        <v>10</v>
      </c>
      <c r="D163" s="170" t="s">
        <v>170</v>
      </c>
      <c r="E163" s="171" t="s">
        <v>942</v>
      </c>
      <c r="F163" s="290" t="s">
        <v>943</v>
      </c>
      <c r="G163" s="290"/>
      <c r="H163" s="290"/>
      <c r="I163" s="290"/>
      <c r="J163" s="172" t="s">
        <v>370</v>
      </c>
      <c r="K163" s="173">
        <v>115.2</v>
      </c>
      <c r="L163" s="291">
        <v>0</v>
      </c>
      <c r="M163" s="291"/>
      <c r="N163" s="292">
        <f>ROUND(L163*K163,3)</f>
        <v>0</v>
      </c>
      <c r="O163" s="292"/>
      <c r="P163" s="292"/>
      <c r="Q163" s="292"/>
      <c r="R163" s="144"/>
      <c r="T163" s="175" t="s">
        <v>5</v>
      </c>
      <c r="U163" s="47" t="s">
        <v>40</v>
      </c>
      <c r="V163" s="39"/>
      <c r="W163" s="176">
        <f>V163*K163</f>
        <v>0</v>
      </c>
      <c r="X163" s="176">
        <v>0</v>
      </c>
      <c r="Y163" s="176">
        <f>X163*K163</f>
        <v>0</v>
      </c>
      <c r="Z163" s="176">
        <v>3.2000000000000001E-2</v>
      </c>
      <c r="AA163" s="177">
        <f>Z163*K163</f>
        <v>3.6864000000000003</v>
      </c>
      <c r="AR163" s="23" t="s">
        <v>252</v>
      </c>
      <c r="AT163" s="23" t="s">
        <v>170</v>
      </c>
      <c r="AU163" s="23" t="s">
        <v>103</v>
      </c>
      <c r="AY163" s="23" t="s">
        <v>169</v>
      </c>
      <c r="BE163" s="117">
        <f>IF(U163="základná",N163,0)</f>
        <v>0</v>
      </c>
      <c r="BF163" s="117">
        <f>IF(U163="znížená",N163,0)</f>
        <v>0</v>
      </c>
      <c r="BG163" s="117">
        <f>IF(U163="zákl. prenesená",N163,0)</f>
        <v>0</v>
      </c>
      <c r="BH163" s="117">
        <f>IF(U163="zníž. prenesená",N163,0)</f>
        <v>0</v>
      </c>
      <c r="BI163" s="117">
        <f>IF(U163="nulová",N163,0)</f>
        <v>0</v>
      </c>
      <c r="BJ163" s="23" t="s">
        <v>103</v>
      </c>
      <c r="BK163" s="178">
        <f>ROUND(L163*K163,3)</f>
        <v>0</v>
      </c>
      <c r="BL163" s="23" t="s">
        <v>252</v>
      </c>
      <c r="BM163" s="23" t="s">
        <v>944</v>
      </c>
    </row>
    <row r="164" spans="2:65" s="11" customFormat="1" ht="16.5" customHeight="1">
      <c r="B164" s="179"/>
      <c r="C164" s="180"/>
      <c r="D164" s="180"/>
      <c r="E164" s="181" t="s">
        <v>5</v>
      </c>
      <c r="F164" s="293" t="s">
        <v>945</v>
      </c>
      <c r="G164" s="294"/>
      <c r="H164" s="294"/>
      <c r="I164" s="294"/>
      <c r="J164" s="180"/>
      <c r="K164" s="182">
        <v>115.2</v>
      </c>
      <c r="L164" s="180"/>
      <c r="M164" s="180"/>
      <c r="N164" s="180"/>
      <c r="O164" s="180"/>
      <c r="P164" s="180"/>
      <c r="Q164" s="180"/>
      <c r="R164" s="183"/>
      <c r="T164" s="184"/>
      <c r="U164" s="180"/>
      <c r="V164" s="180"/>
      <c r="W164" s="180"/>
      <c r="X164" s="180"/>
      <c r="Y164" s="180"/>
      <c r="Z164" s="180"/>
      <c r="AA164" s="185"/>
      <c r="AT164" s="186" t="s">
        <v>177</v>
      </c>
      <c r="AU164" s="186" t="s">
        <v>103</v>
      </c>
      <c r="AV164" s="11" t="s">
        <v>103</v>
      </c>
      <c r="AW164" s="11" t="s">
        <v>30</v>
      </c>
      <c r="AX164" s="11" t="s">
        <v>81</v>
      </c>
      <c r="AY164" s="186" t="s">
        <v>169</v>
      </c>
    </row>
    <row r="165" spans="2:65" s="1" customFormat="1" ht="25.5" customHeight="1">
      <c r="B165" s="141"/>
      <c r="C165" s="170" t="s">
        <v>280</v>
      </c>
      <c r="D165" s="170" t="s">
        <v>170</v>
      </c>
      <c r="E165" s="171" t="s">
        <v>946</v>
      </c>
      <c r="F165" s="290" t="s">
        <v>947</v>
      </c>
      <c r="G165" s="290"/>
      <c r="H165" s="290"/>
      <c r="I165" s="290"/>
      <c r="J165" s="172" t="s">
        <v>370</v>
      </c>
      <c r="K165" s="173">
        <v>115.2</v>
      </c>
      <c r="L165" s="291">
        <v>0</v>
      </c>
      <c r="M165" s="291"/>
      <c r="N165" s="292">
        <f>ROUND(L165*K165,3)</f>
        <v>0</v>
      </c>
      <c r="O165" s="292"/>
      <c r="P165" s="292"/>
      <c r="Q165" s="292"/>
      <c r="R165" s="144"/>
      <c r="T165" s="175" t="s">
        <v>5</v>
      </c>
      <c r="U165" s="47" t="s">
        <v>40</v>
      </c>
      <c r="V165" s="39"/>
      <c r="W165" s="176">
        <f>V165*K165</f>
        <v>0</v>
      </c>
      <c r="X165" s="176">
        <v>2.5999999999999998E-4</v>
      </c>
      <c r="Y165" s="176">
        <f>X165*K165</f>
        <v>2.9951999999999999E-2</v>
      </c>
      <c r="Z165" s="176">
        <v>0</v>
      </c>
      <c r="AA165" s="177">
        <f>Z165*K165</f>
        <v>0</v>
      </c>
      <c r="AR165" s="23" t="s">
        <v>252</v>
      </c>
      <c r="AT165" s="23" t="s">
        <v>170</v>
      </c>
      <c r="AU165" s="23" t="s">
        <v>103</v>
      </c>
      <c r="AY165" s="23" t="s">
        <v>169</v>
      </c>
      <c r="BE165" s="117">
        <f>IF(U165="základná",N165,0)</f>
        <v>0</v>
      </c>
      <c r="BF165" s="117">
        <f>IF(U165="znížená",N165,0)</f>
        <v>0</v>
      </c>
      <c r="BG165" s="117">
        <f>IF(U165="zákl. prenesená",N165,0)</f>
        <v>0</v>
      </c>
      <c r="BH165" s="117">
        <f>IF(U165="zníž. prenesená",N165,0)</f>
        <v>0</v>
      </c>
      <c r="BI165" s="117">
        <f>IF(U165="nulová",N165,0)</f>
        <v>0</v>
      </c>
      <c r="BJ165" s="23" t="s">
        <v>103</v>
      </c>
      <c r="BK165" s="178">
        <f>ROUND(L165*K165,3)</f>
        <v>0</v>
      </c>
      <c r="BL165" s="23" t="s">
        <v>252</v>
      </c>
      <c r="BM165" s="23" t="s">
        <v>948</v>
      </c>
    </row>
    <row r="166" spans="2:65" s="1" customFormat="1" ht="25.5" customHeight="1">
      <c r="B166" s="141"/>
      <c r="C166" s="202" t="s">
        <v>285</v>
      </c>
      <c r="D166" s="202" t="s">
        <v>266</v>
      </c>
      <c r="E166" s="203" t="s">
        <v>949</v>
      </c>
      <c r="F166" s="310" t="s">
        <v>950</v>
      </c>
      <c r="G166" s="310"/>
      <c r="H166" s="310"/>
      <c r="I166" s="310"/>
      <c r="J166" s="204" t="s">
        <v>173</v>
      </c>
      <c r="K166" s="205">
        <v>5.4720000000000004</v>
      </c>
      <c r="L166" s="311">
        <v>0</v>
      </c>
      <c r="M166" s="311"/>
      <c r="N166" s="312">
        <f>ROUND(L166*K166,3)</f>
        <v>0</v>
      </c>
      <c r="O166" s="292"/>
      <c r="P166" s="292"/>
      <c r="Q166" s="292"/>
      <c r="R166" s="144"/>
      <c r="T166" s="175" t="s">
        <v>5</v>
      </c>
      <c r="U166" s="47" t="s">
        <v>40</v>
      </c>
      <c r="V166" s="39"/>
      <c r="W166" s="176">
        <f>V166*K166</f>
        <v>0</v>
      </c>
      <c r="X166" s="176">
        <v>0.55000000000000004</v>
      </c>
      <c r="Y166" s="176">
        <f>X166*K166</f>
        <v>3.0096000000000003</v>
      </c>
      <c r="Z166" s="176">
        <v>0</v>
      </c>
      <c r="AA166" s="177">
        <f>Z166*K166</f>
        <v>0</v>
      </c>
      <c r="AR166" s="23" t="s">
        <v>472</v>
      </c>
      <c r="AT166" s="23" t="s">
        <v>266</v>
      </c>
      <c r="AU166" s="23" t="s">
        <v>103</v>
      </c>
      <c r="AY166" s="23" t="s">
        <v>169</v>
      </c>
      <c r="BE166" s="117">
        <f>IF(U166="základná",N166,0)</f>
        <v>0</v>
      </c>
      <c r="BF166" s="117">
        <f>IF(U166="znížená",N166,0)</f>
        <v>0</v>
      </c>
      <c r="BG166" s="117">
        <f>IF(U166="zákl. prenesená",N166,0)</f>
        <v>0</v>
      </c>
      <c r="BH166" s="117">
        <f>IF(U166="zníž. prenesená",N166,0)</f>
        <v>0</v>
      </c>
      <c r="BI166" s="117">
        <f>IF(U166="nulová",N166,0)</f>
        <v>0</v>
      </c>
      <c r="BJ166" s="23" t="s">
        <v>103</v>
      </c>
      <c r="BK166" s="178">
        <f>ROUND(L166*K166,3)</f>
        <v>0</v>
      </c>
      <c r="BL166" s="23" t="s">
        <v>252</v>
      </c>
      <c r="BM166" s="23" t="s">
        <v>951</v>
      </c>
    </row>
    <row r="167" spans="2:65" s="1" customFormat="1" ht="25.5" customHeight="1">
      <c r="B167" s="141"/>
      <c r="C167" s="170" t="s">
        <v>290</v>
      </c>
      <c r="D167" s="170" t="s">
        <v>170</v>
      </c>
      <c r="E167" s="171" t="s">
        <v>952</v>
      </c>
      <c r="F167" s="290" t="s">
        <v>953</v>
      </c>
      <c r="G167" s="290"/>
      <c r="H167" s="290"/>
      <c r="I167" s="290"/>
      <c r="J167" s="172" t="s">
        <v>243</v>
      </c>
      <c r="K167" s="173">
        <v>3.04</v>
      </c>
      <c r="L167" s="291">
        <v>0</v>
      </c>
      <c r="M167" s="291"/>
      <c r="N167" s="292">
        <f>ROUND(L167*K167,3)</f>
        <v>0</v>
      </c>
      <c r="O167" s="292"/>
      <c r="P167" s="292"/>
      <c r="Q167" s="292"/>
      <c r="R167" s="144"/>
      <c r="T167" s="175" t="s">
        <v>5</v>
      </c>
      <c r="U167" s="47" t="s">
        <v>40</v>
      </c>
      <c r="V167" s="39"/>
      <c r="W167" s="176">
        <f>V167*K167</f>
        <v>0</v>
      </c>
      <c r="X167" s="176">
        <v>0</v>
      </c>
      <c r="Y167" s="176">
        <f>X167*K167</f>
        <v>0</v>
      </c>
      <c r="Z167" s="176">
        <v>0</v>
      </c>
      <c r="AA167" s="177">
        <f>Z167*K167</f>
        <v>0</v>
      </c>
      <c r="AR167" s="23" t="s">
        <v>252</v>
      </c>
      <c r="AT167" s="23" t="s">
        <v>170</v>
      </c>
      <c r="AU167" s="23" t="s">
        <v>103</v>
      </c>
      <c r="AY167" s="23" t="s">
        <v>169</v>
      </c>
      <c r="BE167" s="117">
        <f>IF(U167="základná",N167,0)</f>
        <v>0</v>
      </c>
      <c r="BF167" s="117">
        <f>IF(U167="znížená",N167,0)</f>
        <v>0</v>
      </c>
      <c r="BG167" s="117">
        <f>IF(U167="zákl. prenesená",N167,0)</f>
        <v>0</v>
      </c>
      <c r="BH167" s="117">
        <f>IF(U167="zníž. prenesená",N167,0)</f>
        <v>0</v>
      </c>
      <c r="BI167" s="117">
        <f>IF(U167="nulová",N167,0)</f>
        <v>0</v>
      </c>
      <c r="BJ167" s="23" t="s">
        <v>103</v>
      </c>
      <c r="BK167" s="178">
        <f>ROUND(L167*K167,3)</f>
        <v>0</v>
      </c>
      <c r="BL167" s="23" t="s">
        <v>252</v>
      </c>
      <c r="BM167" s="23" t="s">
        <v>954</v>
      </c>
    </row>
    <row r="168" spans="2:65" s="10" customFormat="1" ht="29.9" customHeight="1">
      <c r="B168" s="159"/>
      <c r="C168" s="160"/>
      <c r="D168" s="169" t="s">
        <v>143</v>
      </c>
      <c r="E168" s="169"/>
      <c r="F168" s="169"/>
      <c r="G168" s="169"/>
      <c r="H168" s="169"/>
      <c r="I168" s="169"/>
      <c r="J168" s="169"/>
      <c r="K168" s="169"/>
      <c r="L168" s="169"/>
      <c r="M168" s="169"/>
      <c r="N168" s="304">
        <f>BK168</f>
        <v>0</v>
      </c>
      <c r="O168" s="305"/>
      <c r="P168" s="305"/>
      <c r="Q168" s="305"/>
      <c r="R168" s="162"/>
      <c r="T168" s="163"/>
      <c r="U168" s="160"/>
      <c r="V168" s="160"/>
      <c r="W168" s="164">
        <f>SUM(W169:W174)</f>
        <v>0</v>
      </c>
      <c r="X168" s="160"/>
      <c r="Y168" s="164">
        <f>SUM(Y169:Y174)</f>
        <v>2.31680157</v>
      </c>
      <c r="Z168" s="160"/>
      <c r="AA168" s="165">
        <f>SUM(AA169:AA174)</f>
        <v>2.1985750299999998</v>
      </c>
      <c r="AR168" s="166" t="s">
        <v>103</v>
      </c>
      <c r="AT168" s="167" t="s">
        <v>72</v>
      </c>
      <c r="AU168" s="167" t="s">
        <v>81</v>
      </c>
      <c r="AY168" s="166" t="s">
        <v>169</v>
      </c>
      <c r="BK168" s="168">
        <f>SUM(BK169:BK174)</f>
        <v>0</v>
      </c>
    </row>
    <row r="169" spans="2:65" s="1" customFormat="1" ht="25.5" customHeight="1">
      <c r="B169" s="141"/>
      <c r="C169" s="170" t="s">
        <v>299</v>
      </c>
      <c r="D169" s="170" t="s">
        <v>170</v>
      </c>
      <c r="E169" s="171" t="s">
        <v>955</v>
      </c>
      <c r="F169" s="290" t="s">
        <v>956</v>
      </c>
      <c r="G169" s="290"/>
      <c r="H169" s="290"/>
      <c r="I169" s="290"/>
      <c r="J169" s="172" t="s">
        <v>190</v>
      </c>
      <c r="K169" s="173">
        <v>292.75299999999999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0</v>
      </c>
      <c r="Y169" s="176">
        <f>X169*K169</f>
        <v>0</v>
      </c>
      <c r="Z169" s="176">
        <v>7.5100000000000002E-3</v>
      </c>
      <c r="AA169" s="177">
        <f>Z169*K169</f>
        <v>2.1985750299999998</v>
      </c>
      <c r="AR169" s="23" t="s">
        <v>252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252</v>
      </c>
      <c r="BM169" s="23" t="s">
        <v>957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958</v>
      </c>
      <c r="G170" s="294"/>
      <c r="H170" s="294"/>
      <c r="I170" s="294"/>
      <c r="J170" s="180"/>
      <c r="K170" s="182">
        <v>292.75299999999999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" customFormat="1" ht="38.25" customHeight="1">
      <c r="B171" s="141"/>
      <c r="C171" s="170" t="s">
        <v>294</v>
      </c>
      <c r="D171" s="170" t="s">
        <v>170</v>
      </c>
      <c r="E171" s="171" t="s">
        <v>959</v>
      </c>
      <c r="F171" s="290" t="s">
        <v>960</v>
      </c>
      <c r="G171" s="290"/>
      <c r="H171" s="290"/>
      <c r="I171" s="290"/>
      <c r="J171" s="172" t="s">
        <v>190</v>
      </c>
      <c r="K171" s="173">
        <v>292.75299999999999</v>
      </c>
      <c r="L171" s="291">
        <v>0</v>
      </c>
      <c r="M171" s="291"/>
      <c r="N171" s="292">
        <f>ROUND(L171*K171,3)</f>
        <v>0</v>
      </c>
      <c r="O171" s="292"/>
      <c r="P171" s="292"/>
      <c r="Q171" s="292"/>
      <c r="R171" s="144"/>
      <c r="T171" s="175" t="s">
        <v>5</v>
      </c>
      <c r="U171" s="47" t="s">
        <v>40</v>
      </c>
      <c r="V171" s="39"/>
      <c r="W171" s="176">
        <f>V171*K171</f>
        <v>0</v>
      </c>
      <c r="X171" s="176">
        <v>7.8899999999999994E-3</v>
      </c>
      <c r="Y171" s="176">
        <f>X171*K171</f>
        <v>2.3098211699999998</v>
      </c>
      <c r="Z171" s="176">
        <v>0</v>
      </c>
      <c r="AA171" s="177">
        <f>Z171*K171</f>
        <v>0</v>
      </c>
      <c r="AR171" s="23" t="s">
        <v>252</v>
      </c>
      <c r="AT171" s="23" t="s">
        <v>170</v>
      </c>
      <c r="AU171" s="23" t="s">
        <v>103</v>
      </c>
      <c r="AY171" s="23" t="s">
        <v>169</v>
      </c>
      <c r="BE171" s="117">
        <f>IF(U171="základná",N171,0)</f>
        <v>0</v>
      </c>
      <c r="BF171" s="117">
        <f>IF(U171="znížená",N171,0)</f>
        <v>0</v>
      </c>
      <c r="BG171" s="117">
        <f>IF(U171="zákl. prenesená",N171,0)</f>
        <v>0</v>
      </c>
      <c r="BH171" s="117">
        <f>IF(U171="zníž. prenesená",N171,0)</f>
        <v>0</v>
      </c>
      <c r="BI171" s="117">
        <f>IF(U171="nulová",N171,0)</f>
        <v>0</v>
      </c>
      <c r="BJ171" s="23" t="s">
        <v>103</v>
      </c>
      <c r="BK171" s="178">
        <f>ROUND(L171*K171,3)</f>
        <v>0</v>
      </c>
      <c r="BL171" s="23" t="s">
        <v>252</v>
      </c>
      <c r="BM171" s="23" t="s">
        <v>961</v>
      </c>
    </row>
    <row r="172" spans="2:65" s="1" customFormat="1" ht="25.5" customHeight="1">
      <c r="B172" s="141"/>
      <c r="C172" s="170" t="s">
        <v>304</v>
      </c>
      <c r="D172" s="170" t="s">
        <v>170</v>
      </c>
      <c r="E172" s="171" t="s">
        <v>962</v>
      </c>
      <c r="F172" s="290" t="s">
        <v>963</v>
      </c>
      <c r="G172" s="290"/>
      <c r="H172" s="290"/>
      <c r="I172" s="290"/>
      <c r="J172" s="172" t="s">
        <v>190</v>
      </c>
      <c r="K172" s="173">
        <v>2.52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2.7699999999999999E-3</v>
      </c>
      <c r="Y172" s="176">
        <f>X172*K172</f>
        <v>6.9803999999999995E-3</v>
      </c>
      <c r="Z172" s="176">
        <v>0</v>
      </c>
      <c r="AA172" s="177">
        <f>Z172*K172</f>
        <v>0</v>
      </c>
      <c r="AR172" s="23" t="s">
        <v>252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252</v>
      </c>
      <c r="BM172" s="23" t="s">
        <v>964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965</v>
      </c>
      <c r="G173" s="294"/>
      <c r="H173" s="294"/>
      <c r="I173" s="294"/>
      <c r="J173" s="180"/>
      <c r="K173" s="182">
        <v>2.52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81</v>
      </c>
      <c r="AY173" s="186" t="s">
        <v>169</v>
      </c>
    </row>
    <row r="174" spans="2:65" s="1" customFormat="1" ht="25.5" customHeight="1">
      <c r="B174" s="141"/>
      <c r="C174" s="170" t="s">
        <v>309</v>
      </c>
      <c r="D174" s="170" t="s">
        <v>170</v>
      </c>
      <c r="E174" s="171" t="s">
        <v>319</v>
      </c>
      <c r="F174" s="290" t="s">
        <v>320</v>
      </c>
      <c r="G174" s="290"/>
      <c r="H174" s="290"/>
      <c r="I174" s="290"/>
      <c r="J174" s="172" t="s">
        <v>243</v>
      </c>
      <c r="K174" s="173">
        <v>2.3170000000000002</v>
      </c>
      <c r="L174" s="291">
        <v>0</v>
      </c>
      <c r="M174" s="291"/>
      <c r="N174" s="292">
        <f>ROUND(L174*K174,3)</f>
        <v>0</v>
      </c>
      <c r="O174" s="292"/>
      <c r="P174" s="292"/>
      <c r="Q174" s="292"/>
      <c r="R174" s="144"/>
      <c r="T174" s="175" t="s">
        <v>5</v>
      </c>
      <c r="U174" s="47" t="s">
        <v>40</v>
      </c>
      <c r="V174" s="39"/>
      <c r="W174" s="176">
        <f>V174*K174</f>
        <v>0</v>
      </c>
      <c r="X174" s="176">
        <v>0</v>
      </c>
      <c r="Y174" s="176">
        <f>X174*K174</f>
        <v>0</v>
      </c>
      <c r="Z174" s="176">
        <v>0</v>
      </c>
      <c r="AA174" s="177">
        <f>Z174*K174</f>
        <v>0</v>
      </c>
      <c r="AR174" s="23" t="s">
        <v>252</v>
      </c>
      <c r="AT174" s="23" t="s">
        <v>170</v>
      </c>
      <c r="AU174" s="23" t="s">
        <v>103</v>
      </c>
      <c r="AY174" s="23" t="s">
        <v>169</v>
      </c>
      <c r="BE174" s="117">
        <f>IF(U174="základná",N174,0)</f>
        <v>0</v>
      </c>
      <c r="BF174" s="117">
        <f>IF(U174="znížená",N174,0)</f>
        <v>0</v>
      </c>
      <c r="BG174" s="117">
        <f>IF(U174="zákl. prenesená",N174,0)</f>
        <v>0</v>
      </c>
      <c r="BH174" s="117">
        <f>IF(U174="zníž. prenesená",N174,0)</f>
        <v>0</v>
      </c>
      <c r="BI174" s="117">
        <f>IF(U174="nulová",N174,0)</f>
        <v>0</v>
      </c>
      <c r="BJ174" s="23" t="s">
        <v>103</v>
      </c>
      <c r="BK174" s="178">
        <f>ROUND(L174*K174,3)</f>
        <v>0</v>
      </c>
      <c r="BL174" s="23" t="s">
        <v>252</v>
      </c>
      <c r="BM174" s="23" t="s">
        <v>966</v>
      </c>
    </row>
    <row r="175" spans="2:65" s="10" customFormat="1" ht="29.9" customHeight="1">
      <c r="B175" s="159"/>
      <c r="C175" s="160"/>
      <c r="D175" s="169" t="s">
        <v>144</v>
      </c>
      <c r="E175" s="169"/>
      <c r="F175" s="169"/>
      <c r="G175" s="169"/>
      <c r="H175" s="169"/>
      <c r="I175" s="169"/>
      <c r="J175" s="169"/>
      <c r="K175" s="169"/>
      <c r="L175" s="169"/>
      <c r="M175" s="169"/>
      <c r="N175" s="304">
        <f>BK175</f>
        <v>0</v>
      </c>
      <c r="O175" s="305"/>
      <c r="P175" s="305"/>
      <c r="Q175" s="305"/>
      <c r="R175" s="162"/>
      <c r="T175" s="163"/>
      <c r="U175" s="160"/>
      <c r="V175" s="160"/>
      <c r="W175" s="164">
        <f>SUM(W176:W180)</f>
        <v>0</v>
      </c>
      <c r="X175" s="160"/>
      <c r="Y175" s="164">
        <f>SUM(Y176:Y180)</f>
        <v>2.5520959999999999E-2</v>
      </c>
      <c r="Z175" s="160"/>
      <c r="AA175" s="165">
        <f>SUM(AA176:AA180)</f>
        <v>0</v>
      </c>
      <c r="AR175" s="166" t="s">
        <v>103</v>
      </c>
      <c r="AT175" s="167" t="s">
        <v>72</v>
      </c>
      <c r="AU175" s="167" t="s">
        <v>81</v>
      </c>
      <c r="AY175" s="166" t="s">
        <v>169</v>
      </c>
      <c r="BK175" s="168">
        <f>SUM(BK176:BK180)</f>
        <v>0</v>
      </c>
    </row>
    <row r="176" spans="2:65" s="1" customFormat="1" ht="38.25" customHeight="1">
      <c r="B176" s="141"/>
      <c r="C176" s="170" t="s">
        <v>313</v>
      </c>
      <c r="D176" s="170" t="s">
        <v>170</v>
      </c>
      <c r="E176" s="171" t="s">
        <v>522</v>
      </c>
      <c r="F176" s="290" t="s">
        <v>967</v>
      </c>
      <c r="G176" s="290"/>
      <c r="H176" s="290"/>
      <c r="I176" s="290"/>
      <c r="J176" s="172" t="s">
        <v>190</v>
      </c>
      <c r="K176" s="173">
        <v>148.79599999999999</v>
      </c>
      <c r="L176" s="291">
        <v>0</v>
      </c>
      <c r="M176" s="291"/>
      <c r="N176" s="292">
        <f>ROUND(L176*K176,3)</f>
        <v>0</v>
      </c>
      <c r="O176" s="292"/>
      <c r="P176" s="292"/>
      <c r="Q176" s="292"/>
      <c r="R176" s="144"/>
      <c r="T176" s="175" t="s">
        <v>5</v>
      </c>
      <c r="U176" s="47" t="s">
        <v>40</v>
      </c>
      <c r="V176" s="39"/>
      <c r="W176" s="176">
        <f>V176*K176</f>
        <v>0</v>
      </c>
      <c r="X176" s="176">
        <v>0</v>
      </c>
      <c r="Y176" s="176">
        <f>X176*K176</f>
        <v>0</v>
      </c>
      <c r="Z176" s="176">
        <v>0</v>
      </c>
      <c r="AA176" s="177">
        <f>Z176*K176</f>
        <v>0</v>
      </c>
      <c r="AR176" s="23" t="s">
        <v>252</v>
      </c>
      <c r="AT176" s="23" t="s">
        <v>170</v>
      </c>
      <c r="AU176" s="23" t="s">
        <v>103</v>
      </c>
      <c r="AY176" s="23" t="s">
        <v>169</v>
      </c>
      <c r="BE176" s="117">
        <f>IF(U176="základná",N176,0)</f>
        <v>0</v>
      </c>
      <c r="BF176" s="117">
        <f>IF(U176="znížená",N176,0)</f>
        <v>0</v>
      </c>
      <c r="BG176" s="117">
        <f>IF(U176="zákl. prenesená",N176,0)</f>
        <v>0</v>
      </c>
      <c r="BH176" s="117">
        <f>IF(U176="zníž. prenesená",N176,0)</f>
        <v>0</v>
      </c>
      <c r="BI176" s="117">
        <f>IF(U176="nulová",N176,0)</f>
        <v>0</v>
      </c>
      <c r="BJ176" s="23" t="s">
        <v>103</v>
      </c>
      <c r="BK176" s="178">
        <f>ROUND(L176*K176,3)</f>
        <v>0</v>
      </c>
      <c r="BL176" s="23" t="s">
        <v>252</v>
      </c>
      <c r="BM176" s="23" t="s">
        <v>968</v>
      </c>
    </row>
    <row r="177" spans="2:65" s="11" customFormat="1" ht="16.5" customHeight="1">
      <c r="B177" s="179"/>
      <c r="C177" s="180"/>
      <c r="D177" s="180"/>
      <c r="E177" s="181" t="s">
        <v>5</v>
      </c>
      <c r="F177" s="293" t="s">
        <v>969</v>
      </c>
      <c r="G177" s="294"/>
      <c r="H177" s="294"/>
      <c r="I177" s="294"/>
      <c r="J177" s="180"/>
      <c r="K177" s="182">
        <v>148.79599999999999</v>
      </c>
      <c r="L177" s="180"/>
      <c r="M177" s="180"/>
      <c r="N177" s="180"/>
      <c r="O177" s="180"/>
      <c r="P177" s="180"/>
      <c r="Q177" s="180"/>
      <c r="R177" s="183"/>
      <c r="T177" s="184"/>
      <c r="U177" s="180"/>
      <c r="V177" s="180"/>
      <c r="W177" s="180"/>
      <c r="X177" s="180"/>
      <c r="Y177" s="180"/>
      <c r="Z177" s="180"/>
      <c r="AA177" s="185"/>
      <c r="AT177" s="186" t="s">
        <v>177</v>
      </c>
      <c r="AU177" s="186" t="s">
        <v>103</v>
      </c>
      <c r="AV177" s="11" t="s">
        <v>103</v>
      </c>
      <c r="AW177" s="11" t="s">
        <v>30</v>
      </c>
      <c r="AX177" s="11" t="s">
        <v>81</v>
      </c>
      <c r="AY177" s="186" t="s">
        <v>169</v>
      </c>
    </row>
    <row r="178" spans="2:65" s="1" customFormat="1" ht="38.25" customHeight="1">
      <c r="B178" s="141"/>
      <c r="C178" s="170" t="s">
        <v>318</v>
      </c>
      <c r="D178" s="170" t="s">
        <v>170</v>
      </c>
      <c r="E178" s="171" t="s">
        <v>533</v>
      </c>
      <c r="F178" s="290" t="s">
        <v>970</v>
      </c>
      <c r="G178" s="290"/>
      <c r="H178" s="290"/>
      <c r="I178" s="290"/>
      <c r="J178" s="172" t="s">
        <v>190</v>
      </c>
      <c r="K178" s="173">
        <v>148.79599999999999</v>
      </c>
      <c r="L178" s="291">
        <v>0</v>
      </c>
      <c r="M178" s="291"/>
      <c r="N178" s="29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1.6000000000000001E-4</v>
      </c>
      <c r="Y178" s="176">
        <f>X178*K178</f>
        <v>2.380736E-2</v>
      </c>
      <c r="Z178" s="176">
        <v>0</v>
      </c>
      <c r="AA178" s="177">
        <f>Z178*K178</f>
        <v>0</v>
      </c>
      <c r="AR178" s="23" t="s">
        <v>252</v>
      </c>
      <c r="AT178" s="23" t="s">
        <v>170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252</v>
      </c>
      <c r="BM178" s="23" t="s">
        <v>971</v>
      </c>
    </row>
    <row r="179" spans="2:65" s="1" customFormat="1" ht="25.5" customHeight="1">
      <c r="B179" s="141"/>
      <c r="C179" s="170" t="s">
        <v>322</v>
      </c>
      <c r="D179" s="170" t="s">
        <v>170</v>
      </c>
      <c r="E179" s="171" t="s">
        <v>972</v>
      </c>
      <c r="F179" s="290" t="s">
        <v>973</v>
      </c>
      <c r="G179" s="290"/>
      <c r="H179" s="290"/>
      <c r="I179" s="290"/>
      <c r="J179" s="172" t="s">
        <v>190</v>
      </c>
      <c r="K179" s="173">
        <v>5.04</v>
      </c>
      <c r="L179" s="291">
        <v>0</v>
      </c>
      <c r="M179" s="291"/>
      <c r="N179" s="292">
        <f>ROUND(L179*K179,3)</f>
        <v>0</v>
      </c>
      <c r="O179" s="292"/>
      <c r="P179" s="292"/>
      <c r="Q179" s="292"/>
      <c r="R179" s="144"/>
      <c r="T179" s="175" t="s">
        <v>5</v>
      </c>
      <c r="U179" s="47" t="s">
        <v>40</v>
      </c>
      <c r="V179" s="39"/>
      <c r="W179" s="176">
        <f>V179*K179</f>
        <v>0</v>
      </c>
      <c r="X179" s="176">
        <v>3.4000000000000002E-4</v>
      </c>
      <c r="Y179" s="176">
        <f>X179*K179</f>
        <v>1.7136000000000002E-3</v>
      </c>
      <c r="Z179" s="176">
        <v>0</v>
      </c>
      <c r="AA179" s="177">
        <f>Z179*K179</f>
        <v>0</v>
      </c>
      <c r="AR179" s="23" t="s">
        <v>252</v>
      </c>
      <c r="AT179" s="23" t="s">
        <v>170</v>
      </c>
      <c r="AU179" s="23" t="s">
        <v>103</v>
      </c>
      <c r="AY179" s="23" t="s">
        <v>169</v>
      </c>
      <c r="BE179" s="117">
        <f>IF(U179="základná",N179,0)</f>
        <v>0</v>
      </c>
      <c r="BF179" s="117">
        <f>IF(U179="znížená",N179,0)</f>
        <v>0</v>
      </c>
      <c r="BG179" s="117">
        <f>IF(U179="zákl. prenesená",N179,0)</f>
        <v>0</v>
      </c>
      <c r="BH179" s="117">
        <f>IF(U179="zníž. prenesená",N179,0)</f>
        <v>0</v>
      </c>
      <c r="BI179" s="117">
        <f>IF(U179="nulová",N179,0)</f>
        <v>0</v>
      </c>
      <c r="BJ179" s="23" t="s">
        <v>103</v>
      </c>
      <c r="BK179" s="178">
        <f>ROUND(L179*K179,3)</f>
        <v>0</v>
      </c>
      <c r="BL179" s="23" t="s">
        <v>252</v>
      </c>
      <c r="BM179" s="23" t="s">
        <v>974</v>
      </c>
    </row>
    <row r="180" spans="2:65" s="11" customFormat="1" ht="16.5" customHeight="1">
      <c r="B180" s="179"/>
      <c r="C180" s="180"/>
      <c r="D180" s="180"/>
      <c r="E180" s="181" t="s">
        <v>5</v>
      </c>
      <c r="F180" s="293" t="s">
        <v>975</v>
      </c>
      <c r="G180" s="294"/>
      <c r="H180" s="294"/>
      <c r="I180" s="294"/>
      <c r="J180" s="180"/>
      <c r="K180" s="182">
        <v>5.04</v>
      </c>
      <c r="L180" s="180"/>
      <c r="M180" s="180"/>
      <c r="N180" s="180"/>
      <c r="O180" s="180"/>
      <c r="P180" s="180"/>
      <c r="Q180" s="180"/>
      <c r="R180" s="183"/>
      <c r="T180" s="184"/>
      <c r="U180" s="180"/>
      <c r="V180" s="180"/>
      <c r="W180" s="180"/>
      <c r="X180" s="180"/>
      <c r="Y180" s="180"/>
      <c r="Z180" s="180"/>
      <c r="AA180" s="185"/>
      <c r="AT180" s="186" t="s">
        <v>177</v>
      </c>
      <c r="AU180" s="186" t="s">
        <v>103</v>
      </c>
      <c r="AV180" s="11" t="s">
        <v>103</v>
      </c>
      <c r="AW180" s="11" t="s">
        <v>30</v>
      </c>
      <c r="AX180" s="11" t="s">
        <v>81</v>
      </c>
      <c r="AY180" s="186" t="s">
        <v>169</v>
      </c>
    </row>
    <row r="181" spans="2:65" s="1" customFormat="1" ht="49.9" customHeight="1">
      <c r="B181" s="38"/>
      <c r="C181" s="39"/>
      <c r="D181" s="161" t="s">
        <v>331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18">
        <f t="shared" ref="N181:N186" si="5">BK181</f>
        <v>0</v>
      </c>
      <c r="O181" s="319"/>
      <c r="P181" s="319"/>
      <c r="Q181" s="319"/>
      <c r="R181" s="40"/>
      <c r="T181" s="206"/>
      <c r="U181" s="39"/>
      <c r="V181" s="39"/>
      <c r="W181" s="39"/>
      <c r="X181" s="39"/>
      <c r="Y181" s="39"/>
      <c r="Z181" s="39"/>
      <c r="AA181" s="77"/>
      <c r="AT181" s="23" t="s">
        <v>72</v>
      </c>
      <c r="AU181" s="23" t="s">
        <v>73</v>
      </c>
      <c r="AY181" s="23" t="s">
        <v>332</v>
      </c>
      <c r="BK181" s="178">
        <f>SUM(BK182:BK186)</f>
        <v>0</v>
      </c>
    </row>
    <row r="182" spans="2:65" s="1" customFormat="1" ht="22.4" customHeight="1">
      <c r="B182" s="38"/>
      <c r="C182" s="207" t="s">
        <v>5</v>
      </c>
      <c r="D182" s="207" t="s">
        <v>170</v>
      </c>
      <c r="E182" s="208" t="s">
        <v>5</v>
      </c>
      <c r="F182" s="316" t="s">
        <v>5</v>
      </c>
      <c r="G182" s="316"/>
      <c r="H182" s="316"/>
      <c r="I182" s="316"/>
      <c r="J182" s="209" t="s">
        <v>5</v>
      </c>
      <c r="K182" s="174"/>
      <c r="L182" s="291"/>
      <c r="M182" s="317"/>
      <c r="N182" s="317">
        <f t="shared" si="5"/>
        <v>0</v>
      </c>
      <c r="O182" s="317"/>
      <c r="P182" s="317"/>
      <c r="Q182" s="317"/>
      <c r="R182" s="40"/>
      <c r="T182" s="175" t="s">
        <v>5</v>
      </c>
      <c r="U182" s="210" t="s">
        <v>40</v>
      </c>
      <c r="V182" s="39"/>
      <c r="W182" s="39"/>
      <c r="X182" s="39"/>
      <c r="Y182" s="39"/>
      <c r="Z182" s="39"/>
      <c r="AA182" s="77"/>
      <c r="AT182" s="23" t="s">
        <v>332</v>
      </c>
      <c r="AU182" s="23" t="s">
        <v>81</v>
      </c>
      <c r="AY182" s="23" t="s">
        <v>332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L182*K182</f>
        <v>0</v>
      </c>
    </row>
    <row r="183" spans="2:65" s="1" customFormat="1" ht="22.4" customHeight="1">
      <c r="B183" s="38"/>
      <c r="C183" s="207" t="s">
        <v>5</v>
      </c>
      <c r="D183" s="207" t="s">
        <v>170</v>
      </c>
      <c r="E183" s="208" t="s">
        <v>5</v>
      </c>
      <c r="F183" s="316" t="s">
        <v>5</v>
      </c>
      <c r="G183" s="316"/>
      <c r="H183" s="316"/>
      <c r="I183" s="316"/>
      <c r="J183" s="209" t="s">
        <v>5</v>
      </c>
      <c r="K183" s="174"/>
      <c r="L183" s="291"/>
      <c r="M183" s="317"/>
      <c r="N183" s="317">
        <f t="shared" si="5"/>
        <v>0</v>
      </c>
      <c r="O183" s="317"/>
      <c r="P183" s="317"/>
      <c r="Q183" s="317"/>
      <c r="R183" s="40"/>
      <c r="T183" s="175" t="s">
        <v>5</v>
      </c>
      <c r="U183" s="210" t="s">
        <v>40</v>
      </c>
      <c r="V183" s="39"/>
      <c r="W183" s="39"/>
      <c r="X183" s="39"/>
      <c r="Y183" s="39"/>
      <c r="Z183" s="39"/>
      <c r="AA183" s="77"/>
      <c r="AT183" s="23" t="s">
        <v>332</v>
      </c>
      <c r="AU183" s="23" t="s">
        <v>81</v>
      </c>
      <c r="AY183" s="23" t="s">
        <v>332</v>
      </c>
      <c r="BE183" s="117">
        <f>IF(U183="základná",N183,0)</f>
        <v>0</v>
      </c>
      <c r="BF183" s="117">
        <f>IF(U183="znížená",N183,0)</f>
        <v>0</v>
      </c>
      <c r="BG183" s="117">
        <f>IF(U183="zákl. prenesená",N183,0)</f>
        <v>0</v>
      </c>
      <c r="BH183" s="117">
        <f>IF(U183="zníž. prenesená",N183,0)</f>
        <v>0</v>
      </c>
      <c r="BI183" s="117">
        <f>IF(U183="nulová",N183,0)</f>
        <v>0</v>
      </c>
      <c r="BJ183" s="23" t="s">
        <v>103</v>
      </c>
      <c r="BK183" s="178">
        <f>L183*K183</f>
        <v>0</v>
      </c>
    </row>
    <row r="184" spans="2:65" s="1" customFormat="1" ht="22.4" customHeight="1">
      <c r="B184" s="38"/>
      <c r="C184" s="207" t="s">
        <v>5</v>
      </c>
      <c r="D184" s="207" t="s">
        <v>170</v>
      </c>
      <c r="E184" s="208" t="s">
        <v>5</v>
      </c>
      <c r="F184" s="316" t="s">
        <v>5</v>
      </c>
      <c r="G184" s="316"/>
      <c r="H184" s="316"/>
      <c r="I184" s="316"/>
      <c r="J184" s="209" t="s">
        <v>5</v>
      </c>
      <c r="K184" s="174"/>
      <c r="L184" s="291"/>
      <c r="M184" s="317"/>
      <c r="N184" s="317">
        <f t="shared" si="5"/>
        <v>0</v>
      </c>
      <c r="O184" s="317"/>
      <c r="P184" s="317"/>
      <c r="Q184" s="317"/>
      <c r="R184" s="40"/>
      <c r="T184" s="175" t="s">
        <v>5</v>
      </c>
      <c r="U184" s="210" t="s">
        <v>40</v>
      </c>
      <c r="V184" s="39"/>
      <c r="W184" s="39"/>
      <c r="X184" s="39"/>
      <c r="Y184" s="39"/>
      <c r="Z184" s="39"/>
      <c r="AA184" s="77"/>
      <c r="AT184" s="23" t="s">
        <v>332</v>
      </c>
      <c r="AU184" s="23" t="s">
        <v>81</v>
      </c>
      <c r="AY184" s="23" t="s">
        <v>332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L184*K184</f>
        <v>0</v>
      </c>
    </row>
    <row r="185" spans="2:65" s="1" customFormat="1" ht="22.4" customHeight="1">
      <c r="B185" s="38"/>
      <c r="C185" s="207" t="s">
        <v>5</v>
      </c>
      <c r="D185" s="207" t="s">
        <v>170</v>
      </c>
      <c r="E185" s="208" t="s">
        <v>5</v>
      </c>
      <c r="F185" s="316" t="s">
        <v>5</v>
      </c>
      <c r="G185" s="316"/>
      <c r="H185" s="316"/>
      <c r="I185" s="316"/>
      <c r="J185" s="209" t="s">
        <v>5</v>
      </c>
      <c r="K185" s="174"/>
      <c r="L185" s="291"/>
      <c r="M185" s="317"/>
      <c r="N185" s="317">
        <f t="shared" si="5"/>
        <v>0</v>
      </c>
      <c r="O185" s="317"/>
      <c r="P185" s="317"/>
      <c r="Q185" s="317"/>
      <c r="R185" s="40"/>
      <c r="T185" s="175" t="s">
        <v>5</v>
      </c>
      <c r="U185" s="210" t="s">
        <v>40</v>
      </c>
      <c r="V185" s="39"/>
      <c r="W185" s="39"/>
      <c r="X185" s="39"/>
      <c r="Y185" s="39"/>
      <c r="Z185" s="39"/>
      <c r="AA185" s="77"/>
      <c r="AT185" s="23" t="s">
        <v>332</v>
      </c>
      <c r="AU185" s="23" t="s">
        <v>81</v>
      </c>
      <c r="AY185" s="23" t="s">
        <v>332</v>
      </c>
      <c r="BE185" s="117">
        <f>IF(U185="základná",N185,0)</f>
        <v>0</v>
      </c>
      <c r="BF185" s="117">
        <f>IF(U185="znížená",N185,0)</f>
        <v>0</v>
      </c>
      <c r="BG185" s="117">
        <f>IF(U185="zákl. prenesená",N185,0)</f>
        <v>0</v>
      </c>
      <c r="BH185" s="117">
        <f>IF(U185="zníž. prenesená",N185,0)</f>
        <v>0</v>
      </c>
      <c r="BI185" s="117">
        <f>IF(U185="nulová",N185,0)</f>
        <v>0</v>
      </c>
      <c r="BJ185" s="23" t="s">
        <v>103</v>
      </c>
      <c r="BK185" s="178">
        <f>L185*K185</f>
        <v>0</v>
      </c>
    </row>
    <row r="186" spans="2:65" s="1" customFormat="1" ht="22.4" customHeight="1">
      <c r="B186" s="38"/>
      <c r="C186" s="207" t="s">
        <v>5</v>
      </c>
      <c r="D186" s="207" t="s">
        <v>170</v>
      </c>
      <c r="E186" s="208" t="s">
        <v>5</v>
      </c>
      <c r="F186" s="316" t="s">
        <v>5</v>
      </c>
      <c r="G186" s="316"/>
      <c r="H186" s="316"/>
      <c r="I186" s="316"/>
      <c r="J186" s="209" t="s">
        <v>5</v>
      </c>
      <c r="K186" s="174"/>
      <c r="L186" s="291"/>
      <c r="M186" s="317"/>
      <c r="N186" s="317">
        <f t="shared" si="5"/>
        <v>0</v>
      </c>
      <c r="O186" s="317"/>
      <c r="P186" s="317"/>
      <c r="Q186" s="317"/>
      <c r="R186" s="40"/>
      <c r="T186" s="175" t="s">
        <v>5</v>
      </c>
      <c r="U186" s="210" t="s">
        <v>40</v>
      </c>
      <c r="V186" s="59"/>
      <c r="W186" s="59"/>
      <c r="X186" s="59"/>
      <c r="Y186" s="59"/>
      <c r="Z186" s="59"/>
      <c r="AA186" s="61"/>
      <c r="AT186" s="23" t="s">
        <v>332</v>
      </c>
      <c r="AU186" s="23" t="s">
        <v>81</v>
      </c>
      <c r="AY186" s="23" t="s">
        <v>332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L186*K186</f>
        <v>0</v>
      </c>
    </row>
    <row r="187" spans="2:65" s="1" customFormat="1" ht="7" customHeight="1">
      <c r="B187" s="62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4"/>
    </row>
  </sheetData>
  <mergeCells count="204">
    <mergeCell ref="H1:K1"/>
    <mergeCell ref="S2:AC2"/>
    <mergeCell ref="F185:I185"/>
    <mergeCell ref="L185:M185"/>
    <mergeCell ref="N185:Q185"/>
    <mergeCell ref="F186:I186"/>
    <mergeCell ref="L186:M186"/>
    <mergeCell ref="N186:Q186"/>
    <mergeCell ref="N125:Q125"/>
    <mergeCell ref="N126:Q126"/>
    <mergeCell ref="N127:Q127"/>
    <mergeCell ref="N140:Q140"/>
    <mergeCell ref="N154:Q154"/>
    <mergeCell ref="N156:Q156"/>
    <mergeCell ref="N157:Q157"/>
    <mergeCell ref="N162:Q162"/>
    <mergeCell ref="N168:Q168"/>
    <mergeCell ref="N175:Q175"/>
    <mergeCell ref="N181:Q181"/>
    <mergeCell ref="F180:I180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6:I176"/>
    <mergeCell ref="L176:M176"/>
    <mergeCell ref="N176:Q176"/>
    <mergeCell ref="F177:I177"/>
    <mergeCell ref="F178:I178"/>
    <mergeCell ref="L178:M178"/>
    <mergeCell ref="N178:Q178"/>
    <mergeCell ref="F179:I179"/>
    <mergeCell ref="L179:M179"/>
    <mergeCell ref="N179:Q179"/>
    <mergeCell ref="F170:I170"/>
    <mergeCell ref="F171:I171"/>
    <mergeCell ref="L171:M171"/>
    <mergeCell ref="N171:Q171"/>
    <mergeCell ref="F172:I172"/>
    <mergeCell ref="L172:M172"/>
    <mergeCell ref="N172:Q172"/>
    <mergeCell ref="F173:I173"/>
    <mergeCell ref="F174:I174"/>
    <mergeCell ref="L174:M174"/>
    <mergeCell ref="N174:Q174"/>
    <mergeCell ref="F166:I166"/>
    <mergeCell ref="L166:M166"/>
    <mergeCell ref="N166:Q166"/>
    <mergeCell ref="F167:I167"/>
    <mergeCell ref="L167:M167"/>
    <mergeCell ref="N167:Q167"/>
    <mergeCell ref="F169:I169"/>
    <mergeCell ref="L169:M169"/>
    <mergeCell ref="N169:Q169"/>
    <mergeCell ref="F161:I161"/>
    <mergeCell ref="L161:M161"/>
    <mergeCell ref="N161:Q161"/>
    <mergeCell ref="F163:I163"/>
    <mergeCell ref="L163:M163"/>
    <mergeCell ref="N163:Q163"/>
    <mergeCell ref="F164:I164"/>
    <mergeCell ref="F165:I165"/>
    <mergeCell ref="L165:M165"/>
    <mergeCell ref="N165:Q165"/>
    <mergeCell ref="F155:I155"/>
    <mergeCell ref="L155:M155"/>
    <mergeCell ref="N155:Q155"/>
    <mergeCell ref="F158:I158"/>
    <mergeCell ref="L158:M158"/>
    <mergeCell ref="N158:Q158"/>
    <mergeCell ref="F159:I159"/>
    <mergeCell ref="F160:I160"/>
    <mergeCell ref="L160:M160"/>
    <mergeCell ref="N160:Q16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L150:M150"/>
    <mergeCell ref="N150:Q150"/>
    <mergeCell ref="F142:I142"/>
    <mergeCell ref="F143:I143"/>
    <mergeCell ref="L143:M143"/>
    <mergeCell ref="N143:Q143"/>
    <mergeCell ref="F144:I144"/>
    <mergeCell ref="F145:I145"/>
    <mergeCell ref="L145:M145"/>
    <mergeCell ref="N145:Q145"/>
    <mergeCell ref="F146:I146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F141:I141"/>
    <mergeCell ref="L141:M141"/>
    <mergeCell ref="N141:Q141"/>
    <mergeCell ref="F131:I131"/>
    <mergeCell ref="F132:I132"/>
    <mergeCell ref="L132:M132"/>
    <mergeCell ref="N132:Q132"/>
    <mergeCell ref="F133:I133"/>
    <mergeCell ref="F134:I134"/>
    <mergeCell ref="L134:M134"/>
    <mergeCell ref="N134:Q134"/>
    <mergeCell ref="F135:I135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0:I130"/>
    <mergeCell ref="L130:M130"/>
    <mergeCell ref="N130:Q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82:D187" xr:uid="{00000000-0002-0000-0900-000000000000}">
      <formula1>"K, M"</formula1>
    </dataValidation>
    <dataValidation type="list" allowBlank="1" showInputMessage="1" showErrorMessage="1" error="Povolené sú hodnoty základná, znížená, nulová." sqref="U182:U187" xr:uid="{00000000-0002-0000-0900-000001000000}">
      <formula1>"základná, znížená, nulová"</formula1>
    </dataValidation>
  </dataValidations>
  <hyperlinks>
    <hyperlink ref="F1:G1" location="C2" display="1) Krycí list rozpočtu" xr:uid="{00000000-0004-0000-0900-000000000000}"/>
    <hyperlink ref="H1:K1" location="C86" display="2) Rekapitulácia rozpočtu" xr:uid="{00000000-0004-0000-0900-000001000000}"/>
    <hyperlink ref="L1" location="C124" display="3) Rozpočet" xr:uid="{00000000-0004-0000-0900-000002000000}"/>
    <hyperlink ref="S1:T1" location="'Rekapitulácia stavby'!C2" display="Rekapitulácia stavby" xr:uid="{00000000-0004-0000-09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N127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113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976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N92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ROUND((((SUM(BE92:BE99)+SUM(BE117:BE120))+SUM(BE122:BE126))),2)</f>
        <v>0</v>
      </c>
      <c r="I32" s="270"/>
      <c r="J32" s="270"/>
      <c r="K32" s="39"/>
      <c r="L32" s="39"/>
      <c r="M32" s="276">
        <f>ROUND(((ROUND((SUM(BE92:BE99)+SUM(BE117:BE120)), 2)*F32)+SUM(BE122:BE126)*F32),2)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ROUND((((SUM(BF92:BF99)+SUM(BF117:BF120))+SUM(BF122:BF126))),2)</f>
        <v>0</v>
      </c>
      <c r="I33" s="270"/>
      <c r="J33" s="270"/>
      <c r="K33" s="39"/>
      <c r="L33" s="39"/>
      <c r="M33" s="276">
        <f>ROUND(((ROUND((SUM(BF92:BF99)+SUM(BF117:BF120)), 2)*F33)+SUM(BF122:BF126)*F33),2)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ROUND((((SUM(BG92:BG99)+SUM(BG117:BG120))+SUM(BG122:BG126))),2)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ROUND((((SUM(BH92:BH99)+SUM(BH117:BH120))+SUM(BH122:BH126))),2)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ROUND((((SUM(BI92:BI99)+SUM(BI117:BI120))+SUM(BI122:BI126))),2)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ZS_NP - Zariadenie staveniska, nepredvítateľné práce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65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65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65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65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65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65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65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65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N117</f>
        <v>0</v>
      </c>
      <c r="O88" s="281"/>
      <c r="P88" s="281"/>
      <c r="Q88" s="281"/>
      <c r="R88" s="40"/>
      <c r="AU88" s="23" t="s">
        <v>136</v>
      </c>
    </row>
    <row r="89" spans="2:65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N118</f>
        <v>0</v>
      </c>
      <c r="O89" s="283"/>
      <c r="P89" s="283"/>
      <c r="Q89" s="283"/>
      <c r="R89" s="136"/>
    </row>
    <row r="90" spans="2:65" s="7" customFormat="1" ht="21.75" customHeight="1">
      <c r="B90" s="133"/>
      <c r="C90" s="134"/>
      <c r="D90" s="135" t="s">
        <v>145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84">
        <f>N121</f>
        <v>0</v>
      </c>
      <c r="O90" s="283"/>
      <c r="P90" s="283"/>
      <c r="Q90" s="283"/>
      <c r="R90" s="136"/>
    </row>
    <row r="91" spans="2:65" s="1" customFormat="1" ht="21.75" customHeight="1"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40"/>
    </row>
    <row r="92" spans="2:65" s="1" customFormat="1" ht="29.25" customHeight="1">
      <c r="B92" s="38"/>
      <c r="C92" s="132" t="s">
        <v>146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281">
        <f>ROUND(N93+N94+N95+N96+N97+N98,2)</f>
        <v>0</v>
      </c>
      <c r="O92" s="285"/>
      <c r="P92" s="285"/>
      <c r="Q92" s="285"/>
      <c r="R92" s="40"/>
      <c r="T92" s="139"/>
      <c r="U92" s="140" t="s">
        <v>37</v>
      </c>
    </row>
    <row r="93" spans="2:65" s="1" customFormat="1" ht="18" customHeight="1">
      <c r="B93" s="141"/>
      <c r="C93" s="142"/>
      <c r="D93" s="262" t="s">
        <v>147</v>
      </c>
      <c r="E93" s="286"/>
      <c r="F93" s="286"/>
      <c r="G93" s="286"/>
      <c r="H93" s="286"/>
      <c r="I93" s="142"/>
      <c r="J93" s="142"/>
      <c r="K93" s="142"/>
      <c r="L93" s="142"/>
      <c r="M93" s="142"/>
      <c r="N93" s="264">
        <f>ROUND(N88*T93,2)</f>
        <v>0</v>
      </c>
      <c r="O93" s="287"/>
      <c r="P93" s="287"/>
      <c r="Q93" s="287"/>
      <c r="R93" s="144"/>
      <c r="S93" s="145"/>
      <c r="T93" s="146"/>
      <c r="U93" s="147" t="s">
        <v>40</v>
      </c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8" t="s">
        <v>148</v>
      </c>
      <c r="AZ93" s="145"/>
      <c r="BA93" s="145"/>
      <c r="BB93" s="145"/>
      <c r="BC93" s="145"/>
      <c r="BD93" s="145"/>
      <c r="BE93" s="149">
        <f t="shared" ref="BE93:BE98" si="0">IF(U93="základná",N93,0)</f>
        <v>0</v>
      </c>
      <c r="BF93" s="149">
        <f t="shared" ref="BF93:BF98" si="1">IF(U93="znížená",N93,0)</f>
        <v>0</v>
      </c>
      <c r="BG93" s="149">
        <f t="shared" ref="BG93:BG98" si="2">IF(U93="zákl. prenesená",N93,0)</f>
        <v>0</v>
      </c>
      <c r="BH93" s="149">
        <f t="shared" ref="BH93:BH98" si="3">IF(U93="zníž. prenesená",N93,0)</f>
        <v>0</v>
      </c>
      <c r="BI93" s="149">
        <f t="shared" ref="BI93:BI98" si="4">IF(U93="nulová",N93,0)</f>
        <v>0</v>
      </c>
      <c r="BJ93" s="148" t="s">
        <v>103</v>
      </c>
      <c r="BK93" s="145"/>
      <c r="BL93" s="145"/>
      <c r="BM93" s="145"/>
    </row>
    <row r="94" spans="2:65" s="1" customFormat="1" ht="18" customHeight="1">
      <c r="B94" s="141"/>
      <c r="C94" s="142"/>
      <c r="D94" s="262" t="s">
        <v>149</v>
      </c>
      <c r="E94" s="286"/>
      <c r="F94" s="286"/>
      <c r="G94" s="286"/>
      <c r="H94" s="286"/>
      <c r="I94" s="142"/>
      <c r="J94" s="142"/>
      <c r="K94" s="142"/>
      <c r="L94" s="142"/>
      <c r="M94" s="142"/>
      <c r="N94" s="264">
        <f>ROUND(N88*T94,2)</f>
        <v>0</v>
      </c>
      <c r="O94" s="287"/>
      <c r="P94" s="287"/>
      <c r="Q94" s="287"/>
      <c r="R94" s="144"/>
      <c r="S94" s="145"/>
      <c r="T94" s="146"/>
      <c r="U94" s="147" t="s">
        <v>40</v>
      </c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8" t="s">
        <v>148</v>
      </c>
      <c r="AZ94" s="145"/>
      <c r="BA94" s="145"/>
      <c r="BB94" s="145"/>
      <c r="BC94" s="145"/>
      <c r="BD94" s="145"/>
      <c r="BE94" s="149">
        <f t="shared" si="0"/>
        <v>0</v>
      </c>
      <c r="BF94" s="149">
        <f t="shared" si="1"/>
        <v>0</v>
      </c>
      <c r="BG94" s="149">
        <f t="shared" si="2"/>
        <v>0</v>
      </c>
      <c r="BH94" s="149">
        <f t="shared" si="3"/>
        <v>0</v>
      </c>
      <c r="BI94" s="149">
        <f t="shared" si="4"/>
        <v>0</v>
      </c>
      <c r="BJ94" s="148" t="s">
        <v>103</v>
      </c>
      <c r="BK94" s="145"/>
      <c r="BL94" s="145"/>
      <c r="BM94" s="145"/>
    </row>
    <row r="95" spans="2:65" s="1" customFormat="1" ht="18" customHeight="1">
      <c r="B95" s="141"/>
      <c r="C95" s="142"/>
      <c r="D95" s="262" t="s">
        <v>150</v>
      </c>
      <c r="E95" s="286"/>
      <c r="F95" s="286"/>
      <c r="G95" s="286"/>
      <c r="H95" s="286"/>
      <c r="I95" s="142"/>
      <c r="J95" s="142"/>
      <c r="K95" s="142"/>
      <c r="L95" s="142"/>
      <c r="M95" s="142"/>
      <c r="N95" s="264">
        <f>ROUND(N88*T95,2)</f>
        <v>0</v>
      </c>
      <c r="O95" s="287"/>
      <c r="P95" s="287"/>
      <c r="Q95" s="287"/>
      <c r="R95" s="144"/>
      <c r="S95" s="145"/>
      <c r="T95" s="146"/>
      <c r="U95" s="147" t="s">
        <v>40</v>
      </c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8" t="s">
        <v>148</v>
      </c>
      <c r="AZ95" s="145"/>
      <c r="BA95" s="145"/>
      <c r="BB95" s="145"/>
      <c r="BC95" s="145"/>
      <c r="BD95" s="145"/>
      <c r="BE95" s="149">
        <f t="shared" si="0"/>
        <v>0</v>
      </c>
      <c r="BF95" s="149">
        <f t="shared" si="1"/>
        <v>0</v>
      </c>
      <c r="BG95" s="149">
        <f t="shared" si="2"/>
        <v>0</v>
      </c>
      <c r="BH95" s="149">
        <f t="shared" si="3"/>
        <v>0</v>
      </c>
      <c r="BI95" s="149">
        <f t="shared" si="4"/>
        <v>0</v>
      </c>
      <c r="BJ95" s="148" t="s">
        <v>103</v>
      </c>
      <c r="BK95" s="145"/>
      <c r="BL95" s="145"/>
      <c r="BM95" s="145"/>
    </row>
    <row r="96" spans="2:65" s="1" customFormat="1" ht="18" customHeight="1">
      <c r="B96" s="141"/>
      <c r="C96" s="142"/>
      <c r="D96" s="262" t="s">
        <v>151</v>
      </c>
      <c r="E96" s="286"/>
      <c r="F96" s="286"/>
      <c r="G96" s="286"/>
      <c r="H96" s="286"/>
      <c r="I96" s="142"/>
      <c r="J96" s="142"/>
      <c r="K96" s="142"/>
      <c r="L96" s="142"/>
      <c r="M96" s="142"/>
      <c r="N96" s="264">
        <f>ROUND(N88*T96,2)</f>
        <v>0</v>
      </c>
      <c r="O96" s="287"/>
      <c r="P96" s="287"/>
      <c r="Q96" s="287"/>
      <c r="R96" s="144"/>
      <c r="S96" s="145"/>
      <c r="T96" s="146"/>
      <c r="U96" s="147" t="s">
        <v>40</v>
      </c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8" t="s">
        <v>148</v>
      </c>
      <c r="AZ96" s="145"/>
      <c r="BA96" s="145"/>
      <c r="BB96" s="145"/>
      <c r="BC96" s="145"/>
      <c r="BD96" s="145"/>
      <c r="BE96" s="149">
        <f t="shared" si="0"/>
        <v>0</v>
      </c>
      <c r="BF96" s="149">
        <f t="shared" si="1"/>
        <v>0</v>
      </c>
      <c r="BG96" s="149">
        <f t="shared" si="2"/>
        <v>0</v>
      </c>
      <c r="BH96" s="149">
        <f t="shared" si="3"/>
        <v>0</v>
      </c>
      <c r="BI96" s="149">
        <f t="shared" si="4"/>
        <v>0</v>
      </c>
      <c r="BJ96" s="148" t="s">
        <v>103</v>
      </c>
      <c r="BK96" s="145"/>
      <c r="BL96" s="145"/>
      <c r="BM96" s="145"/>
    </row>
    <row r="97" spans="2:65" s="1" customFormat="1" ht="18" customHeight="1">
      <c r="B97" s="141"/>
      <c r="C97" s="142"/>
      <c r="D97" s="262" t="s">
        <v>152</v>
      </c>
      <c r="E97" s="286"/>
      <c r="F97" s="286"/>
      <c r="G97" s="286"/>
      <c r="H97" s="286"/>
      <c r="I97" s="142"/>
      <c r="J97" s="142"/>
      <c r="K97" s="142"/>
      <c r="L97" s="142"/>
      <c r="M97" s="142"/>
      <c r="N97" s="264">
        <f>ROUND(N88*T97,2)</f>
        <v>0</v>
      </c>
      <c r="O97" s="287"/>
      <c r="P97" s="287"/>
      <c r="Q97" s="287"/>
      <c r="R97" s="144"/>
      <c r="S97" s="145"/>
      <c r="T97" s="146"/>
      <c r="U97" s="147" t="s">
        <v>40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8" t="s">
        <v>148</v>
      </c>
      <c r="AZ97" s="145"/>
      <c r="BA97" s="145"/>
      <c r="BB97" s="145"/>
      <c r="BC97" s="145"/>
      <c r="BD97" s="145"/>
      <c r="BE97" s="149">
        <f t="shared" si="0"/>
        <v>0</v>
      </c>
      <c r="BF97" s="149">
        <f t="shared" si="1"/>
        <v>0</v>
      </c>
      <c r="BG97" s="149">
        <f t="shared" si="2"/>
        <v>0</v>
      </c>
      <c r="BH97" s="149">
        <f t="shared" si="3"/>
        <v>0</v>
      </c>
      <c r="BI97" s="149">
        <f t="shared" si="4"/>
        <v>0</v>
      </c>
      <c r="BJ97" s="148" t="s">
        <v>103</v>
      </c>
      <c r="BK97" s="145"/>
      <c r="BL97" s="145"/>
      <c r="BM97" s="145"/>
    </row>
    <row r="98" spans="2:65" s="1" customFormat="1" ht="18" customHeight="1">
      <c r="B98" s="141"/>
      <c r="C98" s="142"/>
      <c r="D98" s="143" t="s">
        <v>153</v>
      </c>
      <c r="E98" s="142"/>
      <c r="F98" s="142"/>
      <c r="G98" s="142"/>
      <c r="H98" s="142"/>
      <c r="I98" s="142"/>
      <c r="J98" s="142"/>
      <c r="K98" s="142"/>
      <c r="L98" s="142"/>
      <c r="M98" s="142"/>
      <c r="N98" s="264">
        <f>ROUND(N88*T98,2)</f>
        <v>0</v>
      </c>
      <c r="O98" s="287"/>
      <c r="P98" s="287"/>
      <c r="Q98" s="287"/>
      <c r="R98" s="144"/>
      <c r="S98" s="145"/>
      <c r="T98" s="150"/>
      <c r="U98" s="151" t="s">
        <v>40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154</v>
      </c>
      <c r="AZ98" s="145"/>
      <c r="BA98" s="145"/>
      <c r="BB98" s="145"/>
      <c r="BC98" s="145"/>
      <c r="BD98" s="145"/>
      <c r="BE98" s="149">
        <f t="shared" si="0"/>
        <v>0</v>
      </c>
      <c r="BF98" s="149">
        <f t="shared" si="1"/>
        <v>0</v>
      </c>
      <c r="BG98" s="149">
        <f t="shared" si="2"/>
        <v>0</v>
      </c>
      <c r="BH98" s="149">
        <f t="shared" si="3"/>
        <v>0</v>
      </c>
      <c r="BI98" s="149">
        <f t="shared" si="4"/>
        <v>0</v>
      </c>
      <c r="BJ98" s="148" t="s">
        <v>103</v>
      </c>
      <c r="BK98" s="145"/>
      <c r="BL98" s="145"/>
      <c r="BM98" s="145"/>
    </row>
    <row r="99" spans="2:65" s="1" customForma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/>
    </row>
    <row r="100" spans="2:65" s="1" customFormat="1" ht="29.25" customHeight="1">
      <c r="B100" s="38"/>
      <c r="C100" s="123" t="s">
        <v>122</v>
      </c>
      <c r="D100" s="124"/>
      <c r="E100" s="124"/>
      <c r="F100" s="124"/>
      <c r="G100" s="124"/>
      <c r="H100" s="124"/>
      <c r="I100" s="124"/>
      <c r="J100" s="124"/>
      <c r="K100" s="124"/>
      <c r="L100" s="265">
        <f>ROUND(SUM(N88+N92),2)</f>
        <v>0</v>
      </c>
      <c r="M100" s="265"/>
      <c r="N100" s="265"/>
      <c r="O100" s="265"/>
      <c r="P100" s="265"/>
      <c r="Q100" s="265"/>
      <c r="R100" s="40"/>
    </row>
    <row r="101" spans="2:65" s="1" customFormat="1" ht="7" customHeight="1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4"/>
    </row>
    <row r="105" spans="2:65" s="1" customFormat="1" ht="7" customHeight="1"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7"/>
    </row>
    <row r="106" spans="2:65" s="1" customFormat="1" ht="37" customHeight="1">
      <c r="B106" s="38"/>
      <c r="C106" s="222" t="s">
        <v>155</v>
      </c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40"/>
    </row>
    <row r="107" spans="2:65" s="1" customFormat="1" ht="7" customHeight="1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40"/>
    </row>
    <row r="108" spans="2:65" s="1" customFormat="1" ht="30" customHeight="1">
      <c r="B108" s="38"/>
      <c r="C108" s="34" t="s">
        <v>16</v>
      </c>
      <c r="D108" s="39"/>
      <c r="E108" s="39"/>
      <c r="F108" s="268" t="str">
        <f>F6</f>
        <v>Modernizácia zberného dvoru v Ilave</v>
      </c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39"/>
      <c r="R108" s="40"/>
    </row>
    <row r="109" spans="2:65" s="1" customFormat="1" ht="37" customHeight="1">
      <c r="B109" s="38"/>
      <c r="C109" s="72" t="s">
        <v>129</v>
      </c>
      <c r="D109" s="39"/>
      <c r="E109" s="39"/>
      <c r="F109" s="238" t="str">
        <f>F7</f>
        <v>ZS_NP - Zariadenie staveniska, nepredvítateľné práce</v>
      </c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39"/>
      <c r="R109" s="40"/>
    </row>
    <row r="110" spans="2:65" s="1" customFormat="1" ht="7" customHeight="1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/>
    </row>
    <row r="111" spans="2:65" s="1" customFormat="1" ht="18" customHeight="1">
      <c r="B111" s="38"/>
      <c r="C111" s="34" t="s">
        <v>20</v>
      </c>
      <c r="D111" s="39"/>
      <c r="E111" s="39"/>
      <c r="F111" s="32" t="str">
        <f>F9</f>
        <v>Ilava</v>
      </c>
      <c r="G111" s="39"/>
      <c r="H111" s="39"/>
      <c r="I111" s="39"/>
      <c r="J111" s="39"/>
      <c r="K111" s="34" t="s">
        <v>22</v>
      </c>
      <c r="L111" s="39"/>
      <c r="M111" s="272">
        <f>IF(O9="","",O9)</f>
        <v>0</v>
      </c>
      <c r="N111" s="272"/>
      <c r="O111" s="272"/>
      <c r="P111" s="272"/>
      <c r="Q111" s="39"/>
      <c r="R111" s="40"/>
    </row>
    <row r="112" spans="2:65" s="1" customFormat="1" ht="7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>
      <c r="B113" s="38"/>
      <c r="C113" s="34" t="s">
        <v>23</v>
      </c>
      <c r="D113" s="39"/>
      <c r="E113" s="39"/>
      <c r="F113" s="32" t="str">
        <f>E12</f>
        <v>Mesto Ilava</v>
      </c>
      <c r="G113" s="39"/>
      <c r="H113" s="39"/>
      <c r="I113" s="39"/>
      <c r="J113" s="39"/>
      <c r="K113" s="34" t="s">
        <v>29</v>
      </c>
      <c r="L113" s="39"/>
      <c r="M113" s="226">
        <f>E18</f>
        <v>0</v>
      </c>
      <c r="N113" s="226"/>
      <c r="O113" s="226"/>
      <c r="P113" s="226"/>
      <c r="Q113" s="226"/>
      <c r="R113" s="40"/>
    </row>
    <row r="114" spans="2:65" s="1" customFormat="1" ht="14.5" customHeight="1">
      <c r="B114" s="38"/>
      <c r="C114" s="34" t="s">
        <v>27</v>
      </c>
      <c r="D114" s="39"/>
      <c r="E114" s="39"/>
      <c r="F114" s="32" t="str">
        <f>IF(E15="","",E15)</f>
        <v>Vyplň údaj</v>
      </c>
      <c r="G114" s="39"/>
      <c r="H114" s="39"/>
      <c r="I114" s="39"/>
      <c r="J114" s="39"/>
      <c r="K114" s="34" t="s">
        <v>32</v>
      </c>
      <c r="L114" s="39"/>
      <c r="M114" s="226">
        <f>E21</f>
        <v>0</v>
      </c>
      <c r="N114" s="226"/>
      <c r="O114" s="226"/>
      <c r="P114" s="226"/>
      <c r="Q114" s="226"/>
      <c r="R114" s="40"/>
    </row>
    <row r="115" spans="2:65" s="1" customFormat="1" ht="10.4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9" customFormat="1" ht="29.25" customHeight="1">
      <c r="B116" s="152"/>
      <c r="C116" s="153" t="s">
        <v>156</v>
      </c>
      <c r="D116" s="154" t="s">
        <v>157</v>
      </c>
      <c r="E116" s="154" t="s">
        <v>55</v>
      </c>
      <c r="F116" s="288" t="s">
        <v>158</v>
      </c>
      <c r="G116" s="288"/>
      <c r="H116" s="288"/>
      <c r="I116" s="288"/>
      <c r="J116" s="154" t="s">
        <v>159</v>
      </c>
      <c r="K116" s="154" t="s">
        <v>160</v>
      </c>
      <c r="L116" s="288" t="s">
        <v>161</v>
      </c>
      <c r="M116" s="288"/>
      <c r="N116" s="288" t="s">
        <v>134</v>
      </c>
      <c r="O116" s="288"/>
      <c r="P116" s="288"/>
      <c r="Q116" s="289"/>
      <c r="R116" s="155"/>
      <c r="T116" s="79" t="s">
        <v>162</v>
      </c>
      <c r="U116" s="80" t="s">
        <v>37</v>
      </c>
      <c r="V116" s="80" t="s">
        <v>163</v>
      </c>
      <c r="W116" s="80" t="s">
        <v>164</v>
      </c>
      <c r="X116" s="80" t="s">
        <v>165</v>
      </c>
      <c r="Y116" s="80" t="s">
        <v>166</v>
      </c>
      <c r="Z116" s="80" t="s">
        <v>167</v>
      </c>
      <c r="AA116" s="81" t="s">
        <v>168</v>
      </c>
    </row>
    <row r="117" spans="2:65" s="1" customFormat="1" ht="29.25" customHeight="1">
      <c r="B117" s="38"/>
      <c r="C117" s="83" t="s">
        <v>131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297">
        <f>BK117</f>
        <v>0</v>
      </c>
      <c r="O117" s="298"/>
      <c r="P117" s="298"/>
      <c r="Q117" s="298"/>
      <c r="R117" s="40"/>
      <c r="T117" s="82"/>
      <c r="U117" s="54"/>
      <c r="V117" s="54"/>
      <c r="W117" s="156">
        <f>W118+W121</f>
        <v>0</v>
      </c>
      <c r="X117" s="54"/>
      <c r="Y117" s="156">
        <f>Y118+Y121</f>
        <v>0</v>
      </c>
      <c r="Z117" s="54"/>
      <c r="AA117" s="157">
        <f>AA118+AA121</f>
        <v>0</v>
      </c>
      <c r="AT117" s="23" t="s">
        <v>72</v>
      </c>
      <c r="AU117" s="23" t="s">
        <v>136</v>
      </c>
      <c r="BK117" s="158">
        <f>BK118+BK121</f>
        <v>0</v>
      </c>
    </row>
    <row r="118" spans="2:65" s="10" customFormat="1" ht="37.4" customHeight="1">
      <c r="B118" s="159"/>
      <c r="C118" s="160"/>
      <c r="D118" s="161" t="s">
        <v>137</v>
      </c>
      <c r="E118" s="161"/>
      <c r="F118" s="161"/>
      <c r="G118" s="161"/>
      <c r="H118" s="161"/>
      <c r="I118" s="161"/>
      <c r="J118" s="161"/>
      <c r="K118" s="161"/>
      <c r="L118" s="161"/>
      <c r="M118" s="161"/>
      <c r="N118" s="318">
        <f>BK118</f>
        <v>0</v>
      </c>
      <c r="O118" s="319"/>
      <c r="P118" s="319"/>
      <c r="Q118" s="319"/>
      <c r="R118" s="162"/>
      <c r="T118" s="163"/>
      <c r="U118" s="160"/>
      <c r="V118" s="160"/>
      <c r="W118" s="164">
        <f>SUM(W119:W120)</f>
        <v>0</v>
      </c>
      <c r="X118" s="160"/>
      <c r="Y118" s="164">
        <f>SUM(Y119:Y120)</f>
        <v>0</v>
      </c>
      <c r="Z118" s="160"/>
      <c r="AA118" s="165">
        <f>SUM(AA119:AA120)</f>
        <v>0</v>
      </c>
      <c r="AR118" s="166" t="s">
        <v>81</v>
      </c>
      <c r="AT118" s="167" t="s">
        <v>72</v>
      </c>
      <c r="AU118" s="167" t="s">
        <v>73</v>
      </c>
      <c r="AY118" s="166" t="s">
        <v>169</v>
      </c>
      <c r="BK118" s="168">
        <f>SUM(BK119:BK120)</f>
        <v>0</v>
      </c>
    </row>
    <row r="119" spans="2:65" s="1" customFormat="1" ht="63.75" customHeight="1">
      <c r="B119" s="141"/>
      <c r="C119" s="170" t="s">
        <v>81</v>
      </c>
      <c r="D119" s="170" t="s">
        <v>170</v>
      </c>
      <c r="E119" s="171" t="s">
        <v>977</v>
      </c>
      <c r="F119" s="290" t="s">
        <v>978</v>
      </c>
      <c r="G119" s="290"/>
      <c r="H119" s="290"/>
      <c r="I119" s="290"/>
      <c r="J119" s="172" t="s">
        <v>288</v>
      </c>
      <c r="K119" s="173">
        <v>1</v>
      </c>
      <c r="L119" s="291">
        <v>0</v>
      </c>
      <c r="M119" s="291"/>
      <c r="N119" s="292">
        <f>ROUND(L119*K119,3)</f>
        <v>0</v>
      </c>
      <c r="O119" s="292"/>
      <c r="P119" s="292"/>
      <c r="Q119" s="292"/>
      <c r="R119" s="144"/>
      <c r="T119" s="175" t="s">
        <v>5</v>
      </c>
      <c r="U119" s="47" t="s">
        <v>40</v>
      </c>
      <c r="V119" s="39"/>
      <c r="W119" s="176">
        <f>V119*K119</f>
        <v>0</v>
      </c>
      <c r="X119" s="176">
        <v>0</v>
      </c>
      <c r="Y119" s="176">
        <f>X119*K119</f>
        <v>0</v>
      </c>
      <c r="Z119" s="176">
        <v>0</v>
      </c>
      <c r="AA119" s="177">
        <f>Z119*K119</f>
        <v>0</v>
      </c>
      <c r="AR119" s="23" t="s">
        <v>174</v>
      </c>
      <c r="AT119" s="23" t="s">
        <v>170</v>
      </c>
      <c r="AU119" s="23" t="s">
        <v>81</v>
      </c>
      <c r="AY119" s="23" t="s">
        <v>169</v>
      </c>
      <c r="BE119" s="117">
        <f>IF(U119="základná",N119,0)</f>
        <v>0</v>
      </c>
      <c r="BF119" s="117">
        <f>IF(U119="znížená",N119,0)</f>
        <v>0</v>
      </c>
      <c r="BG119" s="117">
        <f>IF(U119="zákl. prenesená",N119,0)</f>
        <v>0</v>
      </c>
      <c r="BH119" s="117">
        <f>IF(U119="zníž. prenesená",N119,0)</f>
        <v>0</v>
      </c>
      <c r="BI119" s="117">
        <f>IF(U119="nulová",N119,0)</f>
        <v>0</v>
      </c>
      <c r="BJ119" s="23" t="s">
        <v>103</v>
      </c>
      <c r="BK119" s="178">
        <f>ROUND(L119*K119,3)</f>
        <v>0</v>
      </c>
      <c r="BL119" s="23" t="s">
        <v>174</v>
      </c>
      <c r="BM119" s="23" t="s">
        <v>979</v>
      </c>
    </row>
    <row r="120" spans="2:65" s="1" customFormat="1" ht="16.5" customHeight="1">
      <c r="B120" s="141"/>
      <c r="C120" s="170" t="s">
        <v>103</v>
      </c>
      <c r="D120" s="170" t="s">
        <v>170</v>
      </c>
      <c r="E120" s="171" t="s">
        <v>980</v>
      </c>
      <c r="F120" s="290" t="s">
        <v>981</v>
      </c>
      <c r="G120" s="290"/>
      <c r="H120" s="290"/>
      <c r="I120" s="290"/>
      <c r="J120" s="172" t="s">
        <v>288</v>
      </c>
      <c r="K120" s="173">
        <v>1</v>
      </c>
      <c r="L120" s="291">
        <v>0</v>
      </c>
      <c r="M120" s="291"/>
      <c r="N120" s="292">
        <f>ROUND(L120*K120,3)</f>
        <v>0</v>
      </c>
      <c r="O120" s="292"/>
      <c r="P120" s="292"/>
      <c r="Q120" s="292"/>
      <c r="R120" s="144"/>
      <c r="T120" s="175" t="s">
        <v>5</v>
      </c>
      <c r="U120" s="47" t="s">
        <v>40</v>
      </c>
      <c r="V120" s="39"/>
      <c r="W120" s="176">
        <f>V120*K120</f>
        <v>0</v>
      </c>
      <c r="X120" s="176">
        <v>0</v>
      </c>
      <c r="Y120" s="176">
        <f>X120*K120</f>
        <v>0</v>
      </c>
      <c r="Z120" s="176">
        <v>0</v>
      </c>
      <c r="AA120" s="177">
        <f>Z120*K120</f>
        <v>0</v>
      </c>
      <c r="AR120" s="23" t="s">
        <v>174</v>
      </c>
      <c r="AT120" s="23" t="s">
        <v>170</v>
      </c>
      <c r="AU120" s="23" t="s">
        <v>81</v>
      </c>
      <c r="AY120" s="23" t="s">
        <v>169</v>
      </c>
      <c r="BE120" s="117">
        <f>IF(U120="základná",N120,0)</f>
        <v>0</v>
      </c>
      <c r="BF120" s="117">
        <f>IF(U120="znížená",N120,0)</f>
        <v>0</v>
      </c>
      <c r="BG120" s="117">
        <f>IF(U120="zákl. prenesená",N120,0)</f>
        <v>0</v>
      </c>
      <c r="BH120" s="117">
        <f>IF(U120="zníž. prenesená",N120,0)</f>
        <v>0</v>
      </c>
      <c r="BI120" s="117">
        <f>IF(U120="nulová",N120,0)</f>
        <v>0</v>
      </c>
      <c r="BJ120" s="23" t="s">
        <v>103</v>
      </c>
      <c r="BK120" s="178">
        <f>ROUND(L120*K120,3)</f>
        <v>0</v>
      </c>
      <c r="BL120" s="23" t="s">
        <v>174</v>
      </c>
      <c r="BM120" s="23" t="s">
        <v>982</v>
      </c>
    </row>
    <row r="121" spans="2:65" s="1" customFormat="1" ht="49.9" customHeight="1">
      <c r="B121" s="38"/>
      <c r="C121" s="39"/>
      <c r="D121" s="161" t="s">
        <v>331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24">
        <f t="shared" ref="N121:N126" si="5">BK121</f>
        <v>0</v>
      </c>
      <c r="O121" s="325"/>
      <c r="P121" s="325"/>
      <c r="Q121" s="325"/>
      <c r="R121" s="40"/>
      <c r="T121" s="206"/>
      <c r="U121" s="39"/>
      <c r="V121" s="39"/>
      <c r="W121" s="39"/>
      <c r="X121" s="39"/>
      <c r="Y121" s="39"/>
      <c r="Z121" s="39"/>
      <c r="AA121" s="77"/>
      <c r="AT121" s="23" t="s">
        <v>72</v>
      </c>
      <c r="AU121" s="23" t="s">
        <v>73</v>
      </c>
      <c r="AY121" s="23" t="s">
        <v>332</v>
      </c>
      <c r="BK121" s="178">
        <f>SUM(BK122:BK126)</f>
        <v>0</v>
      </c>
    </row>
    <row r="122" spans="2:65" s="1" customFormat="1" ht="22.4" customHeight="1">
      <c r="B122" s="38"/>
      <c r="C122" s="207" t="s">
        <v>5</v>
      </c>
      <c r="D122" s="207" t="s">
        <v>170</v>
      </c>
      <c r="E122" s="208" t="s">
        <v>5</v>
      </c>
      <c r="F122" s="316" t="s">
        <v>5</v>
      </c>
      <c r="G122" s="316"/>
      <c r="H122" s="316"/>
      <c r="I122" s="316"/>
      <c r="J122" s="209" t="s">
        <v>5</v>
      </c>
      <c r="K122" s="174"/>
      <c r="L122" s="291"/>
      <c r="M122" s="317"/>
      <c r="N122" s="317">
        <f t="shared" si="5"/>
        <v>0</v>
      </c>
      <c r="O122" s="317"/>
      <c r="P122" s="317"/>
      <c r="Q122" s="317"/>
      <c r="R122" s="40"/>
      <c r="T122" s="175" t="s">
        <v>5</v>
      </c>
      <c r="U122" s="210" t="s">
        <v>40</v>
      </c>
      <c r="V122" s="39"/>
      <c r="W122" s="39"/>
      <c r="X122" s="39"/>
      <c r="Y122" s="39"/>
      <c r="Z122" s="39"/>
      <c r="AA122" s="77"/>
      <c r="AT122" s="23" t="s">
        <v>332</v>
      </c>
      <c r="AU122" s="23" t="s">
        <v>81</v>
      </c>
      <c r="AY122" s="23" t="s">
        <v>332</v>
      </c>
      <c r="BE122" s="117">
        <f>IF(U122="základná",N122,0)</f>
        <v>0</v>
      </c>
      <c r="BF122" s="117">
        <f>IF(U122="znížená",N122,0)</f>
        <v>0</v>
      </c>
      <c r="BG122" s="117">
        <f>IF(U122="zákl. prenesená",N122,0)</f>
        <v>0</v>
      </c>
      <c r="BH122" s="117">
        <f>IF(U122="zníž. prenesená",N122,0)</f>
        <v>0</v>
      </c>
      <c r="BI122" s="117">
        <f>IF(U122="nulová",N122,0)</f>
        <v>0</v>
      </c>
      <c r="BJ122" s="23" t="s">
        <v>103</v>
      </c>
      <c r="BK122" s="178">
        <f>L122*K122</f>
        <v>0</v>
      </c>
    </row>
    <row r="123" spans="2:65" s="1" customFormat="1" ht="22.4" customHeight="1">
      <c r="B123" s="38"/>
      <c r="C123" s="207" t="s">
        <v>5</v>
      </c>
      <c r="D123" s="207" t="s">
        <v>170</v>
      </c>
      <c r="E123" s="208" t="s">
        <v>5</v>
      </c>
      <c r="F123" s="316" t="s">
        <v>5</v>
      </c>
      <c r="G123" s="316"/>
      <c r="H123" s="316"/>
      <c r="I123" s="316"/>
      <c r="J123" s="209" t="s">
        <v>5</v>
      </c>
      <c r="K123" s="174"/>
      <c r="L123" s="291"/>
      <c r="M123" s="317"/>
      <c r="N123" s="317">
        <f t="shared" si="5"/>
        <v>0</v>
      </c>
      <c r="O123" s="317"/>
      <c r="P123" s="317"/>
      <c r="Q123" s="317"/>
      <c r="R123" s="40"/>
      <c r="T123" s="175" t="s">
        <v>5</v>
      </c>
      <c r="U123" s="210" t="s">
        <v>40</v>
      </c>
      <c r="V123" s="39"/>
      <c r="W123" s="39"/>
      <c r="X123" s="39"/>
      <c r="Y123" s="39"/>
      <c r="Z123" s="39"/>
      <c r="AA123" s="77"/>
      <c r="AT123" s="23" t="s">
        <v>332</v>
      </c>
      <c r="AU123" s="23" t="s">
        <v>81</v>
      </c>
      <c r="AY123" s="23" t="s">
        <v>332</v>
      </c>
      <c r="BE123" s="117">
        <f>IF(U123="základná",N123,0)</f>
        <v>0</v>
      </c>
      <c r="BF123" s="117">
        <f>IF(U123="znížená",N123,0)</f>
        <v>0</v>
      </c>
      <c r="BG123" s="117">
        <f>IF(U123="zákl. prenesená",N123,0)</f>
        <v>0</v>
      </c>
      <c r="BH123" s="117">
        <f>IF(U123="zníž. prenesená",N123,0)</f>
        <v>0</v>
      </c>
      <c r="BI123" s="117">
        <f>IF(U123="nulová",N123,0)</f>
        <v>0</v>
      </c>
      <c r="BJ123" s="23" t="s">
        <v>103</v>
      </c>
      <c r="BK123" s="178">
        <f>L123*K123</f>
        <v>0</v>
      </c>
    </row>
    <row r="124" spans="2:65" s="1" customFormat="1" ht="22.4" customHeight="1">
      <c r="B124" s="38"/>
      <c r="C124" s="207" t="s">
        <v>5</v>
      </c>
      <c r="D124" s="207" t="s">
        <v>170</v>
      </c>
      <c r="E124" s="208" t="s">
        <v>5</v>
      </c>
      <c r="F124" s="316" t="s">
        <v>5</v>
      </c>
      <c r="G124" s="316"/>
      <c r="H124" s="316"/>
      <c r="I124" s="316"/>
      <c r="J124" s="209" t="s">
        <v>5</v>
      </c>
      <c r="K124" s="174"/>
      <c r="L124" s="291"/>
      <c r="M124" s="317"/>
      <c r="N124" s="317">
        <f t="shared" si="5"/>
        <v>0</v>
      </c>
      <c r="O124" s="317"/>
      <c r="P124" s="317"/>
      <c r="Q124" s="317"/>
      <c r="R124" s="40"/>
      <c r="T124" s="175" t="s">
        <v>5</v>
      </c>
      <c r="U124" s="210" t="s">
        <v>40</v>
      </c>
      <c r="V124" s="39"/>
      <c r="W124" s="39"/>
      <c r="X124" s="39"/>
      <c r="Y124" s="39"/>
      <c r="Z124" s="39"/>
      <c r="AA124" s="77"/>
      <c r="AT124" s="23" t="s">
        <v>332</v>
      </c>
      <c r="AU124" s="23" t="s">
        <v>81</v>
      </c>
      <c r="AY124" s="23" t="s">
        <v>332</v>
      </c>
      <c r="BE124" s="117">
        <f>IF(U124="základná",N124,0)</f>
        <v>0</v>
      </c>
      <c r="BF124" s="117">
        <f>IF(U124="znížená",N124,0)</f>
        <v>0</v>
      </c>
      <c r="BG124" s="117">
        <f>IF(U124="zákl. prenesená",N124,0)</f>
        <v>0</v>
      </c>
      <c r="BH124" s="117">
        <f>IF(U124="zníž. prenesená",N124,0)</f>
        <v>0</v>
      </c>
      <c r="BI124" s="117">
        <f>IF(U124="nulová",N124,0)</f>
        <v>0</v>
      </c>
      <c r="BJ124" s="23" t="s">
        <v>103</v>
      </c>
      <c r="BK124" s="178">
        <f>L124*K124</f>
        <v>0</v>
      </c>
    </row>
    <row r="125" spans="2:65" s="1" customFormat="1" ht="22.4" customHeight="1">
      <c r="B125" s="38"/>
      <c r="C125" s="207" t="s">
        <v>5</v>
      </c>
      <c r="D125" s="207" t="s">
        <v>170</v>
      </c>
      <c r="E125" s="208" t="s">
        <v>5</v>
      </c>
      <c r="F125" s="316" t="s">
        <v>5</v>
      </c>
      <c r="G125" s="316"/>
      <c r="H125" s="316"/>
      <c r="I125" s="316"/>
      <c r="J125" s="209" t="s">
        <v>5</v>
      </c>
      <c r="K125" s="174"/>
      <c r="L125" s="291"/>
      <c r="M125" s="317"/>
      <c r="N125" s="317">
        <f t="shared" si="5"/>
        <v>0</v>
      </c>
      <c r="O125" s="317"/>
      <c r="P125" s="317"/>
      <c r="Q125" s="317"/>
      <c r="R125" s="40"/>
      <c r="T125" s="175" t="s">
        <v>5</v>
      </c>
      <c r="U125" s="210" t="s">
        <v>40</v>
      </c>
      <c r="V125" s="39"/>
      <c r="W125" s="39"/>
      <c r="X125" s="39"/>
      <c r="Y125" s="39"/>
      <c r="Z125" s="39"/>
      <c r="AA125" s="77"/>
      <c r="AT125" s="23" t="s">
        <v>332</v>
      </c>
      <c r="AU125" s="23" t="s">
        <v>81</v>
      </c>
      <c r="AY125" s="23" t="s">
        <v>332</v>
      </c>
      <c r="BE125" s="117">
        <f>IF(U125="základná",N125,0)</f>
        <v>0</v>
      </c>
      <c r="BF125" s="117">
        <f>IF(U125="znížená",N125,0)</f>
        <v>0</v>
      </c>
      <c r="BG125" s="117">
        <f>IF(U125="zákl. prenesená",N125,0)</f>
        <v>0</v>
      </c>
      <c r="BH125" s="117">
        <f>IF(U125="zníž. prenesená",N125,0)</f>
        <v>0</v>
      </c>
      <c r="BI125" s="117">
        <f>IF(U125="nulová",N125,0)</f>
        <v>0</v>
      </c>
      <c r="BJ125" s="23" t="s">
        <v>103</v>
      </c>
      <c r="BK125" s="178">
        <f>L125*K125</f>
        <v>0</v>
      </c>
    </row>
    <row r="126" spans="2:65" s="1" customFormat="1" ht="22.4" customHeight="1">
      <c r="B126" s="38"/>
      <c r="C126" s="207" t="s">
        <v>5</v>
      </c>
      <c r="D126" s="207" t="s">
        <v>170</v>
      </c>
      <c r="E126" s="208" t="s">
        <v>5</v>
      </c>
      <c r="F126" s="316" t="s">
        <v>5</v>
      </c>
      <c r="G126" s="316"/>
      <c r="H126" s="316"/>
      <c r="I126" s="316"/>
      <c r="J126" s="209" t="s">
        <v>5</v>
      </c>
      <c r="K126" s="174"/>
      <c r="L126" s="291"/>
      <c r="M126" s="317"/>
      <c r="N126" s="317">
        <f t="shared" si="5"/>
        <v>0</v>
      </c>
      <c r="O126" s="317"/>
      <c r="P126" s="317"/>
      <c r="Q126" s="317"/>
      <c r="R126" s="40"/>
      <c r="T126" s="175" t="s">
        <v>5</v>
      </c>
      <c r="U126" s="210" t="s">
        <v>40</v>
      </c>
      <c r="V126" s="59"/>
      <c r="W126" s="59"/>
      <c r="X126" s="59"/>
      <c r="Y126" s="59"/>
      <c r="Z126" s="59"/>
      <c r="AA126" s="61"/>
      <c r="AT126" s="23" t="s">
        <v>332</v>
      </c>
      <c r="AU126" s="23" t="s">
        <v>81</v>
      </c>
      <c r="AY126" s="23" t="s">
        <v>332</v>
      </c>
      <c r="BE126" s="117">
        <f>IF(U126="základná",N126,0)</f>
        <v>0</v>
      </c>
      <c r="BF126" s="117">
        <f>IF(U126="znížená",N126,0)</f>
        <v>0</v>
      </c>
      <c r="BG126" s="117">
        <f>IF(U126="zákl. prenesená",N126,0)</f>
        <v>0</v>
      </c>
      <c r="BH126" s="117">
        <f>IF(U126="zníž. prenesená",N126,0)</f>
        <v>0</v>
      </c>
      <c r="BI126" s="117">
        <f>IF(U126="nulová",N126,0)</f>
        <v>0</v>
      </c>
      <c r="BJ126" s="23" t="s">
        <v>103</v>
      </c>
      <c r="BK126" s="178">
        <f>L126*K126</f>
        <v>0</v>
      </c>
    </row>
    <row r="127" spans="2:65" s="1" customFormat="1" ht="7" customHeight="1"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4"/>
    </row>
  </sheetData>
  <mergeCells count="88">
    <mergeCell ref="H1:K1"/>
    <mergeCell ref="S2:AC2"/>
    <mergeCell ref="F125:I125"/>
    <mergeCell ref="L125:M125"/>
    <mergeCell ref="N125:Q125"/>
    <mergeCell ref="F120:I120"/>
    <mergeCell ref="L120:M120"/>
    <mergeCell ref="N120:Q120"/>
    <mergeCell ref="F122:I122"/>
    <mergeCell ref="L122:M122"/>
    <mergeCell ref="N122:Q122"/>
    <mergeCell ref="N121:Q121"/>
    <mergeCell ref="F116:I116"/>
    <mergeCell ref="L116:M116"/>
    <mergeCell ref="N116:Q116"/>
    <mergeCell ref="F119:I119"/>
    <mergeCell ref="F126:I126"/>
    <mergeCell ref="L126:M126"/>
    <mergeCell ref="N126:Q126"/>
    <mergeCell ref="F123:I123"/>
    <mergeCell ref="L123:M123"/>
    <mergeCell ref="N123:Q123"/>
    <mergeCell ref="F124:I124"/>
    <mergeCell ref="L124:M124"/>
    <mergeCell ref="N124:Q124"/>
    <mergeCell ref="L119:M119"/>
    <mergeCell ref="N119:Q119"/>
    <mergeCell ref="N117:Q117"/>
    <mergeCell ref="N118:Q118"/>
    <mergeCell ref="F108:P108"/>
    <mergeCell ref="F109:P109"/>
    <mergeCell ref="M111:P111"/>
    <mergeCell ref="M113:Q113"/>
    <mergeCell ref="M114:Q114"/>
    <mergeCell ref="D97:H97"/>
    <mergeCell ref="N97:Q97"/>
    <mergeCell ref="N98:Q98"/>
    <mergeCell ref="L100:Q100"/>
    <mergeCell ref="C106:Q106"/>
    <mergeCell ref="D94:H94"/>
    <mergeCell ref="N94:Q94"/>
    <mergeCell ref="D95:H95"/>
    <mergeCell ref="N95:Q95"/>
    <mergeCell ref="D96:H96"/>
    <mergeCell ref="N96:Q96"/>
    <mergeCell ref="N88:Q88"/>
    <mergeCell ref="N89:Q89"/>
    <mergeCell ref="N90:Q90"/>
    <mergeCell ref="N92:Q92"/>
    <mergeCell ref="D93:H93"/>
    <mergeCell ref="N93:Q93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dataValidations count="2">
    <dataValidation type="list" allowBlank="1" showInputMessage="1" showErrorMessage="1" error="Povolené sú hodnoty K, M." sqref="D122:D127" xr:uid="{00000000-0002-0000-0A00-000000000000}">
      <formula1>"K, M"</formula1>
    </dataValidation>
    <dataValidation type="list" allowBlank="1" showInputMessage="1" showErrorMessage="1" error="Povolené sú hodnoty základná, znížená, nulová." sqref="U122:U127" xr:uid="{00000000-0002-0000-0A00-000001000000}">
      <formula1>"základná, znížená, nulová"</formula1>
    </dataValidation>
  </dataValidations>
  <hyperlinks>
    <hyperlink ref="F1:G1" location="C2" display="1) Krycí list rozpočtu" xr:uid="{00000000-0004-0000-0A00-000000000000}"/>
    <hyperlink ref="H1:K1" location="C86" display="2) Rekapitulácia rozpočtu" xr:uid="{00000000-0004-0000-0A00-000001000000}"/>
    <hyperlink ref="L1" location="C116" display="3) Rozpočet" xr:uid="{00000000-0004-0000-0A00-000002000000}"/>
    <hyperlink ref="S1:T1" location="'Rekapitulácia stavby'!C2" display="Rekapitulácia stavby" xr:uid="{00000000-0004-0000-0A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15"/>
  <sheetViews>
    <sheetView showGridLines="0" workbookViewId="0">
      <pane ySplit="1" topLeftCell="A17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82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130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N99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ROUND((((SUM(BE99:BE106)+SUM(BE124:BE208))+SUM(BE210:BE214))),2)</f>
        <v>0</v>
      </c>
      <c r="I32" s="270"/>
      <c r="J32" s="270"/>
      <c r="K32" s="39"/>
      <c r="L32" s="39"/>
      <c r="M32" s="276">
        <f>ROUND(((ROUND((SUM(BE99:BE106)+SUM(BE124:BE208)), 2)*F32)+SUM(BE210:BE214)*F32),2)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ROUND((((SUM(BF99:BF106)+SUM(BF124:BF208))+SUM(BF210:BF214))),2)</f>
        <v>0</v>
      </c>
      <c r="I33" s="270"/>
      <c r="J33" s="270"/>
      <c r="K33" s="39"/>
      <c r="L33" s="39"/>
      <c r="M33" s="276">
        <f>ROUND(((ROUND((SUM(BF99:BF106)+SUM(BF124:BF208)), 2)*F33)+SUM(BF210:BF214)*F33),2)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ROUND((((SUM(BG99:BG106)+SUM(BG124:BG208))+SUM(BG210:BG214))),2)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ROUND((((SUM(BH99:BH106)+SUM(BH124:BH208))+SUM(BH210:BH214))),2)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ROUND((((SUM(BI99:BI106)+SUM(BI124:BI208))+SUM(BI210:BI214))),2)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SO-01 - Oceľový prístrešok č. 1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N124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N125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138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N126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139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N143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N171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141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N194</f>
        <v>0</v>
      </c>
      <c r="O93" s="261"/>
      <c r="P93" s="261"/>
      <c r="Q93" s="261"/>
      <c r="R93" s="138"/>
    </row>
    <row r="94" spans="2:47" s="7" customFormat="1" ht="25" customHeight="1">
      <c r="B94" s="133"/>
      <c r="C94" s="134"/>
      <c r="D94" s="135" t="s">
        <v>142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282">
        <f>N196</f>
        <v>0</v>
      </c>
      <c r="O94" s="283"/>
      <c r="P94" s="283"/>
      <c r="Q94" s="283"/>
      <c r="R94" s="136"/>
    </row>
    <row r="95" spans="2:47" s="8" customFormat="1" ht="19.899999999999999" customHeight="1">
      <c r="B95" s="137"/>
      <c r="C95" s="102"/>
      <c r="D95" s="113" t="s">
        <v>143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N197</f>
        <v>0</v>
      </c>
      <c r="O95" s="261"/>
      <c r="P95" s="261"/>
      <c r="Q95" s="261"/>
      <c r="R95" s="138"/>
    </row>
    <row r="96" spans="2:47" s="8" customFormat="1" ht="19.899999999999999" customHeight="1">
      <c r="B96" s="137"/>
      <c r="C96" s="102"/>
      <c r="D96" s="113" t="s">
        <v>144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60">
        <f>N201</f>
        <v>0</v>
      </c>
      <c r="O96" s="261"/>
      <c r="P96" s="261"/>
      <c r="Q96" s="261"/>
      <c r="R96" s="138"/>
    </row>
    <row r="97" spans="2:65" s="7" customFormat="1" ht="21.75" customHeight="1">
      <c r="B97" s="133"/>
      <c r="C97" s="134"/>
      <c r="D97" s="135" t="s">
        <v>145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84">
        <f>N209</f>
        <v>0</v>
      </c>
      <c r="O97" s="283"/>
      <c r="P97" s="283"/>
      <c r="Q97" s="283"/>
      <c r="R97" s="136"/>
    </row>
    <row r="98" spans="2:65" s="1" customFormat="1" ht="21.7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</row>
    <row r="99" spans="2:65" s="1" customFormat="1" ht="29.25" customHeight="1">
      <c r="B99" s="38"/>
      <c r="C99" s="132" t="s">
        <v>146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281">
        <f>ROUND(N100+N101+N102+N103+N104+N105,2)</f>
        <v>0</v>
      </c>
      <c r="O99" s="285"/>
      <c r="P99" s="285"/>
      <c r="Q99" s="285"/>
      <c r="R99" s="40"/>
      <c r="T99" s="139"/>
      <c r="U99" s="140" t="s">
        <v>37</v>
      </c>
    </row>
    <row r="100" spans="2:65" s="1" customFormat="1" ht="18" customHeight="1">
      <c r="B100" s="141"/>
      <c r="C100" s="142"/>
      <c r="D100" s="262" t="s">
        <v>147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ROUND(N88*T100,2)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ref="BE100:BE105" si="0">IF(U100="základná",N100,0)</f>
        <v>0</v>
      </c>
      <c r="BF100" s="149">
        <f t="shared" ref="BF100:BF105" si="1">IF(U100="znížená",N100,0)</f>
        <v>0</v>
      </c>
      <c r="BG100" s="149">
        <f t="shared" ref="BG100:BG105" si="2">IF(U100="zákl. prenesená",N100,0)</f>
        <v>0</v>
      </c>
      <c r="BH100" s="149">
        <f t="shared" ref="BH100:BH105" si="3">IF(U100="zníž. prenesená",N100,0)</f>
        <v>0</v>
      </c>
      <c r="BI100" s="149">
        <f t="shared" ref="BI100:BI105" si="4">IF(U100="nulová",N100,0)</f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149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ROUND(N88*T101,2)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150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ROUND(N88*T102,2)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151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ROUND(N88*T103,2)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262" t="s">
        <v>152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143" t="s">
        <v>153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50"/>
      <c r="U105" s="151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154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29.25" customHeight="1">
      <c r="B107" s="38"/>
      <c r="C107" s="123" t="s">
        <v>122</v>
      </c>
      <c r="D107" s="124"/>
      <c r="E107" s="124"/>
      <c r="F107" s="124"/>
      <c r="G107" s="124"/>
      <c r="H107" s="124"/>
      <c r="I107" s="124"/>
      <c r="J107" s="124"/>
      <c r="K107" s="124"/>
      <c r="L107" s="265">
        <f>ROUND(SUM(N88+N99),2)</f>
        <v>0</v>
      </c>
      <c r="M107" s="265"/>
      <c r="N107" s="265"/>
      <c r="O107" s="265"/>
      <c r="P107" s="265"/>
      <c r="Q107" s="265"/>
      <c r="R107" s="40"/>
    </row>
    <row r="108" spans="2:65" s="1" customFormat="1" ht="7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12" spans="2:65" s="1" customFormat="1" ht="7" customHeight="1"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</row>
    <row r="113" spans="2:65" s="1" customFormat="1" ht="37" customHeight="1">
      <c r="B113" s="38"/>
      <c r="C113" s="222" t="s">
        <v>155</v>
      </c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40"/>
    </row>
    <row r="114" spans="2:65" s="1" customFormat="1" ht="7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30" customHeight="1">
      <c r="B115" s="38"/>
      <c r="C115" s="34" t="s">
        <v>16</v>
      </c>
      <c r="D115" s="39"/>
      <c r="E115" s="39"/>
      <c r="F115" s="268" t="str">
        <f>F6</f>
        <v>Modernizácia zberného dvoru v Ilave</v>
      </c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39"/>
      <c r="R115" s="40"/>
    </row>
    <row r="116" spans="2:65" s="1" customFormat="1" ht="37" customHeight="1">
      <c r="B116" s="38"/>
      <c r="C116" s="72" t="s">
        <v>129</v>
      </c>
      <c r="D116" s="39"/>
      <c r="E116" s="39"/>
      <c r="F116" s="238" t="str">
        <f>F7</f>
        <v>SO-01 - Oceľový prístrešok č. 1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9"/>
      <c r="R116" s="40"/>
    </row>
    <row r="117" spans="2:65" s="1" customFormat="1" ht="7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8" customHeight="1">
      <c r="B118" s="38"/>
      <c r="C118" s="34" t="s">
        <v>20</v>
      </c>
      <c r="D118" s="39"/>
      <c r="E118" s="39"/>
      <c r="F118" s="32" t="str">
        <f>F9</f>
        <v>Ilava</v>
      </c>
      <c r="G118" s="39"/>
      <c r="H118" s="39"/>
      <c r="I118" s="39"/>
      <c r="J118" s="39"/>
      <c r="K118" s="34" t="s">
        <v>22</v>
      </c>
      <c r="L118" s="39"/>
      <c r="M118" s="272">
        <f>IF(O9="","",O9)</f>
        <v>0</v>
      </c>
      <c r="N118" s="272"/>
      <c r="O118" s="272"/>
      <c r="P118" s="272"/>
      <c r="Q118" s="39"/>
      <c r="R118" s="40"/>
    </row>
    <row r="119" spans="2:65" s="1" customFormat="1" ht="7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>
      <c r="B120" s="38"/>
      <c r="C120" s="34" t="s">
        <v>23</v>
      </c>
      <c r="D120" s="39"/>
      <c r="E120" s="39"/>
      <c r="F120" s="32" t="str">
        <f>E12</f>
        <v>Mesto Ilava</v>
      </c>
      <c r="G120" s="39"/>
      <c r="H120" s="39"/>
      <c r="I120" s="39"/>
      <c r="J120" s="39"/>
      <c r="K120" s="34" t="s">
        <v>29</v>
      </c>
      <c r="L120" s="39"/>
      <c r="M120" s="226">
        <f>E18</f>
        <v>0</v>
      </c>
      <c r="N120" s="226"/>
      <c r="O120" s="226"/>
      <c r="P120" s="226"/>
      <c r="Q120" s="226"/>
      <c r="R120" s="40"/>
    </row>
    <row r="121" spans="2:65" s="1" customFormat="1" ht="14.5" customHeight="1">
      <c r="B121" s="38"/>
      <c r="C121" s="34" t="s">
        <v>27</v>
      </c>
      <c r="D121" s="39"/>
      <c r="E121" s="39"/>
      <c r="F121" s="32" t="str">
        <f>IF(E15="","",E15)</f>
        <v>Vyplň údaj</v>
      </c>
      <c r="G121" s="39"/>
      <c r="H121" s="39"/>
      <c r="I121" s="39"/>
      <c r="J121" s="39"/>
      <c r="K121" s="34" t="s">
        <v>32</v>
      </c>
      <c r="L121" s="39"/>
      <c r="M121" s="226">
        <f>E21</f>
        <v>0</v>
      </c>
      <c r="N121" s="226"/>
      <c r="O121" s="226"/>
      <c r="P121" s="226"/>
      <c r="Q121" s="226"/>
      <c r="R121" s="40"/>
    </row>
    <row r="122" spans="2:65" s="1" customFormat="1" ht="10.4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5" s="9" customFormat="1" ht="29.25" customHeight="1">
      <c r="B123" s="152"/>
      <c r="C123" s="153" t="s">
        <v>156</v>
      </c>
      <c r="D123" s="154" t="s">
        <v>157</v>
      </c>
      <c r="E123" s="154" t="s">
        <v>55</v>
      </c>
      <c r="F123" s="288" t="s">
        <v>158</v>
      </c>
      <c r="G123" s="288"/>
      <c r="H123" s="288"/>
      <c r="I123" s="288"/>
      <c r="J123" s="154" t="s">
        <v>159</v>
      </c>
      <c r="K123" s="154" t="s">
        <v>160</v>
      </c>
      <c r="L123" s="288" t="s">
        <v>161</v>
      </c>
      <c r="M123" s="288"/>
      <c r="N123" s="288" t="s">
        <v>134</v>
      </c>
      <c r="O123" s="288"/>
      <c r="P123" s="288"/>
      <c r="Q123" s="289"/>
      <c r="R123" s="155"/>
      <c r="T123" s="79" t="s">
        <v>162</v>
      </c>
      <c r="U123" s="80" t="s">
        <v>37</v>
      </c>
      <c r="V123" s="80" t="s">
        <v>163</v>
      </c>
      <c r="W123" s="80" t="s">
        <v>164</v>
      </c>
      <c r="X123" s="80" t="s">
        <v>165</v>
      </c>
      <c r="Y123" s="80" t="s">
        <v>166</v>
      </c>
      <c r="Z123" s="80" t="s">
        <v>167</v>
      </c>
      <c r="AA123" s="81" t="s">
        <v>168</v>
      </c>
    </row>
    <row r="124" spans="2:65" s="1" customFormat="1" ht="29.25" customHeight="1">
      <c r="B124" s="38"/>
      <c r="C124" s="83" t="s">
        <v>131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297">
        <f>BK124</f>
        <v>0</v>
      </c>
      <c r="O124" s="298"/>
      <c r="P124" s="298"/>
      <c r="Q124" s="298"/>
      <c r="R124" s="40"/>
      <c r="T124" s="82"/>
      <c r="U124" s="54"/>
      <c r="V124" s="54"/>
      <c r="W124" s="156">
        <f>W125+W196+W209</f>
        <v>0</v>
      </c>
      <c r="X124" s="54"/>
      <c r="Y124" s="156">
        <f>Y125+Y196+Y209</f>
        <v>36.632642470000008</v>
      </c>
      <c r="Z124" s="54"/>
      <c r="AA124" s="157">
        <f>AA125+AA196+AA209</f>
        <v>0</v>
      </c>
      <c r="AT124" s="23" t="s">
        <v>72</v>
      </c>
      <c r="AU124" s="23" t="s">
        <v>136</v>
      </c>
      <c r="BK124" s="158">
        <f>BK125+BK196+BK209</f>
        <v>0</v>
      </c>
    </row>
    <row r="125" spans="2:65" s="10" customFormat="1" ht="37.4" customHeight="1">
      <c r="B125" s="159"/>
      <c r="C125" s="160"/>
      <c r="D125" s="161" t="s">
        <v>137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84">
        <f>BK125</f>
        <v>0</v>
      </c>
      <c r="O125" s="299"/>
      <c r="P125" s="299"/>
      <c r="Q125" s="299"/>
      <c r="R125" s="162"/>
      <c r="T125" s="163"/>
      <c r="U125" s="160"/>
      <c r="V125" s="160"/>
      <c r="W125" s="164">
        <f>W126+W143+W171+W194</f>
        <v>0</v>
      </c>
      <c r="X125" s="160"/>
      <c r="Y125" s="164">
        <f>Y126+Y143+Y171+Y194</f>
        <v>36.425679800000005</v>
      </c>
      <c r="Z125" s="160"/>
      <c r="AA125" s="165">
        <f>AA126+AA143+AA171+AA194</f>
        <v>0</v>
      </c>
      <c r="AR125" s="166" t="s">
        <v>81</v>
      </c>
      <c r="AT125" s="167" t="s">
        <v>72</v>
      </c>
      <c r="AU125" s="167" t="s">
        <v>73</v>
      </c>
      <c r="AY125" s="166" t="s">
        <v>169</v>
      </c>
      <c r="BK125" s="168">
        <f>BK126+BK143+BK171+BK194</f>
        <v>0</v>
      </c>
    </row>
    <row r="126" spans="2:65" s="10" customFormat="1" ht="19.899999999999999" customHeight="1">
      <c r="B126" s="159"/>
      <c r="C126" s="160"/>
      <c r="D126" s="169" t="s">
        <v>138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300">
        <f>BK126</f>
        <v>0</v>
      </c>
      <c r="O126" s="301"/>
      <c r="P126" s="301"/>
      <c r="Q126" s="301"/>
      <c r="R126" s="162"/>
      <c r="T126" s="163"/>
      <c r="U126" s="160"/>
      <c r="V126" s="160"/>
      <c r="W126" s="164">
        <f>SUM(W127:W142)</f>
        <v>0</v>
      </c>
      <c r="X126" s="160"/>
      <c r="Y126" s="164">
        <f>SUM(Y127:Y142)</f>
        <v>0</v>
      </c>
      <c r="Z126" s="160"/>
      <c r="AA126" s="165">
        <f>SUM(AA127:AA142)</f>
        <v>0</v>
      </c>
      <c r="AR126" s="166" t="s">
        <v>81</v>
      </c>
      <c r="AT126" s="167" t="s">
        <v>72</v>
      </c>
      <c r="AU126" s="167" t="s">
        <v>81</v>
      </c>
      <c r="AY126" s="166" t="s">
        <v>169</v>
      </c>
      <c r="BK126" s="168">
        <f>SUM(BK127:BK142)</f>
        <v>0</v>
      </c>
    </row>
    <row r="127" spans="2:65" s="1" customFormat="1" ht="25.5" customHeight="1">
      <c r="B127" s="141"/>
      <c r="C127" s="170" t="s">
        <v>81</v>
      </c>
      <c r="D127" s="170" t="s">
        <v>170</v>
      </c>
      <c r="E127" s="171" t="s">
        <v>171</v>
      </c>
      <c r="F127" s="290" t="s">
        <v>172</v>
      </c>
      <c r="G127" s="290"/>
      <c r="H127" s="290"/>
      <c r="I127" s="290"/>
      <c r="J127" s="172" t="s">
        <v>173</v>
      </c>
      <c r="K127" s="173">
        <v>11.122</v>
      </c>
      <c r="L127" s="291">
        <v>0</v>
      </c>
      <c r="M127" s="291"/>
      <c r="N127" s="292">
        <f>ROUND(L127*K127,3)</f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>V127*K127</f>
        <v>0</v>
      </c>
      <c r="X127" s="176">
        <v>0</v>
      </c>
      <c r="Y127" s="176">
        <f>X127*K127</f>
        <v>0</v>
      </c>
      <c r="Z127" s="176">
        <v>0</v>
      </c>
      <c r="AA127" s="177">
        <f>Z127*K127</f>
        <v>0</v>
      </c>
      <c r="AR127" s="23" t="s">
        <v>174</v>
      </c>
      <c r="AT127" s="23" t="s">
        <v>170</v>
      </c>
      <c r="AU127" s="23" t="s">
        <v>103</v>
      </c>
      <c r="AY127" s="23" t="s">
        <v>169</v>
      </c>
      <c r="BE127" s="117">
        <f>IF(U127="základná",N127,0)</f>
        <v>0</v>
      </c>
      <c r="BF127" s="117">
        <f>IF(U127="znížená",N127,0)</f>
        <v>0</v>
      </c>
      <c r="BG127" s="117">
        <f>IF(U127="zákl. prenesená",N127,0)</f>
        <v>0</v>
      </c>
      <c r="BH127" s="117">
        <f>IF(U127="zníž. prenesená",N127,0)</f>
        <v>0</v>
      </c>
      <c r="BI127" s="117">
        <f>IF(U127="nulová",N127,0)</f>
        <v>0</v>
      </c>
      <c r="BJ127" s="23" t="s">
        <v>103</v>
      </c>
      <c r="BK127" s="178">
        <f>ROUND(L127*K127,3)</f>
        <v>0</v>
      </c>
      <c r="BL127" s="23" t="s">
        <v>174</v>
      </c>
      <c r="BM127" s="23" t="s">
        <v>175</v>
      </c>
    </row>
    <row r="128" spans="2:65" s="11" customFormat="1" ht="16.5" customHeight="1">
      <c r="B128" s="179"/>
      <c r="C128" s="180"/>
      <c r="D128" s="180"/>
      <c r="E128" s="181" t="s">
        <v>5</v>
      </c>
      <c r="F128" s="293" t="s">
        <v>176</v>
      </c>
      <c r="G128" s="294"/>
      <c r="H128" s="294"/>
      <c r="I128" s="294"/>
      <c r="J128" s="180"/>
      <c r="K128" s="182">
        <v>9.9920000000000009</v>
      </c>
      <c r="L128" s="180"/>
      <c r="M128" s="180"/>
      <c r="N128" s="180"/>
      <c r="O128" s="180"/>
      <c r="P128" s="180"/>
      <c r="Q128" s="180"/>
      <c r="R128" s="183"/>
      <c r="T128" s="184"/>
      <c r="U128" s="180"/>
      <c r="V128" s="180"/>
      <c r="W128" s="180"/>
      <c r="X128" s="180"/>
      <c r="Y128" s="180"/>
      <c r="Z128" s="180"/>
      <c r="AA128" s="185"/>
      <c r="AT128" s="186" t="s">
        <v>177</v>
      </c>
      <c r="AU128" s="186" t="s">
        <v>103</v>
      </c>
      <c r="AV128" s="11" t="s">
        <v>103</v>
      </c>
      <c r="AW128" s="11" t="s">
        <v>30</v>
      </c>
      <c r="AX128" s="11" t="s">
        <v>73</v>
      </c>
      <c r="AY128" s="186" t="s">
        <v>169</v>
      </c>
    </row>
    <row r="129" spans="2:65" s="11" customFormat="1" ht="16.5" customHeight="1">
      <c r="B129" s="179"/>
      <c r="C129" s="180"/>
      <c r="D129" s="180"/>
      <c r="E129" s="181" t="s">
        <v>5</v>
      </c>
      <c r="F129" s="295" t="s">
        <v>178</v>
      </c>
      <c r="G129" s="296"/>
      <c r="H129" s="296"/>
      <c r="I129" s="296"/>
      <c r="J129" s="180"/>
      <c r="K129" s="182">
        <v>0.6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73</v>
      </c>
      <c r="AY129" s="186" t="s">
        <v>169</v>
      </c>
    </row>
    <row r="130" spans="2:65" s="12" customFormat="1" ht="16.5" customHeight="1">
      <c r="B130" s="187"/>
      <c r="C130" s="188"/>
      <c r="D130" s="188"/>
      <c r="E130" s="189" t="s">
        <v>5</v>
      </c>
      <c r="F130" s="302" t="s">
        <v>179</v>
      </c>
      <c r="G130" s="303"/>
      <c r="H130" s="303"/>
      <c r="I130" s="303"/>
      <c r="J130" s="188"/>
      <c r="K130" s="190">
        <v>10.592000000000001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177</v>
      </c>
      <c r="AU130" s="194" t="s">
        <v>103</v>
      </c>
      <c r="AV130" s="12" t="s">
        <v>174</v>
      </c>
      <c r="AW130" s="12" t="s">
        <v>30</v>
      </c>
      <c r="AX130" s="12" t="s">
        <v>73</v>
      </c>
      <c r="AY130" s="194" t="s">
        <v>169</v>
      </c>
    </row>
    <row r="131" spans="2:65" s="11" customFormat="1" ht="16.5" customHeight="1">
      <c r="B131" s="179"/>
      <c r="C131" s="180"/>
      <c r="D131" s="180"/>
      <c r="E131" s="181" t="s">
        <v>5</v>
      </c>
      <c r="F131" s="295" t="s">
        <v>180</v>
      </c>
      <c r="G131" s="296"/>
      <c r="H131" s="296"/>
      <c r="I131" s="296"/>
      <c r="J131" s="180"/>
      <c r="K131" s="182">
        <v>11.122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73</v>
      </c>
      <c r="AY131" s="186" t="s">
        <v>169</v>
      </c>
    </row>
    <row r="132" spans="2:65" s="12" customFormat="1" ht="16.5" customHeight="1">
      <c r="B132" s="187"/>
      <c r="C132" s="188"/>
      <c r="D132" s="188"/>
      <c r="E132" s="189" t="s">
        <v>5</v>
      </c>
      <c r="F132" s="302" t="s">
        <v>179</v>
      </c>
      <c r="G132" s="303"/>
      <c r="H132" s="303"/>
      <c r="I132" s="303"/>
      <c r="J132" s="188"/>
      <c r="K132" s="190">
        <v>11.122</v>
      </c>
      <c r="L132" s="188"/>
      <c r="M132" s="188"/>
      <c r="N132" s="188"/>
      <c r="O132" s="188"/>
      <c r="P132" s="188"/>
      <c r="Q132" s="188"/>
      <c r="R132" s="191"/>
      <c r="T132" s="192"/>
      <c r="U132" s="188"/>
      <c r="V132" s="188"/>
      <c r="W132" s="188"/>
      <c r="X132" s="188"/>
      <c r="Y132" s="188"/>
      <c r="Z132" s="188"/>
      <c r="AA132" s="193"/>
      <c r="AT132" s="194" t="s">
        <v>177</v>
      </c>
      <c r="AU132" s="194" t="s">
        <v>103</v>
      </c>
      <c r="AV132" s="12" t="s">
        <v>174</v>
      </c>
      <c r="AW132" s="12" t="s">
        <v>30</v>
      </c>
      <c r="AX132" s="12" t="s">
        <v>81</v>
      </c>
      <c r="AY132" s="194" t="s">
        <v>169</v>
      </c>
    </row>
    <row r="133" spans="2:65" s="1" customFormat="1" ht="25.5" customHeight="1">
      <c r="B133" s="141"/>
      <c r="C133" s="170" t="s">
        <v>103</v>
      </c>
      <c r="D133" s="170" t="s">
        <v>170</v>
      </c>
      <c r="E133" s="171" t="s">
        <v>181</v>
      </c>
      <c r="F133" s="290" t="s">
        <v>182</v>
      </c>
      <c r="G133" s="290"/>
      <c r="H133" s="290"/>
      <c r="I133" s="290"/>
      <c r="J133" s="172" t="s">
        <v>173</v>
      </c>
      <c r="K133" s="173">
        <v>11.122</v>
      </c>
      <c r="L133" s="291">
        <v>0</v>
      </c>
      <c r="M133" s="291"/>
      <c r="N133" s="29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0</v>
      </c>
      <c r="Y133" s="176">
        <f>X133*K133</f>
        <v>0</v>
      </c>
      <c r="Z133" s="176">
        <v>0</v>
      </c>
      <c r="AA133" s="177">
        <f>Z133*K133</f>
        <v>0</v>
      </c>
      <c r="AR133" s="23" t="s">
        <v>174</v>
      </c>
      <c r="AT133" s="23" t="s">
        <v>170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183</v>
      </c>
    </row>
    <row r="134" spans="2:65" s="1" customFormat="1" ht="25.5" customHeight="1">
      <c r="B134" s="141"/>
      <c r="C134" s="170" t="s">
        <v>184</v>
      </c>
      <c r="D134" s="170" t="s">
        <v>170</v>
      </c>
      <c r="E134" s="171" t="s">
        <v>185</v>
      </c>
      <c r="F134" s="290" t="s">
        <v>186</v>
      </c>
      <c r="G134" s="290"/>
      <c r="H134" s="290"/>
      <c r="I134" s="290"/>
      <c r="J134" s="172" t="s">
        <v>173</v>
      </c>
      <c r="K134" s="173">
        <v>11.122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187</v>
      </c>
    </row>
    <row r="135" spans="2:65" s="1" customFormat="1" ht="25.5" customHeight="1">
      <c r="B135" s="141"/>
      <c r="C135" s="170" t="s">
        <v>174</v>
      </c>
      <c r="D135" s="170" t="s">
        <v>170</v>
      </c>
      <c r="E135" s="171" t="s">
        <v>188</v>
      </c>
      <c r="F135" s="290" t="s">
        <v>189</v>
      </c>
      <c r="G135" s="290"/>
      <c r="H135" s="290"/>
      <c r="I135" s="290"/>
      <c r="J135" s="172" t="s">
        <v>190</v>
      </c>
      <c r="K135" s="173">
        <v>26.228999999999999</v>
      </c>
      <c r="L135" s="291">
        <v>0</v>
      </c>
      <c r="M135" s="291"/>
      <c r="N135" s="292">
        <f>ROUND(L135*K135,3)</f>
        <v>0</v>
      </c>
      <c r="O135" s="292"/>
      <c r="P135" s="292"/>
      <c r="Q135" s="292"/>
      <c r="R135" s="144"/>
      <c r="T135" s="175" t="s">
        <v>5</v>
      </c>
      <c r="U135" s="47" t="s">
        <v>40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0</v>
      </c>
      <c r="AA135" s="177">
        <f>Z135*K135</f>
        <v>0</v>
      </c>
      <c r="AR135" s="23" t="s">
        <v>174</v>
      </c>
      <c r="AT135" s="23" t="s">
        <v>170</v>
      </c>
      <c r="AU135" s="23" t="s">
        <v>103</v>
      </c>
      <c r="AY135" s="23" t="s">
        <v>169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103</v>
      </c>
      <c r="BK135" s="178">
        <f>ROUND(L135*K135,3)</f>
        <v>0</v>
      </c>
      <c r="BL135" s="23" t="s">
        <v>174</v>
      </c>
      <c r="BM135" s="23" t="s">
        <v>191</v>
      </c>
    </row>
    <row r="136" spans="2:65" s="11" customFormat="1" ht="16.5" customHeight="1">
      <c r="B136" s="179"/>
      <c r="C136" s="180"/>
      <c r="D136" s="180"/>
      <c r="E136" s="181" t="s">
        <v>5</v>
      </c>
      <c r="F136" s="293" t="s">
        <v>192</v>
      </c>
      <c r="G136" s="294"/>
      <c r="H136" s="294"/>
      <c r="I136" s="294"/>
      <c r="J136" s="180"/>
      <c r="K136" s="182">
        <v>26.228999999999999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177</v>
      </c>
      <c r="AU136" s="186" t="s">
        <v>103</v>
      </c>
      <c r="AV136" s="11" t="s">
        <v>103</v>
      </c>
      <c r="AW136" s="11" t="s">
        <v>30</v>
      </c>
      <c r="AX136" s="11" t="s">
        <v>81</v>
      </c>
      <c r="AY136" s="186" t="s">
        <v>169</v>
      </c>
    </row>
    <row r="137" spans="2:65" s="1" customFormat="1" ht="25.5" customHeight="1">
      <c r="B137" s="141"/>
      <c r="C137" s="170" t="s">
        <v>193</v>
      </c>
      <c r="D137" s="170" t="s">
        <v>170</v>
      </c>
      <c r="E137" s="171" t="s">
        <v>194</v>
      </c>
      <c r="F137" s="290" t="s">
        <v>195</v>
      </c>
      <c r="G137" s="290"/>
      <c r="H137" s="290"/>
      <c r="I137" s="290"/>
      <c r="J137" s="172" t="s">
        <v>173</v>
      </c>
      <c r="K137" s="173">
        <v>1.2170000000000001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196</v>
      </c>
    </row>
    <row r="138" spans="2:65" s="11" customFormat="1" ht="16.5" customHeight="1">
      <c r="B138" s="179"/>
      <c r="C138" s="180"/>
      <c r="D138" s="180"/>
      <c r="E138" s="181" t="s">
        <v>5</v>
      </c>
      <c r="F138" s="293" t="s">
        <v>197</v>
      </c>
      <c r="G138" s="294"/>
      <c r="H138" s="294"/>
      <c r="I138" s="294"/>
      <c r="J138" s="180"/>
      <c r="K138" s="182">
        <v>1.2170000000000001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177</v>
      </c>
      <c r="AU138" s="186" t="s">
        <v>103</v>
      </c>
      <c r="AV138" s="11" t="s">
        <v>103</v>
      </c>
      <c r="AW138" s="11" t="s">
        <v>30</v>
      </c>
      <c r="AX138" s="11" t="s">
        <v>81</v>
      </c>
      <c r="AY138" s="186" t="s">
        <v>169</v>
      </c>
    </row>
    <row r="139" spans="2:65" s="1" customFormat="1" ht="38.25" customHeight="1">
      <c r="B139" s="141"/>
      <c r="C139" s="170" t="s">
        <v>198</v>
      </c>
      <c r="D139" s="170" t="s">
        <v>170</v>
      </c>
      <c r="E139" s="171" t="s">
        <v>199</v>
      </c>
      <c r="F139" s="290" t="s">
        <v>200</v>
      </c>
      <c r="G139" s="290"/>
      <c r="H139" s="290"/>
      <c r="I139" s="290"/>
      <c r="J139" s="172" t="s">
        <v>173</v>
      </c>
      <c r="K139" s="173">
        <v>9.9049999999999994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201</v>
      </c>
    </row>
    <row r="140" spans="2:65" s="11" customFormat="1" ht="16.5" customHeight="1">
      <c r="B140" s="179"/>
      <c r="C140" s="180"/>
      <c r="D140" s="180"/>
      <c r="E140" s="181" t="s">
        <v>5</v>
      </c>
      <c r="F140" s="293" t="s">
        <v>202</v>
      </c>
      <c r="G140" s="294"/>
      <c r="H140" s="294"/>
      <c r="I140" s="294"/>
      <c r="J140" s="180"/>
      <c r="K140" s="182">
        <v>9.9049999999999994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177</v>
      </c>
      <c r="AU140" s="186" t="s">
        <v>103</v>
      </c>
      <c r="AV140" s="11" t="s">
        <v>103</v>
      </c>
      <c r="AW140" s="11" t="s">
        <v>30</v>
      </c>
      <c r="AX140" s="11" t="s">
        <v>81</v>
      </c>
      <c r="AY140" s="186" t="s">
        <v>169</v>
      </c>
    </row>
    <row r="141" spans="2:65" s="1" customFormat="1" ht="51" customHeight="1">
      <c r="B141" s="141"/>
      <c r="C141" s="170" t="s">
        <v>203</v>
      </c>
      <c r="D141" s="170" t="s">
        <v>170</v>
      </c>
      <c r="E141" s="171" t="s">
        <v>204</v>
      </c>
      <c r="F141" s="290" t="s">
        <v>205</v>
      </c>
      <c r="G141" s="290"/>
      <c r="H141" s="290"/>
      <c r="I141" s="290"/>
      <c r="J141" s="172" t="s">
        <v>173</v>
      </c>
      <c r="K141" s="173">
        <v>99.05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0</v>
      </c>
      <c r="AA141" s="177">
        <f>Z141*K141</f>
        <v>0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206</v>
      </c>
    </row>
    <row r="142" spans="2:65" s="1" customFormat="1" ht="16.5" customHeight="1">
      <c r="B142" s="141"/>
      <c r="C142" s="170" t="s">
        <v>207</v>
      </c>
      <c r="D142" s="170" t="s">
        <v>170</v>
      </c>
      <c r="E142" s="171" t="s">
        <v>208</v>
      </c>
      <c r="F142" s="290" t="s">
        <v>209</v>
      </c>
      <c r="G142" s="290"/>
      <c r="H142" s="290"/>
      <c r="I142" s="290"/>
      <c r="J142" s="172" t="s">
        <v>173</v>
      </c>
      <c r="K142" s="173">
        <v>9.9049999999999994</v>
      </c>
      <c r="L142" s="291">
        <v>0</v>
      </c>
      <c r="M142" s="291"/>
      <c r="N142" s="29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3" t="s">
        <v>174</v>
      </c>
      <c r="AT142" s="23" t="s">
        <v>170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210</v>
      </c>
    </row>
    <row r="143" spans="2:65" s="10" customFormat="1" ht="29.9" customHeight="1">
      <c r="B143" s="159"/>
      <c r="C143" s="160"/>
      <c r="D143" s="169" t="s">
        <v>139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304">
        <f>BK143</f>
        <v>0</v>
      </c>
      <c r="O143" s="305"/>
      <c r="P143" s="305"/>
      <c r="Q143" s="305"/>
      <c r="R143" s="162"/>
      <c r="T143" s="163"/>
      <c r="U143" s="160"/>
      <c r="V143" s="160"/>
      <c r="W143" s="164">
        <f>SUM(W144:W170)</f>
        <v>0</v>
      </c>
      <c r="X143" s="160"/>
      <c r="Y143" s="164">
        <f>SUM(Y144:Y170)</f>
        <v>34.320509800000004</v>
      </c>
      <c r="Z143" s="160"/>
      <c r="AA143" s="165">
        <f>SUM(AA144:AA170)</f>
        <v>0</v>
      </c>
      <c r="AR143" s="166" t="s">
        <v>81</v>
      </c>
      <c r="AT143" s="167" t="s">
        <v>72</v>
      </c>
      <c r="AU143" s="167" t="s">
        <v>81</v>
      </c>
      <c r="AY143" s="166" t="s">
        <v>169</v>
      </c>
      <c r="BK143" s="168">
        <f>SUM(BK144:BK170)</f>
        <v>0</v>
      </c>
    </row>
    <row r="144" spans="2:65" s="1" customFormat="1" ht="25.5" customHeight="1">
      <c r="B144" s="141"/>
      <c r="C144" s="170" t="s">
        <v>211</v>
      </c>
      <c r="D144" s="170" t="s">
        <v>170</v>
      </c>
      <c r="E144" s="171" t="s">
        <v>212</v>
      </c>
      <c r="F144" s="290" t="s">
        <v>213</v>
      </c>
      <c r="G144" s="290"/>
      <c r="H144" s="290"/>
      <c r="I144" s="290"/>
      <c r="J144" s="172" t="s">
        <v>190</v>
      </c>
      <c r="K144" s="173">
        <v>26.228999999999999</v>
      </c>
      <c r="L144" s="291">
        <v>0</v>
      </c>
      <c r="M144" s="291"/>
      <c r="N144" s="292">
        <f>ROUND(L144*K144,3)</f>
        <v>0</v>
      </c>
      <c r="O144" s="292"/>
      <c r="P144" s="292"/>
      <c r="Q144" s="292"/>
      <c r="R144" s="144"/>
      <c r="T144" s="175" t="s">
        <v>5</v>
      </c>
      <c r="U144" s="47" t="s">
        <v>40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3" t="s">
        <v>174</v>
      </c>
      <c r="AT144" s="23" t="s">
        <v>170</v>
      </c>
      <c r="AU144" s="23" t="s">
        <v>103</v>
      </c>
      <c r="AY144" s="23" t="s">
        <v>169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103</v>
      </c>
      <c r="BK144" s="178">
        <f>ROUND(L144*K144,3)</f>
        <v>0</v>
      </c>
      <c r="BL144" s="23" t="s">
        <v>174</v>
      </c>
      <c r="BM144" s="23" t="s">
        <v>214</v>
      </c>
    </row>
    <row r="145" spans="2:65" s="11" customFormat="1" ht="16.5" customHeight="1">
      <c r="B145" s="179"/>
      <c r="C145" s="180"/>
      <c r="D145" s="180"/>
      <c r="E145" s="181" t="s">
        <v>5</v>
      </c>
      <c r="F145" s="293" t="s">
        <v>215</v>
      </c>
      <c r="G145" s="294"/>
      <c r="H145" s="294"/>
      <c r="I145" s="294"/>
      <c r="J145" s="180"/>
      <c r="K145" s="182">
        <v>26.228999999999999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177</v>
      </c>
      <c r="AU145" s="186" t="s">
        <v>103</v>
      </c>
      <c r="AV145" s="11" t="s">
        <v>103</v>
      </c>
      <c r="AW145" s="11" t="s">
        <v>30</v>
      </c>
      <c r="AX145" s="11" t="s">
        <v>81</v>
      </c>
      <c r="AY145" s="186" t="s">
        <v>169</v>
      </c>
    </row>
    <row r="146" spans="2:65" s="1" customFormat="1" ht="38.25" customHeight="1">
      <c r="B146" s="141"/>
      <c r="C146" s="170" t="s">
        <v>216</v>
      </c>
      <c r="D146" s="170" t="s">
        <v>170</v>
      </c>
      <c r="E146" s="171" t="s">
        <v>217</v>
      </c>
      <c r="F146" s="290" t="s">
        <v>218</v>
      </c>
      <c r="G146" s="290"/>
      <c r="H146" s="290"/>
      <c r="I146" s="290"/>
      <c r="J146" s="172" t="s">
        <v>190</v>
      </c>
      <c r="K146" s="173">
        <v>26.228999999999999</v>
      </c>
      <c r="L146" s="291">
        <v>0</v>
      </c>
      <c r="M146" s="291"/>
      <c r="N146" s="292">
        <f>ROUND(L146*K146,3)</f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>V146*K146</f>
        <v>0</v>
      </c>
      <c r="X146" s="176">
        <v>0.38625999999999999</v>
      </c>
      <c r="Y146" s="176">
        <f>X146*K146</f>
        <v>10.131213539999999</v>
      </c>
      <c r="Z146" s="176">
        <v>0</v>
      </c>
      <c r="AA146" s="177">
        <f>Z146*K146</f>
        <v>0</v>
      </c>
      <c r="AR146" s="23" t="s">
        <v>174</v>
      </c>
      <c r="AT146" s="23" t="s">
        <v>170</v>
      </c>
      <c r="AU146" s="23" t="s">
        <v>103</v>
      </c>
      <c r="AY146" s="23" t="s">
        <v>169</v>
      </c>
      <c r="BE146" s="117">
        <f>IF(U146="základná",N146,0)</f>
        <v>0</v>
      </c>
      <c r="BF146" s="117">
        <f>IF(U146="znížená",N146,0)</f>
        <v>0</v>
      </c>
      <c r="BG146" s="117">
        <f>IF(U146="zákl. prenesená",N146,0)</f>
        <v>0</v>
      </c>
      <c r="BH146" s="117">
        <f>IF(U146="zníž. prenesená",N146,0)</f>
        <v>0</v>
      </c>
      <c r="BI146" s="117">
        <f>IF(U146="nulová",N146,0)</f>
        <v>0</v>
      </c>
      <c r="BJ146" s="23" t="s">
        <v>103</v>
      </c>
      <c r="BK146" s="178">
        <f>ROUND(L146*K146,3)</f>
        <v>0</v>
      </c>
      <c r="BL146" s="23" t="s">
        <v>174</v>
      </c>
      <c r="BM146" s="23" t="s">
        <v>219</v>
      </c>
    </row>
    <row r="147" spans="2:65" s="11" customFormat="1" ht="16.5" customHeight="1">
      <c r="B147" s="179"/>
      <c r="C147" s="180"/>
      <c r="D147" s="180"/>
      <c r="E147" s="181" t="s">
        <v>5</v>
      </c>
      <c r="F147" s="293" t="s">
        <v>215</v>
      </c>
      <c r="G147" s="294"/>
      <c r="H147" s="294"/>
      <c r="I147" s="294"/>
      <c r="J147" s="180"/>
      <c r="K147" s="182">
        <v>26.228999999999999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177</v>
      </c>
      <c r="AU147" s="186" t="s">
        <v>103</v>
      </c>
      <c r="AV147" s="11" t="s">
        <v>103</v>
      </c>
      <c r="AW147" s="11" t="s">
        <v>30</v>
      </c>
      <c r="AX147" s="11" t="s">
        <v>81</v>
      </c>
      <c r="AY147" s="186" t="s">
        <v>169</v>
      </c>
    </row>
    <row r="148" spans="2:65" s="1" customFormat="1" ht="38.25" customHeight="1">
      <c r="B148" s="141"/>
      <c r="C148" s="170" t="s">
        <v>220</v>
      </c>
      <c r="D148" s="170" t="s">
        <v>170</v>
      </c>
      <c r="E148" s="171" t="s">
        <v>221</v>
      </c>
      <c r="F148" s="290" t="s">
        <v>222</v>
      </c>
      <c r="G148" s="290"/>
      <c r="H148" s="290"/>
      <c r="I148" s="290"/>
      <c r="J148" s="172" t="s">
        <v>190</v>
      </c>
      <c r="K148" s="173">
        <v>26.228999999999999</v>
      </c>
      <c r="L148" s="291">
        <v>0</v>
      </c>
      <c r="M148" s="291"/>
      <c r="N148" s="292">
        <f>ROUND(L148*K148,3)</f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>V148*K148</f>
        <v>0</v>
      </c>
      <c r="X148" s="176">
        <v>0.34838999999999998</v>
      </c>
      <c r="Y148" s="176">
        <f>X148*K148</f>
        <v>9.1379213099999994</v>
      </c>
      <c r="Z148" s="176">
        <v>0</v>
      </c>
      <c r="AA148" s="177">
        <f>Z148*K148</f>
        <v>0</v>
      </c>
      <c r="AR148" s="23" t="s">
        <v>174</v>
      </c>
      <c r="AT148" s="23" t="s">
        <v>170</v>
      </c>
      <c r="AU148" s="23" t="s">
        <v>103</v>
      </c>
      <c r="AY148" s="23" t="s">
        <v>169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103</v>
      </c>
      <c r="BK148" s="178">
        <f>ROUND(L148*K148,3)</f>
        <v>0</v>
      </c>
      <c r="BL148" s="23" t="s">
        <v>174</v>
      </c>
      <c r="BM148" s="23" t="s">
        <v>223</v>
      </c>
    </row>
    <row r="149" spans="2:65" s="11" customFormat="1" ht="16.5" customHeight="1">
      <c r="B149" s="179"/>
      <c r="C149" s="180"/>
      <c r="D149" s="180"/>
      <c r="E149" s="181" t="s">
        <v>5</v>
      </c>
      <c r="F149" s="293" t="s">
        <v>215</v>
      </c>
      <c r="G149" s="294"/>
      <c r="H149" s="294"/>
      <c r="I149" s="294"/>
      <c r="J149" s="180"/>
      <c r="K149" s="182">
        <v>26.228999999999999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177</v>
      </c>
      <c r="AU149" s="186" t="s">
        <v>103</v>
      </c>
      <c r="AV149" s="11" t="s">
        <v>103</v>
      </c>
      <c r="AW149" s="11" t="s">
        <v>30</v>
      </c>
      <c r="AX149" s="11" t="s">
        <v>81</v>
      </c>
      <c r="AY149" s="186" t="s">
        <v>169</v>
      </c>
    </row>
    <row r="150" spans="2:65" s="1" customFormat="1" ht="25.5" customHeight="1">
      <c r="B150" s="141"/>
      <c r="C150" s="170" t="s">
        <v>224</v>
      </c>
      <c r="D150" s="170" t="s">
        <v>170</v>
      </c>
      <c r="E150" s="171" t="s">
        <v>225</v>
      </c>
      <c r="F150" s="290" t="s">
        <v>226</v>
      </c>
      <c r="G150" s="290"/>
      <c r="H150" s="290"/>
      <c r="I150" s="290"/>
      <c r="J150" s="172" t="s">
        <v>173</v>
      </c>
      <c r="K150" s="173">
        <v>5.8760000000000003</v>
      </c>
      <c r="L150" s="291">
        <v>0</v>
      </c>
      <c r="M150" s="291"/>
      <c r="N150" s="292">
        <f>ROUND(L150*K150,3)</f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>V150*K150</f>
        <v>0</v>
      </c>
      <c r="X150" s="176">
        <v>2.4434399999999998</v>
      </c>
      <c r="Y150" s="176">
        <f>X150*K150</f>
        <v>14.35765344</v>
      </c>
      <c r="Z150" s="176">
        <v>0</v>
      </c>
      <c r="AA150" s="177">
        <f>Z150*K150</f>
        <v>0</v>
      </c>
      <c r="AR150" s="23" t="s">
        <v>174</v>
      </c>
      <c r="AT150" s="23" t="s">
        <v>170</v>
      </c>
      <c r="AU150" s="23" t="s">
        <v>103</v>
      </c>
      <c r="AY150" s="23" t="s">
        <v>169</v>
      </c>
      <c r="BE150" s="117">
        <f>IF(U150="základná",N150,0)</f>
        <v>0</v>
      </c>
      <c r="BF150" s="117">
        <f>IF(U150="znížená",N150,0)</f>
        <v>0</v>
      </c>
      <c r="BG150" s="117">
        <f>IF(U150="zákl. prenesená",N150,0)</f>
        <v>0</v>
      </c>
      <c r="BH150" s="117">
        <f>IF(U150="zníž. prenesená",N150,0)</f>
        <v>0</v>
      </c>
      <c r="BI150" s="117">
        <f>IF(U150="nulová",N150,0)</f>
        <v>0</v>
      </c>
      <c r="BJ150" s="23" t="s">
        <v>103</v>
      </c>
      <c r="BK150" s="178">
        <f>ROUND(L150*K150,3)</f>
        <v>0</v>
      </c>
      <c r="BL150" s="23" t="s">
        <v>174</v>
      </c>
      <c r="BM150" s="23" t="s">
        <v>227</v>
      </c>
    </row>
    <row r="151" spans="2:65" s="11" customFormat="1" ht="16.5" customHeight="1">
      <c r="B151" s="179"/>
      <c r="C151" s="180"/>
      <c r="D151" s="180"/>
      <c r="E151" s="181" t="s">
        <v>5</v>
      </c>
      <c r="F151" s="293" t="s">
        <v>228</v>
      </c>
      <c r="G151" s="294"/>
      <c r="H151" s="294"/>
      <c r="I151" s="294"/>
      <c r="J151" s="180"/>
      <c r="K151" s="182">
        <v>4.9960000000000004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177</v>
      </c>
      <c r="AU151" s="186" t="s">
        <v>103</v>
      </c>
      <c r="AV151" s="11" t="s">
        <v>103</v>
      </c>
      <c r="AW151" s="11" t="s">
        <v>30</v>
      </c>
      <c r="AX151" s="11" t="s">
        <v>73</v>
      </c>
      <c r="AY151" s="186" t="s">
        <v>169</v>
      </c>
    </row>
    <row r="152" spans="2:65" s="11" customFormat="1" ht="16.5" customHeight="1">
      <c r="B152" s="179"/>
      <c r="C152" s="180"/>
      <c r="D152" s="180"/>
      <c r="E152" s="181" t="s">
        <v>5</v>
      </c>
      <c r="F152" s="295" t="s">
        <v>229</v>
      </c>
      <c r="G152" s="296"/>
      <c r="H152" s="296"/>
      <c r="I152" s="296"/>
      <c r="J152" s="180"/>
      <c r="K152" s="182">
        <v>0.6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2" customFormat="1" ht="16.5" customHeight="1">
      <c r="B153" s="187"/>
      <c r="C153" s="188"/>
      <c r="D153" s="188"/>
      <c r="E153" s="189" t="s">
        <v>5</v>
      </c>
      <c r="F153" s="302" t="s">
        <v>179</v>
      </c>
      <c r="G153" s="303"/>
      <c r="H153" s="303"/>
      <c r="I153" s="303"/>
      <c r="J153" s="188"/>
      <c r="K153" s="190">
        <v>5.5960000000000001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177</v>
      </c>
      <c r="AU153" s="194" t="s">
        <v>103</v>
      </c>
      <c r="AV153" s="12" t="s">
        <v>174</v>
      </c>
      <c r="AW153" s="12" t="s">
        <v>30</v>
      </c>
      <c r="AX153" s="12" t="s">
        <v>73</v>
      </c>
      <c r="AY153" s="194" t="s">
        <v>169</v>
      </c>
    </row>
    <row r="154" spans="2:65" s="11" customFormat="1" ht="16.5" customHeight="1">
      <c r="B154" s="179"/>
      <c r="C154" s="180"/>
      <c r="D154" s="180"/>
      <c r="E154" s="181" t="s">
        <v>5</v>
      </c>
      <c r="F154" s="295" t="s">
        <v>230</v>
      </c>
      <c r="G154" s="296"/>
      <c r="H154" s="296"/>
      <c r="I154" s="296"/>
      <c r="J154" s="180"/>
      <c r="K154" s="182">
        <v>5.8760000000000003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177</v>
      </c>
      <c r="AU154" s="186" t="s">
        <v>103</v>
      </c>
      <c r="AV154" s="11" t="s">
        <v>103</v>
      </c>
      <c r="AW154" s="11" t="s">
        <v>30</v>
      </c>
      <c r="AX154" s="11" t="s">
        <v>73</v>
      </c>
      <c r="AY154" s="186" t="s">
        <v>169</v>
      </c>
    </row>
    <row r="155" spans="2:65" s="12" customFormat="1" ht="16.5" customHeight="1">
      <c r="B155" s="187"/>
      <c r="C155" s="188"/>
      <c r="D155" s="188"/>
      <c r="E155" s="189" t="s">
        <v>5</v>
      </c>
      <c r="F155" s="302" t="s">
        <v>179</v>
      </c>
      <c r="G155" s="303"/>
      <c r="H155" s="303"/>
      <c r="I155" s="303"/>
      <c r="J155" s="188"/>
      <c r="K155" s="190">
        <v>5.8760000000000003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177</v>
      </c>
      <c r="AU155" s="194" t="s">
        <v>103</v>
      </c>
      <c r="AV155" s="12" t="s">
        <v>174</v>
      </c>
      <c r="AW155" s="12" t="s">
        <v>30</v>
      </c>
      <c r="AX155" s="12" t="s">
        <v>81</v>
      </c>
      <c r="AY155" s="194" t="s">
        <v>169</v>
      </c>
    </row>
    <row r="156" spans="2:65" s="1" customFormat="1" ht="25.5" customHeight="1">
      <c r="B156" s="141"/>
      <c r="C156" s="170" t="s">
        <v>231</v>
      </c>
      <c r="D156" s="170" t="s">
        <v>170</v>
      </c>
      <c r="E156" s="171" t="s">
        <v>232</v>
      </c>
      <c r="F156" s="290" t="s">
        <v>233</v>
      </c>
      <c r="G156" s="290"/>
      <c r="H156" s="290"/>
      <c r="I156" s="290"/>
      <c r="J156" s="172" t="s">
        <v>190</v>
      </c>
      <c r="K156" s="173">
        <v>21.11</v>
      </c>
      <c r="L156" s="291">
        <v>0</v>
      </c>
      <c r="M156" s="291"/>
      <c r="N156" s="292">
        <f>ROUND(L156*K156,3)</f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>V156*K156</f>
        <v>0</v>
      </c>
      <c r="X156" s="176">
        <v>4.0699999999999998E-3</v>
      </c>
      <c r="Y156" s="176">
        <f>X156*K156</f>
        <v>8.59177E-2</v>
      </c>
      <c r="Z156" s="176">
        <v>0</v>
      </c>
      <c r="AA156" s="177">
        <f>Z156*K156</f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>IF(U156="základná",N156,0)</f>
        <v>0</v>
      </c>
      <c r="BF156" s="117">
        <f>IF(U156="znížená",N156,0)</f>
        <v>0</v>
      </c>
      <c r="BG156" s="117">
        <f>IF(U156="zákl. prenesená",N156,0)</f>
        <v>0</v>
      </c>
      <c r="BH156" s="117">
        <f>IF(U156="zníž. prenesená",N156,0)</f>
        <v>0</v>
      </c>
      <c r="BI156" s="117">
        <f>IF(U156="nulová",N156,0)</f>
        <v>0</v>
      </c>
      <c r="BJ156" s="23" t="s">
        <v>103</v>
      </c>
      <c r="BK156" s="178">
        <f>ROUND(L156*K156,3)</f>
        <v>0</v>
      </c>
      <c r="BL156" s="23" t="s">
        <v>174</v>
      </c>
      <c r="BM156" s="23" t="s">
        <v>234</v>
      </c>
    </row>
    <row r="157" spans="2:65" s="11" customFormat="1" ht="16.5" customHeight="1">
      <c r="B157" s="179"/>
      <c r="C157" s="180"/>
      <c r="D157" s="180"/>
      <c r="E157" s="181" t="s">
        <v>5</v>
      </c>
      <c r="F157" s="293" t="s">
        <v>235</v>
      </c>
      <c r="G157" s="294"/>
      <c r="H157" s="294"/>
      <c r="I157" s="294"/>
      <c r="J157" s="180"/>
      <c r="K157" s="182">
        <v>21.11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177</v>
      </c>
      <c r="AU157" s="186" t="s">
        <v>103</v>
      </c>
      <c r="AV157" s="11" t="s">
        <v>103</v>
      </c>
      <c r="AW157" s="11" t="s">
        <v>30</v>
      </c>
      <c r="AX157" s="11" t="s">
        <v>81</v>
      </c>
      <c r="AY157" s="186" t="s">
        <v>169</v>
      </c>
    </row>
    <row r="158" spans="2:65" s="1" customFormat="1" ht="25.5" customHeight="1">
      <c r="B158" s="141"/>
      <c r="C158" s="170" t="s">
        <v>236</v>
      </c>
      <c r="D158" s="170" t="s">
        <v>170</v>
      </c>
      <c r="E158" s="171" t="s">
        <v>237</v>
      </c>
      <c r="F158" s="290" t="s">
        <v>238</v>
      </c>
      <c r="G158" s="290"/>
      <c r="H158" s="290"/>
      <c r="I158" s="290"/>
      <c r="J158" s="172" t="s">
        <v>190</v>
      </c>
      <c r="K158" s="173">
        <v>21.11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0</v>
      </c>
      <c r="Y158" s="176">
        <f>X158*K158</f>
        <v>0</v>
      </c>
      <c r="Z158" s="176">
        <v>0</v>
      </c>
      <c r="AA158" s="177">
        <f>Z158*K158</f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174</v>
      </c>
      <c r="BM158" s="23" t="s">
        <v>239</v>
      </c>
    </row>
    <row r="159" spans="2:65" s="1" customFormat="1" ht="16.5" customHeight="1">
      <c r="B159" s="141"/>
      <c r="C159" s="170" t="s">
        <v>240</v>
      </c>
      <c r="D159" s="170" t="s">
        <v>170</v>
      </c>
      <c r="E159" s="171" t="s">
        <v>241</v>
      </c>
      <c r="F159" s="290" t="s">
        <v>242</v>
      </c>
      <c r="G159" s="290"/>
      <c r="H159" s="290"/>
      <c r="I159" s="290"/>
      <c r="J159" s="172" t="s">
        <v>243</v>
      </c>
      <c r="K159" s="173">
        <v>0.24299999999999999</v>
      </c>
      <c r="L159" s="291">
        <v>0</v>
      </c>
      <c r="M159" s="291"/>
      <c r="N159" s="292">
        <f>ROUND(L159*K159,3)</f>
        <v>0</v>
      </c>
      <c r="O159" s="292"/>
      <c r="P159" s="292"/>
      <c r="Q159" s="292"/>
      <c r="R159" s="144"/>
      <c r="T159" s="175" t="s">
        <v>5</v>
      </c>
      <c r="U159" s="47" t="s">
        <v>40</v>
      </c>
      <c r="V159" s="39"/>
      <c r="W159" s="176">
        <f>V159*K159</f>
        <v>0</v>
      </c>
      <c r="X159" s="176">
        <v>1.01895</v>
      </c>
      <c r="Y159" s="176">
        <f>X159*K159</f>
        <v>0.24760484999999999</v>
      </c>
      <c r="Z159" s="176">
        <v>0</v>
      </c>
      <c r="AA159" s="177">
        <f>Z159*K159</f>
        <v>0</v>
      </c>
      <c r="AR159" s="23" t="s">
        <v>174</v>
      </c>
      <c r="AT159" s="23" t="s">
        <v>170</v>
      </c>
      <c r="AU159" s="23" t="s">
        <v>103</v>
      </c>
      <c r="AY159" s="23" t="s">
        <v>169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103</v>
      </c>
      <c r="BK159" s="178">
        <f>ROUND(L159*K159,3)</f>
        <v>0</v>
      </c>
      <c r="BL159" s="23" t="s">
        <v>174</v>
      </c>
      <c r="BM159" s="23" t="s">
        <v>244</v>
      </c>
    </row>
    <row r="160" spans="2:65" s="13" customFormat="1" ht="16.5" customHeight="1">
      <c r="B160" s="195"/>
      <c r="C160" s="196"/>
      <c r="D160" s="196"/>
      <c r="E160" s="197" t="s">
        <v>5</v>
      </c>
      <c r="F160" s="306" t="s">
        <v>245</v>
      </c>
      <c r="G160" s="307"/>
      <c r="H160" s="307"/>
      <c r="I160" s="307"/>
      <c r="J160" s="196"/>
      <c r="K160" s="197" t="s">
        <v>5</v>
      </c>
      <c r="L160" s="196"/>
      <c r="M160" s="196"/>
      <c r="N160" s="196"/>
      <c r="O160" s="196"/>
      <c r="P160" s="196"/>
      <c r="Q160" s="196"/>
      <c r="R160" s="198"/>
      <c r="T160" s="199"/>
      <c r="U160" s="196"/>
      <c r="V160" s="196"/>
      <c r="W160" s="196"/>
      <c r="X160" s="196"/>
      <c r="Y160" s="196"/>
      <c r="Z160" s="196"/>
      <c r="AA160" s="200"/>
      <c r="AT160" s="201" t="s">
        <v>177</v>
      </c>
      <c r="AU160" s="201" t="s">
        <v>103</v>
      </c>
      <c r="AV160" s="13" t="s">
        <v>81</v>
      </c>
      <c r="AW160" s="13" t="s">
        <v>30</v>
      </c>
      <c r="AX160" s="13" t="s">
        <v>73</v>
      </c>
      <c r="AY160" s="201" t="s">
        <v>169</v>
      </c>
    </row>
    <row r="161" spans="2:65" s="11" customFormat="1" ht="16.5" customHeight="1">
      <c r="B161" s="179"/>
      <c r="C161" s="180"/>
      <c r="D161" s="180"/>
      <c r="E161" s="181" t="s">
        <v>5</v>
      </c>
      <c r="F161" s="295" t="s">
        <v>246</v>
      </c>
      <c r="G161" s="296"/>
      <c r="H161" s="296"/>
      <c r="I161" s="296"/>
      <c r="J161" s="180"/>
      <c r="K161" s="182">
        <v>7.1999999999999995E-2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177</v>
      </c>
      <c r="AU161" s="186" t="s">
        <v>103</v>
      </c>
      <c r="AV161" s="11" t="s">
        <v>103</v>
      </c>
      <c r="AW161" s="11" t="s">
        <v>30</v>
      </c>
      <c r="AX161" s="11" t="s">
        <v>73</v>
      </c>
      <c r="AY161" s="186" t="s">
        <v>169</v>
      </c>
    </row>
    <row r="162" spans="2:65" s="11" customFormat="1" ht="16.5" customHeight="1">
      <c r="B162" s="179"/>
      <c r="C162" s="180"/>
      <c r="D162" s="180"/>
      <c r="E162" s="181" t="s">
        <v>5</v>
      </c>
      <c r="F162" s="295" t="s">
        <v>247</v>
      </c>
      <c r="G162" s="296"/>
      <c r="H162" s="296"/>
      <c r="I162" s="296"/>
      <c r="J162" s="180"/>
      <c r="K162" s="182">
        <v>9.5000000000000001E-2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177</v>
      </c>
      <c r="AU162" s="186" t="s">
        <v>103</v>
      </c>
      <c r="AV162" s="11" t="s">
        <v>103</v>
      </c>
      <c r="AW162" s="11" t="s">
        <v>30</v>
      </c>
      <c r="AX162" s="11" t="s">
        <v>73</v>
      </c>
      <c r="AY162" s="186" t="s">
        <v>169</v>
      </c>
    </row>
    <row r="163" spans="2:65" s="11" customFormat="1" ht="16.5" customHeight="1">
      <c r="B163" s="179"/>
      <c r="C163" s="180"/>
      <c r="D163" s="180"/>
      <c r="E163" s="181" t="s">
        <v>5</v>
      </c>
      <c r="F163" s="295" t="s">
        <v>248</v>
      </c>
      <c r="G163" s="296"/>
      <c r="H163" s="296"/>
      <c r="I163" s="296"/>
      <c r="J163" s="180"/>
      <c r="K163" s="182">
        <v>4.7E-2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177</v>
      </c>
      <c r="AU163" s="186" t="s">
        <v>103</v>
      </c>
      <c r="AV163" s="11" t="s">
        <v>103</v>
      </c>
      <c r="AW163" s="11" t="s">
        <v>30</v>
      </c>
      <c r="AX163" s="11" t="s">
        <v>73</v>
      </c>
      <c r="AY163" s="186" t="s">
        <v>169</v>
      </c>
    </row>
    <row r="164" spans="2:65" s="13" customFormat="1" ht="16.5" customHeight="1">
      <c r="B164" s="195"/>
      <c r="C164" s="196"/>
      <c r="D164" s="196"/>
      <c r="E164" s="197" t="s">
        <v>5</v>
      </c>
      <c r="F164" s="308" t="s">
        <v>249</v>
      </c>
      <c r="G164" s="309"/>
      <c r="H164" s="309"/>
      <c r="I164" s="309"/>
      <c r="J164" s="196"/>
      <c r="K164" s="197" t="s">
        <v>5</v>
      </c>
      <c r="L164" s="196"/>
      <c r="M164" s="196"/>
      <c r="N164" s="196"/>
      <c r="O164" s="196"/>
      <c r="P164" s="196"/>
      <c r="Q164" s="196"/>
      <c r="R164" s="198"/>
      <c r="T164" s="199"/>
      <c r="U164" s="196"/>
      <c r="V164" s="196"/>
      <c r="W164" s="196"/>
      <c r="X164" s="196"/>
      <c r="Y164" s="196"/>
      <c r="Z164" s="196"/>
      <c r="AA164" s="200"/>
      <c r="AT164" s="201" t="s">
        <v>177</v>
      </c>
      <c r="AU164" s="201" t="s">
        <v>103</v>
      </c>
      <c r="AV164" s="13" t="s">
        <v>81</v>
      </c>
      <c r="AW164" s="13" t="s">
        <v>30</v>
      </c>
      <c r="AX164" s="13" t="s">
        <v>73</v>
      </c>
      <c r="AY164" s="201" t="s">
        <v>169</v>
      </c>
    </row>
    <row r="165" spans="2:65" s="11" customFormat="1" ht="16.5" customHeight="1">
      <c r="B165" s="179"/>
      <c r="C165" s="180"/>
      <c r="D165" s="180"/>
      <c r="E165" s="181" t="s">
        <v>5</v>
      </c>
      <c r="F165" s="295" t="s">
        <v>250</v>
      </c>
      <c r="G165" s="296"/>
      <c r="H165" s="296"/>
      <c r="I165" s="296"/>
      <c r="J165" s="180"/>
      <c r="K165" s="182">
        <v>7.0000000000000001E-3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177</v>
      </c>
      <c r="AU165" s="186" t="s">
        <v>103</v>
      </c>
      <c r="AV165" s="11" t="s">
        <v>103</v>
      </c>
      <c r="AW165" s="11" t="s">
        <v>30</v>
      </c>
      <c r="AX165" s="11" t="s">
        <v>73</v>
      </c>
      <c r="AY165" s="186" t="s">
        <v>169</v>
      </c>
    </row>
    <row r="166" spans="2:65" s="12" customFormat="1" ht="16.5" customHeight="1">
      <c r="B166" s="187"/>
      <c r="C166" s="188"/>
      <c r="D166" s="188"/>
      <c r="E166" s="189" t="s">
        <v>5</v>
      </c>
      <c r="F166" s="302" t="s">
        <v>179</v>
      </c>
      <c r="G166" s="303"/>
      <c r="H166" s="303"/>
      <c r="I166" s="303"/>
      <c r="J166" s="188"/>
      <c r="K166" s="190">
        <v>0.221</v>
      </c>
      <c r="L166" s="188"/>
      <c r="M166" s="188"/>
      <c r="N166" s="188"/>
      <c r="O166" s="188"/>
      <c r="P166" s="188"/>
      <c r="Q166" s="188"/>
      <c r="R166" s="191"/>
      <c r="T166" s="192"/>
      <c r="U166" s="188"/>
      <c r="V166" s="188"/>
      <c r="W166" s="188"/>
      <c r="X166" s="188"/>
      <c r="Y166" s="188"/>
      <c r="Z166" s="188"/>
      <c r="AA166" s="193"/>
      <c r="AT166" s="194" t="s">
        <v>177</v>
      </c>
      <c r="AU166" s="194" t="s">
        <v>103</v>
      </c>
      <c r="AV166" s="12" t="s">
        <v>174</v>
      </c>
      <c r="AW166" s="12" t="s">
        <v>30</v>
      </c>
      <c r="AX166" s="12" t="s">
        <v>73</v>
      </c>
      <c r="AY166" s="194" t="s">
        <v>169</v>
      </c>
    </row>
    <row r="167" spans="2:65" s="11" customFormat="1" ht="16.5" customHeight="1">
      <c r="B167" s="179"/>
      <c r="C167" s="180"/>
      <c r="D167" s="180"/>
      <c r="E167" s="181" t="s">
        <v>5</v>
      </c>
      <c r="F167" s="295" t="s">
        <v>251</v>
      </c>
      <c r="G167" s="296"/>
      <c r="H167" s="296"/>
      <c r="I167" s="296"/>
      <c r="J167" s="180"/>
      <c r="K167" s="182">
        <v>0.24299999999999999</v>
      </c>
      <c r="L167" s="180"/>
      <c r="M167" s="180"/>
      <c r="N167" s="180"/>
      <c r="O167" s="180"/>
      <c r="P167" s="180"/>
      <c r="Q167" s="180"/>
      <c r="R167" s="183"/>
      <c r="T167" s="184"/>
      <c r="U167" s="180"/>
      <c r="V167" s="180"/>
      <c r="W167" s="180"/>
      <c r="X167" s="180"/>
      <c r="Y167" s="180"/>
      <c r="Z167" s="180"/>
      <c r="AA167" s="185"/>
      <c r="AT167" s="186" t="s">
        <v>177</v>
      </c>
      <c r="AU167" s="186" t="s">
        <v>103</v>
      </c>
      <c r="AV167" s="11" t="s">
        <v>103</v>
      </c>
      <c r="AW167" s="11" t="s">
        <v>30</v>
      </c>
      <c r="AX167" s="11" t="s">
        <v>73</v>
      </c>
      <c r="AY167" s="186" t="s">
        <v>169</v>
      </c>
    </row>
    <row r="168" spans="2:65" s="12" customFormat="1" ht="16.5" customHeight="1">
      <c r="B168" s="187"/>
      <c r="C168" s="188"/>
      <c r="D168" s="188"/>
      <c r="E168" s="189" t="s">
        <v>5</v>
      </c>
      <c r="F168" s="302" t="s">
        <v>179</v>
      </c>
      <c r="G168" s="303"/>
      <c r="H168" s="303"/>
      <c r="I168" s="303"/>
      <c r="J168" s="188"/>
      <c r="K168" s="190">
        <v>0.24299999999999999</v>
      </c>
      <c r="L168" s="188"/>
      <c r="M168" s="188"/>
      <c r="N168" s="188"/>
      <c r="O168" s="188"/>
      <c r="P168" s="188"/>
      <c r="Q168" s="188"/>
      <c r="R168" s="191"/>
      <c r="T168" s="192"/>
      <c r="U168" s="188"/>
      <c r="V168" s="188"/>
      <c r="W168" s="188"/>
      <c r="X168" s="188"/>
      <c r="Y168" s="188"/>
      <c r="Z168" s="188"/>
      <c r="AA168" s="193"/>
      <c r="AT168" s="194" t="s">
        <v>177</v>
      </c>
      <c r="AU168" s="194" t="s">
        <v>103</v>
      </c>
      <c r="AV168" s="12" t="s">
        <v>174</v>
      </c>
      <c r="AW168" s="12" t="s">
        <v>30</v>
      </c>
      <c r="AX168" s="12" t="s">
        <v>81</v>
      </c>
      <c r="AY168" s="194" t="s">
        <v>169</v>
      </c>
    </row>
    <row r="169" spans="2:65" s="1" customFormat="1" ht="38.25" customHeight="1">
      <c r="B169" s="141"/>
      <c r="C169" s="170" t="s">
        <v>252</v>
      </c>
      <c r="D169" s="170" t="s">
        <v>170</v>
      </c>
      <c r="E169" s="171" t="s">
        <v>253</v>
      </c>
      <c r="F169" s="290" t="s">
        <v>254</v>
      </c>
      <c r="G169" s="290"/>
      <c r="H169" s="290"/>
      <c r="I169" s="290"/>
      <c r="J169" s="172" t="s">
        <v>190</v>
      </c>
      <c r="K169" s="173">
        <v>57.448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6.2700000000000004E-3</v>
      </c>
      <c r="Y169" s="176">
        <f>X169*K169</f>
        <v>0.36019896000000001</v>
      </c>
      <c r="Z169" s="176">
        <v>0</v>
      </c>
      <c r="AA169" s="177">
        <f>Z169*K169</f>
        <v>0</v>
      </c>
      <c r="AR169" s="23" t="s">
        <v>174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174</v>
      </c>
      <c r="BM169" s="23" t="s">
        <v>255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256</v>
      </c>
      <c r="G170" s="294"/>
      <c r="H170" s="294"/>
      <c r="I170" s="294"/>
      <c r="J170" s="180"/>
      <c r="K170" s="182">
        <v>57.448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0" customFormat="1" ht="29.9" customHeight="1">
      <c r="B171" s="159"/>
      <c r="C171" s="160"/>
      <c r="D171" s="169" t="s">
        <v>140</v>
      </c>
      <c r="E171" s="169"/>
      <c r="F171" s="169"/>
      <c r="G171" s="169"/>
      <c r="H171" s="169"/>
      <c r="I171" s="169"/>
      <c r="J171" s="169"/>
      <c r="K171" s="169"/>
      <c r="L171" s="169"/>
      <c r="M171" s="169"/>
      <c r="N171" s="300">
        <f>BK171</f>
        <v>0</v>
      </c>
      <c r="O171" s="301"/>
      <c r="P171" s="301"/>
      <c r="Q171" s="301"/>
      <c r="R171" s="162"/>
      <c r="T171" s="163"/>
      <c r="U171" s="160"/>
      <c r="V171" s="160"/>
      <c r="W171" s="164">
        <f>SUM(W172:W193)</f>
        <v>0</v>
      </c>
      <c r="X171" s="160"/>
      <c r="Y171" s="164">
        <f>SUM(Y172:Y193)</f>
        <v>2.1051700000000002</v>
      </c>
      <c r="Z171" s="160"/>
      <c r="AA171" s="165">
        <f>SUM(AA172:AA193)</f>
        <v>0</v>
      </c>
      <c r="AR171" s="166" t="s">
        <v>81</v>
      </c>
      <c r="AT171" s="167" t="s">
        <v>72</v>
      </c>
      <c r="AU171" s="167" t="s">
        <v>81</v>
      </c>
      <c r="AY171" s="166" t="s">
        <v>169</v>
      </c>
      <c r="BK171" s="168">
        <f>SUM(BK172:BK193)</f>
        <v>0</v>
      </c>
    </row>
    <row r="172" spans="2:65" s="1" customFormat="1" ht="16.5" customHeight="1">
      <c r="B172" s="141"/>
      <c r="C172" s="170" t="s">
        <v>257</v>
      </c>
      <c r="D172" s="170" t="s">
        <v>170</v>
      </c>
      <c r="E172" s="171" t="s">
        <v>258</v>
      </c>
      <c r="F172" s="290" t="s">
        <v>259</v>
      </c>
      <c r="G172" s="290"/>
      <c r="H172" s="290"/>
      <c r="I172" s="290"/>
      <c r="J172" s="172" t="s">
        <v>243</v>
      </c>
      <c r="K172" s="173">
        <v>1.7969999999999999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0</v>
      </c>
      <c r="Y172" s="176">
        <f>X172*K172</f>
        <v>0</v>
      </c>
      <c r="Z172" s="176">
        <v>0</v>
      </c>
      <c r="AA172" s="177">
        <f>Z172*K172</f>
        <v>0</v>
      </c>
      <c r="AR172" s="23" t="s">
        <v>174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174</v>
      </c>
      <c r="BM172" s="23" t="s">
        <v>260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261</v>
      </c>
      <c r="G173" s="294"/>
      <c r="H173" s="294"/>
      <c r="I173" s="294"/>
      <c r="J173" s="180"/>
      <c r="K173" s="182">
        <v>0.34300000000000003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73</v>
      </c>
      <c r="AY173" s="186" t="s">
        <v>169</v>
      </c>
    </row>
    <row r="174" spans="2:65" s="11" customFormat="1" ht="16.5" customHeight="1">
      <c r="B174" s="179"/>
      <c r="C174" s="180"/>
      <c r="D174" s="180"/>
      <c r="E174" s="181" t="s">
        <v>5</v>
      </c>
      <c r="F174" s="295" t="s">
        <v>262</v>
      </c>
      <c r="G174" s="296"/>
      <c r="H174" s="296"/>
      <c r="I174" s="296"/>
      <c r="J174" s="180"/>
      <c r="K174" s="182">
        <v>0.14499999999999999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177</v>
      </c>
      <c r="AU174" s="186" t="s">
        <v>103</v>
      </c>
      <c r="AV174" s="11" t="s">
        <v>103</v>
      </c>
      <c r="AW174" s="11" t="s">
        <v>30</v>
      </c>
      <c r="AX174" s="11" t="s">
        <v>73</v>
      </c>
      <c r="AY174" s="186" t="s">
        <v>169</v>
      </c>
    </row>
    <row r="175" spans="2:65" s="11" customFormat="1" ht="16.5" customHeight="1">
      <c r="B175" s="179"/>
      <c r="C175" s="180"/>
      <c r="D175" s="180"/>
      <c r="E175" s="181" t="s">
        <v>5</v>
      </c>
      <c r="F175" s="295" t="s">
        <v>263</v>
      </c>
      <c r="G175" s="296"/>
      <c r="H175" s="296"/>
      <c r="I175" s="296"/>
      <c r="J175" s="180"/>
      <c r="K175" s="182">
        <v>0.66600000000000004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177</v>
      </c>
      <c r="AU175" s="186" t="s">
        <v>103</v>
      </c>
      <c r="AV175" s="11" t="s">
        <v>103</v>
      </c>
      <c r="AW175" s="11" t="s">
        <v>30</v>
      </c>
      <c r="AX175" s="11" t="s">
        <v>73</v>
      </c>
      <c r="AY175" s="186" t="s">
        <v>169</v>
      </c>
    </row>
    <row r="176" spans="2:65" s="11" customFormat="1" ht="16.5" customHeight="1">
      <c r="B176" s="179"/>
      <c r="C176" s="180"/>
      <c r="D176" s="180"/>
      <c r="E176" s="181" t="s">
        <v>5</v>
      </c>
      <c r="F176" s="295" t="s">
        <v>264</v>
      </c>
      <c r="G176" s="296"/>
      <c r="H176" s="296"/>
      <c r="I176" s="296"/>
      <c r="J176" s="180"/>
      <c r="K176" s="182">
        <v>0.64300000000000002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1.7969999999999999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81</v>
      </c>
      <c r="AY177" s="194" t="s">
        <v>169</v>
      </c>
    </row>
    <row r="178" spans="2:65" s="1" customFormat="1" ht="25.5" customHeight="1">
      <c r="B178" s="141"/>
      <c r="C178" s="202" t="s">
        <v>265</v>
      </c>
      <c r="D178" s="202" t="s">
        <v>266</v>
      </c>
      <c r="E178" s="203" t="s">
        <v>267</v>
      </c>
      <c r="F178" s="310" t="s">
        <v>268</v>
      </c>
      <c r="G178" s="310"/>
      <c r="H178" s="310"/>
      <c r="I178" s="310"/>
      <c r="J178" s="204" t="s">
        <v>243</v>
      </c>
      <c r="K178" s="205">
        <v>0.34300000000000003</v>
      </c>
      <c r="L178" s="311">
        <v>0</v>
      </c>
      <c r="M178" s="311"/>
      <c r="N178" s="31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</v>
      </c>
      <c r="Y178" s="176">
        <f>X178*K178</f>
        <v>0.34300000000000003</v>
      </c>
      <c r="Z178" s="176">
        <v>0</v>
      </c>
      <c r="AA178" s="177">
        <f>Z178*K178</f>
        <v>0</v>
      </c>
      <c r="AR178" s="23" t="s">
        <v>207</v>
      </c>
      <c r="AT178" s="23" t="s">
        <v>266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174</v>
      </c>
      <c r="BM178" s="23" t="s">
        <v>269</v>
      </c>
    </row>
    <row r="179" spans="2:65" s="11" customFormat="1" ht="16.5" customHeight="1">
      <c r="B179" s="179"/>
      <c r="C179" s="180"/>
      <c r="D179" s="180"/>
      <c r="E179" s="181" t="s">
        <v>5</v>
      </c>
      <c r="F179" s="293" t="s">
        <v>270</v>
      </c>
      <c r="G179" s="294"/>
      <c r="H179" s="294"/>
      <c r="I179" s="294"/>
      <c r="J179" s="180"/>
      <c r="K179" s="182">
        <v>0.34300000000000003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177</v>
      </c>
      <c r="AU179" s="186" t="s">
        <v>103</v>
      </c>
      <c r="AV179" s="11" t="s">
        <v>103</v>
      </c>
      <c r="AW179" s="11" t="s">
        <v>30</v>
      </c>
      <c r="AX179" s="11" t="s">
        <v>81</v>
      </c>
      <c r="AY179" s="186" t="s">
        <v>169</v>
      </c>
    </row>
    <row r="180" spans="2:65" s="1" customFormat="1" ht="25.5" customHeight="1">
      <c r="B180" s="141"/>
      <c r="C180" s="202" t="s">
        <v>271</v>
      </c>
      <c r="D180" s="202" t="s">
        <v>266</v>
      </c>
      <c r="E180" s="203" t="s">
        <v>272</v>
      </c>
      <c r="F180" s="310" t="s">
        <v>273</v>
      </c>
      <c r="G180" s="310"/>
      <c r="H180" s="310"/>
      <c r="I180" s="310"/>
      <c r="J180" s="204" t="s">
        <v>243</v>
      </c>
      <c r="K180" s="205">
        <v>0.14499999999999999</v>
      </c>
      <c r="L180" s="311">
        <v>0</v>
      </c>
      <c r="M180" s="311"/>
      <c r="N180" s="312">
        <f>ROUND(L180*K180,3)</f>
        <v>0</v>
      </c>
      <c r="O180" s="292"/>
      <c r="P180" s="292"/>
      <c r="Q180" s="292"/>
      <c r="R180" s="144"/>
      <c r="T180" s="175" t="s">
        <v>5</v>
      </c>
      <c r="U180" s="47" t="s">
        <v>40</v>
      </c>
      <c r="V180" s="39"/>
      <c r="W180" s="176">
        <f>V180*K180</f>
        <v>0</v>
      </c>
      <c r="X180" s="176">
        <v>1</v>
      </c>
      <c r="Y180" s="176">
        <f>X180*K180</f>
        <v>0.14499999999999999</v>
      </c>
      <c r="Z180" s="176">
        <v>0</v>
      </c>
      <c r="AA180" s="177">
        <f>Z180*K180</f>
        <v>0</v>
      </c>
      <c r="AR180" s="23" t="s">
        <v>207</v>
      </c>
      <c r="AT180" s="23" t="s">
        <v>266</v>
      </c>
      <c r="AU180" s="23" t="s">
        <v>103</v>
      </c>
      <c r="AY180" s="23" t="s">
        <v>169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103</v>
      </c>
      <c r="BK180" s="178">
        <f>ROUND(L180*K180,3)</f>
        <v>0</v>
      </c>
      <c r="BL180" s="23" t="s">
        <v>174</v>
      </c>
      <c r="BM180" s="23" t="s">
        <v>274</v>
      </c>
    </row>
    <row r="181" spans="2:65" s="11" customFormat="1" ht="16.5" customHeight="1">
      <c r="B181" s="179"/>
      <c r="C181" s="180"/>
      <c r="D181" s="180"/>
      <c r="E181" s="181" t="s">
        <v>5</v>
      </c>
      <c r="F181" s="293" t="s">
        <v>275</v>
      </c>
      <c r="G181" s="294"/>
      <c r="H181" s="294"/>
      <c r="I181" s="294"/>
      <c r="J181" s="180"/>
      <c r="K181" s="182">
        <v>0.14499999999999999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81</v>
      </c>
      <c r="AY181" s="186" t="s">
        <v>169</v>
      </c>
    </row>
    <row r="182" spans="2:65" s="1" customFormat="1" ht="25.5" customHeight="1">
      <c r="B182" s="141"/>
      <c r="C182" s="202" t="s">
        <v>10</v>
      </c>
      <c r="D182" s="202" t="s">
        <v>266</v>
      </c>
      <c r="E182" s="203" t="s">
        <v>276</v>
      </c>
      <c r="F182" s="310" t="s">
        <v>277</v>
      </c>
      <c r="G182" s="310"/>
      <c r="H182" s="310"/>
      <c r="I182" s="310"/>
      <c r="J182" s="204" t="s">
        <v>243</v>
      </c>
      <c r="K182" s="205">
        <v>0.66600000000000004</v>
      </c>
      <c r="L182" s="311">
        <v>0</v>
      </c>
      <c r="M182" s="311"/>
      <c r="N182" s="312">
        <f>ROUND(L182*K182,3)</f>
        <v>0</v>
      </c>
      <c r="O182" s="292"/>
      <c r="P182" s="292"/>
      <c r="Q182" s="292"/>
      <c r="R182" s="144"/>
      <c r="T182" s="175" t="s">
        <v>5</v>
      </c>
      <c r="U182" s="47" t="s">
        <v>40</v>
      </c>
      <c r="V182" s="39"/>
      <c r="W182" s="176">
        <f>V182*K182</f>
        <v>0</v>
      </c>
      <c r="X182" s="176">
        <v>1</v>
      </c>
      <c r="Y182" s="176">
        <f>X182*K182</f>
        <v>0.66600000000000004</v>
      </c>
      <c r="Z182" s="176">
        <v>0</v>
      </c>
      <c r="AA182" s="177">
        <f>Z182*K182</f>
        <v>0</v>
      </c>
      <c r="AR182" s="23" t="s">
        <v>207</v>
      </c>
      <c r="AT182" s="23" t="s">
        <v>266</v>
      </c>
      <c r="AU182" s="23" t="s">
        <v>103</v>
      </c>
      <c r="AY182" s="23" t="s">
        <v>169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ROUND(L182*K182,3)</f>
        <v>0</v>
      </c>
      <c r="BL182" s="23" t="s">
        <v>174</v>
      </c>
      <c r="BM182" s="23" t="s">
        <v>278</v>
      </c>
    </row>
    <row r="183" spans="2:65" s="11" customFormat="1" ht="16.5" customHeight="1">
      <c r="B183" s="179"/>
      <c r="C183" s="180"/>
      <c r="D183" s="180"/>
      <c r="E183" s="181" t="s">
        <v>5</v>
      </c>
      <c r="F183" s="293" t="s">
        <v>279</v>
      </c>
      <c r="G183" s="294"/>
      <c r="H183" s="294"/>
      <c r="I183" s="294"/>
      <c r="J183" s="180"/>
      <c r="K183" s="182">
        <v>0.66600000000000004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177</v>
      </c>
      <c r="AU183" s="186" t="s">
        <v>103</v>
      </c>
      <c r="AV183" s="11" t="s">
        <v>103</v>
      </c>
      <c r="AW183" s="11" t="s">
        <v>30</v>
      </c>
      <c r="AX183" s="11" t="s">
        <v>81</v>
      </c>
      <c r="AY183" s="186" t="s">
        <v>169</v>
      </c>
    </row>
    <row r="184" spans="2:65" s="1" customFormat="1" ht="25.5" customHeight="1">
      <c r="B184" s="141"/>
      <c r="C184" s="202" t="s">
        <v>280</v>
      </c>
      <c r="D184" s="202" t="s">
        <v>266</v>
      </c>
      <c r="E184" s="203" t="s">
        <v>281</v>
      </c>
      <c r="F184" s="310" t="s">
        <v>282</v>
      </c>
      <c r="G184" s="310"/>
      <c r="H184" s="310"/>
      <c r="I184" s="310"/>
      <c r="J184" s="204" t="s">
        <v>243</v>
      </c>
      <c r="K184" s="205">
        <v>0.64300000000000002</v>
      </c>
      <c r="L184" s="311">
        <v>0</v>
      </c>
      <c r="M184" s="311"/>
      <c r="N184" s="312">
        <f>ROUND(L184*K184,3)</f>
        <v>0</v>
      </c>
      <c r="O184" s="292"/>
      <c r="P184" s="292"/>
      <c r="Q184" s="292"/>
      <c r="R184" s="144"/>
      <c r="T184" s="175" t="s">
        <v>5</v>
      </c>
      <c r="U184" s="47" t="s">
        <v>40</v>
      </c>
      <c r="V184" s="39"/>
      <c r="W184" s="176">
        <f>V184*K184</f>
        <v>0</v>
      </c>
      <c r="X184" s="176">
        <v>1</v>
      </c>
      <c r="Y184" s="176">
        <f>X184*K184</f>
        <v>0.64300000000000002</v>
      </c>
      <c r="Z184" s="176">
        <v>0</v>
      </c>
      <c r="AA184" s="177">
        <f>Z184*K184</f>
        <v>0</v>
      </c>
      <c r="AR184" s="23" t="s">
        <v>207</v>
      </c>
      <c r="AT184" s="23" t="s">
        <v>266</v>
      </c>
      <c r="AU184" s="23" t="s">
        <v>103</v>
      </c>
      <c r="AY184" s="23" t="s">
        <v>169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ROUND(L184*K184,3)</f>
        <v>0</v>
      </c>
      <c r="BL184" s="23" t="s">
        <v>174</v>
      </c>
      <c r="BM184" s="23" t="s">
        <v>283</v>
      </c>
    </row>
    <row r="185" spans="2:65" s="11" customFormat="1" ht="16.5" customHeight="1">
      <c r="B185" s="179"/>
      <c r="C185" s="180"/>
      <c r="D185" s="180"/>
      <c r="E185" s="181" t="s">
        <v>5</v>
      </c>
      <c r="F185" s="293" t="s">
        <v>284</v>
      </c>
      <c r="G185" s="294"/>
      <c r="H185" s="294"/>
      <c r="I185" s="294"/>
      <c r="J185" s="180"/>
      <c r="K185" s="182">
        <v>0.64300000000000002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177</v>
      </c>
      <c r="AU185" s="186" t="s">
        <v>103</v>
      </c>
      <c r="AV185" s="11" t="s">
        <v>103</v>
      </c>
      <c r="AW185" s="11" t="s">
        <v>30</v>
      </c>
      <c r="AX185" s="11" t="s">
        <v>81</v>
      </c>
      <c r="AY185" s="186" t="s">
        <v>169</v>
      </c>
    </row>
    <row r="186" spans="2:65" s="1" customFormat="1" ht="16.5" customHeight="1">
      <c r="B186" s="141"/>
      <c r="C186" s="170" t="s">
        <v>285</v>
      </c>
      <c r="D186" s="170" t="s">
        <v>170</v>
      </c>
      <c r="E186" s="171" t="s">
        <v>286</v>
      </c>
      <c r="F186" s="290" t="s">
        <v>287</v>
      </c>
      <c r="G186" s="290"/>
      <c r="H186" s="290"/>
      <c r="I186" s="290"/>
      <c r="J186" s="172" t="s">
        <v>288</v>
      </c>
      <c r="K186" s="173">
        <v>1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4.2999999999999999E-4</v>
      </c>
      <c r="Y186" s="176">
        <f>X186*K186</f>
        <v>4.2999999999999999E-4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289</v>
      </c>
    </row>
    <row r="187" spans="2:65" s="1" customFormat="1" ht="16.5" customHeight="1">
      <c r="B187" s="141"/>
      <c r="C187" s="170" t="s">
        <v>290</v>
      </c>
      <c r="D187" s="170" t="s">
        <v>170</v>
      </c>
      <c r="E187" s="171" t="s">
        <v>291</v>
      </c>
      <c r="F187" s="290" t="s">
        <v>292</v>
      </c>
      <c r="G187" s="290"/>
      <c r="H187" s="290"/>
      <c r="I187" s="290"/>
      <c r="J187" s="172" t="s">
        <v>288</v>
      </c>
      <c r="K187" s="173">
        <v>3</v>
      </c>
      <c r="L187" s="291">
        <v>0</v>
      </c>
      <c r="M187" s="291"/>
      <c r="N187" s="292">
        <f>ROUND(L187*K187,3)</f>
        <v>0</v>
      </c>
      <c r="O187" s="292"/>
      <c r="P187" s="292"/>
      <c r="Q187" s="292"/>
      <c r="R187" s="144"/>
      <c r="T187" s="175" t="s">
        <v>5</v>
      </c>
      <c r="U187" s="47" t="s">
        <v>40</v>
      </c>
      <c r="V187" s="39"/>
      <c r="W187" s="176">
        <f>V187*K187</f>
        <v>0</v>
      </c>
      <c r="X187" s="176">
        <v>4.4000000000000002E-4</v>
      </c>
      <c r="Y187" s="176">
        <f>X187*K187</f>
        <v>1.32E-3</v>
      </c>
      <c r="Z187" s="176">
        <v>0</v>
      </c>
      <c r="AA187" s="177">
        <f>Z187*K187</f>
        <v>0</v>
      </c>
      <c r="AR187" s="23" t="s">
        <v>174</v>
      </c>
      <c r="AT187" s="23" t="s">
        <v>170</v>
      </c>
      <c r="AU187" s="23" t="s">
        <v>103</v>
      </c>
      <c r="AY187" s="23" t="s">
        <v>169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103</v>
      </c>
      <c r="BK187" s="178">
        <f>ROUND(L187*K187,3)</f>
        <v>0</v>
      </c>
      <c r="BL187" s="23" t="s">
        <v>174</v>
      </c>
      <c r="BM187" s="23" t="s">
        <v>293</v>
      </c>
    </row>
    <row r="188" spans="2:65" s="1" customFormat="1" ht="16.5" customHeight="1">
      <c r="B188" s="141"/>
      <c r="C188" s="202" t="s">
        <v>294</v>
      </c>
      <c r="D188" s="202" t="s">
        <v>266</v>
      </c>
      <c r="E188" s="203" t="s">
        <v>295</v>
      </c>
      <c r="F188" s="310" t="s">
        <v>296</v>
      </c>
      <c r="G188" s="310"/>
      <c r="H188" s="310"/>
      <c r="I188" s="310"/>
      <c r="J188" s="204" t="s">
        <v>243</v>
      </c>
      <c r="K188" s="205">
        <v>0.218</v>
      </c>
      <c r="L188" s="311">
        <v>0</v>
      </c>
      <c r="M188" s="311"/>
      <c r="N188" s="312">
        <f>ROUND(L188*K188,3)</f>
        <v>0</v>
      </c>
      <c r="O188" s="292"/>
      <c r="P188" s="292"/>
      <c r="Q188" s="292"/>
      <c r="R188" s="144"/>
      <c r="T188" s="175" t="s">
        <v>5</v>
      </c>
      <c r="U188" s="47" t="s">
        <v>40</v>
      </c>
      <c r="V188" s="39"/>
      <c r="W188" s="176">
        <f>V188*K188</f>
        <v>0</v>
      </c>
      <c r="X188" s="176">
        <v>1</v>
      </c>
      <c r="Y188" s="176">
        <f>X188*K188</f>
        <v>0.218</v>
      </c>
      <c r="Z188" s="176">
        <v>0</v>
      </c>
      <c r="AA188" s="177">
        <f>Z188*K188</f>
        <v>0</v>
      </c>
      <c r="AR188" s="23" t="s">
        <v>207</v>
      </c>
      <c r="AT188" s="23" t="s">
        <v>266</v>
      </c>
      <c r="AU188" s="23" t="s">
        <v>103</v>
      </c>
      <c r="AY188" s="23" t="s">
        <v>169</v>
      </c>
      <c r="BE188" s="117">
        <f>IF(U188="základná",N188,0)</f>
        <v>0</v>
      </c>
      <c r="BF188" s="117">
        <f>IF(U188="znížená",N188,0)</f>
        <v>0</v>
      </c>
      <c r="BG188" s="117">
        <f>IF(U188="zákl. prenesená",N188,0)</f>
        <v>0</v>
      </c>
      <c r="BH188" s="117">
        <f>IF(U188="zníž. prenesená",N188,0)</f>
        <v>0</v>
      </c>
      <c r="BI188" s="117">
        <f>IF(U188="nulová",N188,0)</f>
        <v>0</v>
      </c>
      <c r="BJ188" s="23" t="s">
        <v>103</v>
      </c>
      <c r="BK188" s="178">
        <f>ROUND(L188*K188,3)</f>
        <v>0</v>
      </c>
      <c r="BL188" s="23" t="s">
        <v>174</v>
      </c>
      <c r="BM188" s="23" t="s">
        <v>297</v>
      </c>
    </row>
    <row r="189" spans="2:65" s="11" customFormat="1" ht="16.5" customHeight="1">
      <c r="B189" s="179"/>
      <c r="C189" s="180"/>
      <c r="D189" s="180"/>
      <c r="E189" s="181" t="s">
        <v>5</v>
      </c>
      <c r="F189" s="293" t="s">
        <v>298</v>
      </c>
      <c r="G189" s="294"/>
      <c r="H189" s="294"/>
      <c r="I189" s="294"/>
      <c r="J189" s="180"/>
      <c r="K189" s="182">
        <v>0.218</v>
      </c>
      <c r="L189" s="180"/>
      <c r="M189" s="180"/>
      <c r="N189" s="180"/>
      <c r="O189" s="180"/>
      <c r="P189" s="180"/>
      <c r="Q189" s="180"/>
      <c r="R189" s="183"/>
      <c r="T189" s="184"/>
      <c r="U189" s="180"/>
      <c r="V189" s="180"/>
      <c r="W189" s="180"/>
      <c r="X189" s="180"/>
      <c r="Y189" s="180"/>
      <c r="Z189" s="180"/>
      <c r="AA189" s="185"/>
      <c r="AT189" s="186" t="s">
        <v>177</v>
      </c>
      <c r="AU189" s="186" t="s">
        <v>103</v>
      </c>
      <c r="AV189" s="11" t="s">
        <v>103</v>
      </c>
      <c r="AW189" s="11" t="s">
        <v>30</v>
      </c>
      <c r="AX189" s="11" t="s">
        <v>81</v>
      </c>
      <c r="AY189" s="186" t="s">
        <v>169</v>
      </c>
    </row>
    <row r="190" spans="2:65" s="1" customFormat="1" ht="16.5" customHeight="1">
      <c r="B190" s="141"/>
      <c r="C190" s="202" t="s">
        <v>299</v>
      </c>
      <c r="D190" s="202" t="s">
        <v>266</v>
      </c>
      <c r="E190" s="203" t="s">
        <v>300</v>
      </c>
      <c r="F190" s="310" t="s">
        <v>301</v>
      </c>
      <c r="G190" s="310"/>
      <c r="H190" s="310"/>
      <c r="I190" s="310"/>
      <c r="J190" s="204" t="s">
        <v>243</v>
      </c>
      <c r="K190" s="205">
        <v>8.5000000000000006E-2</v>
      </c>
      <c r="L190" s="311">
        <v>0</v>
      </c>
      <c r="M190" s="311"/>
      <c r="N190" s="312">
        <f>ROUND(L190*K190,3)</f>
        <v>0</v>
      </c>
      <c r="O190" s="292"/>
      <c r="P190" s="292"/>
      <c r="Q190" s="292"/>
      <c r="R190" s="144"/>
      <c r="T190" s="175" t="s">
        <v>5</v>
      </c>
      <c r="U190" s="47" t="s">
        <v>40</v>
      </c>
      <c r="V190" s="39"/>
      <c r="W190" s="176">
        <f>V190*K190</f>
        <v>0</v>
      </c>
      <c r="X190" s="176">
        <v>1</v>
      </c>
      <c r="Y190" s="176">
        <f>X190*K190</f>
        <v>8.5000000000000006E-2</v>
      </c>
      <c r="Z190" s="176">
        <v>0</v>
      </c>
      <c r="AA190" s="177">
        <f>Z190*K190</f>
        <v>0</v>
      </c>
      <c r="AR190" s="23" t="s">
        <v>207</v>
      </c>
      <c r="AT190" s="23" t="s">
        <v>266</v>
      </c>
      <c r="AU190" s="23" t="s">
        <v>103</v>
      </c>
      <c r="AY190" s="23" t="s">
        <v>169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103</v>
      </c>
      <c r="BK190" s="178">
        <f>ROUND(L190*K190,3)</f>
        <v>0</v>
      </c>
      <c r="BL190" s="23" t="s">
        <v>174</v>
      </c>
      <c r="BM190" s="23" t="s">
        <v>302</v>
      </c>
    </row>
    <row r="191" spans="2:65" s="11" customFormat="1" ht="16.5" customHeight="1">
      <c r="B191" s="179"/>
      <c r="C191" s="180"/>
      <c r="D191" s="180"/>
      <c r="E191" s="181" t="s">
        <v>5</v>
      </c>
      <c r="F191" s="293" t="s">
        <v>303</v>
      </c>
      <c r="G191" s="294"/>
      <c r="H191" s="294"/>
      <c r="I191" s="294"/>
      <c r="J191" s="180"/>
      <c r="K191" s="182">
        <v>8.5000000000000006E-2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81</v>
      </c>
      <c r="AY191" s="186" t="s">
        <v>169</v>
      </c>
    </row>
    <row r="192" spans="2:65" s="1" customFormat="1" ht="25.5" customHeight="1">
      <c r="B192" s="141"/>
      <c r="C192" s="202" t="s">
        <v>304</v>
      </c>
      <c r="D192" s="202" t="s">
        <v>266</v>
      </c>
      <c r="E192" s="203" t="s">
        <v>305</v>
      </c>
      <c r="F192" s="310" t="s">
        <v>306</v>
      </c>
      <c r="G192" s="310"/>
      <c r="H192" s="310"/>
      <c r="I192" s="310"/>
      <c r="J192" s="204" t="s">
        <v>288</v>
      </c>
      <c r="K192" s="205">
        <v>18</v>
      </c>
      <c r="L192" s="311">
        <v>0</v>
      </c>
      <c r="M192" s="311"/>
      <c r="N192" s="312">
        <f>ROUND(L192*K192,3)</f>
        <v>0</v>
      </c>
      <c r="O192" s="292"/>
      <c r="P192" s="292"/>
      <c r="Q192" s="292"/>
      <c r="R192" s="144"/>
      <c r="T192" s="175" t="s">
        <v>5</v>
      </c>
      <c r="U192" s="47" t="s">
        <v>40</v>
      </c>
      <c r="V192" s="39"/>
      <c r="W192" s="176">
        <f>V192*K192</f>
        <v>0</v>
      </c>
      <c r="X192" s="176">
        <v>1.9000000000000001E-4</v>
      </c>
      <c r="Y192" s="176">
        <f>X192*K192</f>
        <v>3.4200000000000003E-3</v>
      </c>
      <c r="Z192" s="176">
        <v>0</v>
      </c>
      <c r="AA192" s="177">
        <f>Z192*K192</f>
        <v>0</v>
      </c>
      <c r="AR192" s="23" t="s">
        <v>207</v>
      </c>
      <c r="AT192" s="23" t="s">
        <v>266</v>
      </c>
      <c r="AU192" s="23" t="s">
        <v>103</v>
      </c>
      <c r="AY192" s="23" t="s">
        <v>169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103</v>
      </c>
      <c r="BK192" s="178">
        <f>ROUND(L192*K192,3)</f>
        <v>0</v>
      </c>
      <c r="BL192" s="23" t="s">
        <v>174</v>
      </c>
      <c r="BM192" s="23" t="s">
        <v>307</v>
      </c>
    </row>
    <row r="193" spans="2:65" s="11" customFormat="1" ht="16.5" customHeight="1">
      <c r="B193" s="179"/>
      <c r="C193" s="180"/>
      <c r="D193" s="180"/>
      <c r="E193" s="181" t="s">
        <v>5</v>
      </c>
      <c r="F193" s="293" t="s">
        <v>308</v>
      </c>
      <c r="G193" s="294"/>
      <c r="H193" s="294"/>
      <c r="I193" s="294"/>
      <c r="J193" s="180"/>
      <c r="K193" s="182">
        <v>18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177</v>
      </c>
      <c r="AU193" s="186" t="s">
        <v>103</v>
      </c>
      <c r="AV193" s="11" t="s">
        <v>103</v>
      </c>
      <c r="AW193" s="11" t="s">
        <v>30</v>
      </c>
      <c r="AX193" s="11" t="s">
        <v>81</v>
      </c>
      <c r="AY193" s="186" t="s">
        <v>169</v>
      </c>
    </row>
    <row r="194" spans="2:65" s="10" customFormat="1" ht="29.9" customHeight="1">
      <c r="B194" s="159"/>
      <c r="C194" s="160"/>
      <c r="D194" s="169" t="s">
        <v>141</v>
      </c>
      <c r="E194" s="169"/>
      <c r="F194" s="169"/>
      <c r="G194" s="169"/>
      <c r="H194" s="169"/>
      <c r="I194" s="169"/>
      <c r="J194" s="169"/>
      <c r="K194" s="169"/>
      <c r="L194" s="169"/>
      <c r="M194" s="169"/>
      <c r="N194" s="300">
        <f>BK194</f>
        <v>0</v>
      </c>
      <c r="O194" s="301"/>
      <c r="P194" s="301"/>
      <c r="Q194" s="301"/>
      <c r="R194" s="162"/>
      <c r="T194" s="163"/>
      <c r="U194" s="160"/>
      <c r="V194" s="160"/>
      <c r="W194" s="164">
        <f>W195</f>
        <v>0</v>
      </c>
      <c r="X194" s="160"/>
      <c r="Y194" s="164">
        <f>Y195</f>
        <v>0</v>
      </c>
      <c r="Z194" s="160"/>
      <c r="AA194" s="165">
        <f>AA195</f>
        <v>0</v>
      </c>
      <c r="AR194" s="166" t="s">
        <v>81</v>
      </c>
      <c r="AT194" s="167" t="s">
        <v>72</v>
      </c>
      <c r="AU194" s="167" t="s">
        <v>81</v>
      </c>
      <c r="AY194" s="166" t="s">
        <v>169</v>
      </c>
      <c r="BK194" s="168">
        <f>BK195</f>
        <v>0</v>
      </c>
    </row>
    <row r="195" spans="2:65" s="1" customFormat="1" ht="38.25" customHeight="1">
      <c r="B195" s="141"/>
      <c r="C195" s="170" t="s">
        <v>309</v>
      </c>
      <c r="D195" s="170" t="s">
        <v>170</v>
      </c>
      <c r="E195" s="171" t="s">
        <v>310</v>
      </c>
      <c r="F195" s="290" t="s">
        <v>311</v>
      </c>
      <c r="G195" s="290"/>
      <c r="H195" s="290"/>
      <c r="I195" s="290"/>
      <c r="J195" s="172" t="s">
        <v>243</v>
      </c>
      <c r="K195" s="173">
        <v>36.426000000000002</v>
      </c>
      <c r="L195" s="291">
        <v>0</v>
      </c>
      <c r="M195" s="291"/>
      <c r="N195" s="292">
        <f>ROUND(L195*K195,3)</f>
        <v>0</v>
      </c>
      <c r="O195" s="292"/>
      <c r="P195" s="292"/>
      <c r="Q195" s="292"/>
      <c r="R195" s="144"/>
      <c r="T195" s="175" t="s">
        <v>5</v>
      </c>
      <c r="U195" s="47" t="s">
        <v>40</v>
      </c>
      <c r="V195" s="39"/>
      <c r="W195" s="176">
        <f>V195*K195</f>
        <v>0</v>
      </c>
      <c r="X195" s="176">
        <v>0</v>
      </c>
      <c r="Y195" s="176">
        <f>X195*K195</f>
        <v>0</v>
      </c>
      <c r="Z195" s="176">
        <v>0</v>
      </c>
      <c r="AA195" s="177">
        <f>Z195*K195</f>
        <v>0</v>
      </c>
      <c r="AR195" s="23" t="s">
        <v>174</v>
      </c>
      <c r="AT195" s="23" t="s">
        <v>170</v>
      </c>
      <c r="AU195" s="23" t="s">
        <v>103</v>
      </c>
      <c r="AY195" s="23" t="s">
        <v>169</v>
      </c>
      <c r="BE195" s="117">
        <f>IF(U195="základná",N195,0)</f>
        <v>0</v>
      </c>
      <c r="BF195" s="117">
        <f>IF(U195="znížená",N195,0)</f>
        <v>0</v>
      </c>
      <c r="BG195" s="117">
        <f>IF(U195="zákl. prenesená",N195,0)</f>
        <v>0</v>
      </c>
      <c r="BH195" s="117">
        <f>IF(U195="zníž. prenesená",N195,0)</f>
        <v>0</v>
      </c>
      <c r="BI195" s="117">
        <f>IF(U195="nulová",N195,0)</f>
        <v>0</v>
      </c>
      <c r="BJ195" s="23" t="s">
        <v>103</v>
      </c>
      <c r="BK195" s="178">
        <f>ROUND(L195*K195,3)</f>
        <v>0</v>
      </c>
      <c r="BL195" s="23" t="s">
        <v>174</v>
      </c>
      <c r="BM195" s="23" t="s">
        <v>312</v>
      </c>
    </row>
    <row r="196" spans="2:65" s="10" customFormat="1" ht="37.4" customHeight="1">
      <c r="B196" s="159"/>
      <c r="C196" s="160"/>
      <c r="D196" s="161" t="s">
        <v>142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313">
        <f>BK196</f>
        <v>0</v>
      </c>
      <c r="O196" s="314"/>
      <c r="P196" s="314"/>
      <c r="Q196" s="314"/>
      <c r="R196" s="162"/>
      <c r="T196" s="163"/>
      <c r="U196" s="160"/>
      <c r="V196" s="160"/>
      <c r="W196" s="164">
        <f>W197+W201</f>
        <v>0</v>
      </c>
      <c r="X196" s="160"/>
      <c r="Y196" s="164">
        <f>Y197+Y201</f>
        <v>0.20696267000000002</v>
      </c>
      <c r="Z196" s="160"/>
      <c r="AA196" s="165">
        <f>AA197+AA201</f>
        <v>0</v>
      </c>
      <c r="AR196" s="166" t="s">
        <v>103</v>
      </c>
      <c r="AT196" s="167" t="s">
        <v>72</v>
      </c>
      <c r="AU196" s="167" t="s">
        <v>73</v>
      </c>
      <c r="AY196" s="166" t="s">
        <v>169</v>
      </c>
      <c r="BK196" s="168">
        <f>BK197+BK201</f>
        <v>0</v>
      </c>
    </row>
    <row r="197" spans="2:65" s="10" customFormat="1" ht="19.899999999999999" customHeight="1">
      <c r="B197" s="159"/>
      <c r="C197" s="160"/>
      <c r="D197" s="169" t="s">
        <v>143</v>
      </c>
      <c r="E197" s="169"/>
      <c r="F197" s="169"/>
      <c r="G197" s="169"/>
      <c r="H197" s="169"/>
      <c r="I197" s="169"/>
      <c r="J197" s="169"/>
      <c r="K197" s="169"/>
      <c r="L197" s="169"/>
      <c r="M197" s="169"/>
      <c r="N197" s="300">
        <f>BK197</f>
        <v>0</v>
      </c>
      <c r="O197" s="301"/>
      <c r="P197" s="301"/>
      <c r="Q197" s="301"/>
      <c r="R197" s="162"/>
      <c r="T197" s="163"/>
      <c r="U197" s="160"/>
      <c r="V197" s="160"/>
      <c r="W197" s="164">
        <f>SUM(W198:W200)</f>
        <v>0</v>
      </c>
      <c r="X197" s="160"/>
      <c r="Y197" s="164">
        <f>SUM(Y198:Y200)</f>
        <v>0.19235100000000002</v>
      </c>
      <c r="Z197" s="160"/>
      <c r="AA197" s="165">
        <f>SUM(AA198:AA200)</f>
        <v>0</v>
      </c>
      <c r="AR197" s="166" t="s">
        <v>103</v>
      </c>
      <c r="AT197" s="167" t="s">
        <v>72</v>
      </c>
      <c r="AU197" s="167" t="s">
        <v>81</v>
      </c>
      <c r="AY197" s="166" t="s">
        <v>169</v>
      </c>
      <c r="BK197" s="168">
        <f>SUM(BK198:BK200)</f>
        <v>0</v>
      </c>
    </row>
    <row r="198" spans="2:65" s="1" customFormat="1" ht="38.25" customHeight="1">
      <c r="B198" s="141"/>
      <c r="C198" s="170" t="s">
        <v>313</v>
      </c>
      <c r="D198" s="170" t="s">
        <v>170</v>
      </c>
      <c r="E198" s="171" t="s">
        <v>314</v>
      </c>
      <c r="F198" s="290" t="s">
        <v>315</v>
      </c>
      <c r="G198" s="290"/>
      <c r="H198" s="290"/>
      <c r="I198" s="290"/>
      <c r="J198" s="172" t="s">
        <v>190</v>
      </c>
      <c r="K198" s="173">
        <v>29.1</v>
      </c>
      <c r="L198" s="291">
        <v>0</v>
      </c>
      <c r="M198" s="291"/>
      <c r="N198" s="292">
        <f>ROUND(L198*K198,3)</f>
        <v>0</v>
      </c>
      <c r="O198" s="292"/>
      <c r="P198" s="292"/>
      <c r="Q198" s="292"/>
      <c r="R198" s="144"/>
      <c r="T198" s="175" t="s">
        <v>5</v>
      </c>
      <c r="U198" s="47" t="s">
        <v>40</v>
      </c>
      <c r="V198" s="39"/>
      <c r="W198" s="176">
        <f>V198*K198</f>
        <v>0</v>
      </c>
      <c r="X198" s="176">
        <v>6.6100000000000004E-3</v>
      </c>
      <c r="Y198" s="176">
        <f>X198*K198</f>
        <v>0.19235100000000002</v>
      </c>
      <c r="Z198" s="176">
        <v>0</v>
      </c>
      <c r="AA198" s="177">
        <f>Z198*K198</f>
        <v>0</v>
      </c>
      <c r="AR198" s="23" t="s">
        <v>252</v>
      </c>
      <c r="AT198" s="23" t="s">
        <v>170</v>
      </c>
      <c r="AU198" s="23" t="s">
        <v>103</v>
      </c>
      <c r="AY198" s="23" t="s">
        <v>169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103</v>
      </c>
      <c r="BK198" s="178">
        <f>ROUND(L198*K198,3)</f>
        <v>0</v>
      </c>
      <c r="BL198" s="23" t="s">
        <v>252</v>
      </c>
      <c r="BM198" s="23" t="s">
        <v>316</v>
      </c>
    </row>
    <row r="199" spans="2:65" s="11" customFormat="1" ht="16.5" customHeight="1">
      <c r="B199" s="179"/>
      <c r="C199" s="180"/>
      <c r="D199" s="180"/>
      <c r="E199" s="181" t="s">
        <v>5</v>
      </c>
      <c r="F199" s="293" t="s">
        <v>317</v>
      </c>
      <c r="G199" s="294"/>
      <c r="H199" s="294"/>
      <c r="I199" s="294"/>
      <c r="J199" s="180"/>
      <c r="K199" s="182">
        <v>29.1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177</v>
      </c>
      <c r="AU199" s="186" t="s">
        <v>103</v>
      </c>
      <c r="AV199" s="11" t="s">
        <v>103</v>
      </c>
      <c r="AW199" s="11" t="s">
        <v>30</v>
      </c>
      <c r="AX199" s="11" t="s">
        <v>81</v>
      </c>
      <c r="AY199" s="186" t="s">
        <v>169</v>
      </c>
    </row>
    <row r="200" spans="2:65" s="1" customFormat="1" ht="25.5" customHeight="1">
      <c r="B200" s="141"/>
      <c r="C200" s="170" t="s">
        <v>318</v>
      </c>
      <c r="D200" s="170" t="s">
        <v>170</v>
      </c>
      <c r="E200" s="171" t="s">
        <v>319</v>
      </c>
      <c r="F200" s="290" t="s">
        <v>320</v>
      </c>
      <c r="G200" s="290"/>
      <c r="H200" s="290"/>
      <c r="I200" s="290"/>
      <c r="J200" s="172" t="s">
        <v>243</v>
      </c>
      <c r="K200" s="173">
        <v>0.192</v>
      </c>
      <c r="L200" s="291">
        <v>0</v>
      </c>
      <c r="M200" s="291"/>
      <c r="N200" s="292">
        <f>ROUND(L200*K200,3)</f>
        <v>0</v>
      </c>
      <c r="O200" s="292"/>
      <c r="P200" s="292"/>
      <c r="Q200" s="292"/>
      <c r="R200" s="144"/>
      <c r="T200" s="175" t="s">
        <v>5</v>
      </c>
      <c r="U200" s="47" t="s">
        <v>40</v>
      </c>
      <c r="V200" s="39"/>
      <c r="W200" s="176">
        <f>V200*K200</f>
        <v>0</v>
      </c>
      <c r="X200" s="176">
        <v>0</v>
      </c>
      <c r="Y200" s="176">
        <f>X200*K200</f>
        <v>0</v>
      </c>
      <c r="Z200" s="176">
        <v>0</v>
      </c>
      <c r="AA200" s="177">
        <f>Z200*K200</f>
        <v>0</v>
      </c>
      <c r="AR200" s="23" t="s">
        <v>252</v>
      </c>
      <c r="AT200" s="23" t="s">
        <v>170</v>
      </c>
      <c r="AU200" s="23" t="s">
        <v>103</v>
      </c>
      <c r="AY200" s="23" t="s">
        <v>169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103</v>
      </c>
      <c r="BK200" s="178">
        <f>ROUND(L200*K200,3)</f>
        <v>0</v>
      </c>
      <c r="BL200" s="23" t="s">
        <v>252</v>
      </c>
      <c r="BM200" s="23" t="s">
        <v>321</v>
      </c>
    </row>
    <row r="201" spans="2:65" s="10" customFormat="1" ht="29.9" customHeight="1">
      <c r="B201" s="159"/>
      <c r="C201" s="160"/>
      <c r="D201" s="169" t="s">
        <v>144</v>
      </c>
      <c r="E201" s="169"/>
      <c r="F201" s="169"/>
      <c r="G201" s="169"/>
      <c r="H201" s="169"/>
      <c r="I201" s="169"/>
      <c r="J201" s="169"/>
      <c r="K201" s="169"/>
      <c r="L201" s="169"/>
      <c r="M201" s="169"/>
      <c r="N201" s="304">
        <f>BK201</f>
        <v>0</v>
      </c>
      <c r="O201" s="305"/>
      <c r="P201" s="305"/>
      <c r="Q201" s="305"/>
      <c r="R201" s="162"/>
      <c r="T201" s="163"/>
      <c r="U201" s="160"/>
      <c r="V201" s="160"/>
      <c r="W201" s="164">
        <f>SUM(W202:W208)</f>
        <v>0</v>
      </c>
      <c r="X201" s="160"/>
      <c r="Y201" s="164">
        <f>SUM(Y202:Y208)</f>
        <v>1.4611670000000002E-2</v>
      </c>
      <c r="Z201" s="160"/>
      <c r="AA201" s="165">
        <f>SUM(AA202:AA208)</f>
        <v>0</v>
      </c>
      <c r="AR201" s="166" t="s">
        <v>103</v>
      </c>
      <c r="AT201" s="167" t="s">
        <v>72</v>
      </c>
      <c r="AU201" s="167" t="s">
        <v>81</v>
      </c>
      <c r="AY201" s="166" t="s">
        <v>169</v>
      </c>
      <c r="BK201" s="168">
        <f>SUM(BK202:BK208)</f>
        <v>0</v>
      </c>
    </row>
    <row r="202" spans="2:65" s="1" customFormat="1" ht="16.5" customHeight="1">
      <c r="B202" s="141"/>
      <c r="C202" s="170" t="s">
        <v>322</v>
      </c>
      <c r="D202" s="170" t="s">
        <v>170</v>
      </c>
      <c r="E202" s="171" t="s">
        <v>323</v>
      </c>
      <c r="F202" s="290" t="s">
        <v>324</v>
      </c>
      <c r="G202" s="290"/>
      <c r="H202" s="290"/>
      <c r="I202" s="290"/>
      <c r="J202" s="172" t="s">
        <v>190</v>
      </c>
      <c r="K202" s="173">
        <v>63.529000000000003</v>
      </c>
      <c r="L202" s="291">
        <v>0</v>
      </c>
      <c r="M202" s="291"/>
      <c r="N202" s="29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2.3000000000000001E-4</v>
      </c>
      <c r="Y202" s="176">
        <f>X202*K202</f>
        <v>1.4611670000000002E-2</v>
      </c>
      <c r="Z202" s="176">
        <v>0</v>
      </c>
      <c r="AA202" s="177">
        <f>Z202*K202</f>
        <v>0</v>
      </c>
      <c r="AR202" s="23" t="s">
        <v>252</v>
      </c>
      <c r="AT202" s="23" t="s">
        <v>170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252</v>
      </c>
      <c r="BM202" s="23" t="s">
        <v>325</v>
      </c>
    </row>
    <row r="203" spans="2:65" s="11" customFormat="1" ht="16.5" customHeight="1">
      <c r="B203" s="179"/>
      <c r="C203" s="180"/>
      <c r="D203" s="180"/>
      <c r="E203" s="181" t="s">
        <v>5</v>
      </c>
      <c r="F203" s="293" t="s">
        <v>326</v>
      </c>
      <c r="G203" s="294"/>
      <c r="H203" s="294"/>
      <c r="I203" s="294"/>
      <c r="J203" s="180"/>
      <c r="K203" s="182">
        <v>18.481000000000002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177</v>
      </c>
      <c r="AU203" s="186" t="s">
        <v>103</v>
      </c>
      <c r="AV203" s="11" t="s">
        <v>103</v>
      </c>
      <c r="AW203" s="11" t="s">
        <v>30</v>
      </c>
      <c r="AX203" s="11" t="s">
        <v>73</v>
      </c>
      <c r="AY203" s="186" t="s">
        <v>169</v>
      </c>
    </row>
    <row r="204" spans="2:65" s="11" customFormat="1" ht="16.5" customHeight="1">
      <c r="B204" s="179"/>
      <c r="C204" s="180"/>
      <c r="D204" s="180"/>
      <c r="E204" s="181" t="s">
        <v>5</v>
      </c>
      <c r="F204" s="295" t="s">
        <v>327</v>
      </c>
      <c r="G204" s="296"/>
      <c r="H204" s="296"/>
      <c r="I204" s="296"/>
      <c r="J204" s="180"/>
      <c r="K204" s="182">
        <v>7.1040000000000001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177</v>
      </c>
      <c r="AU204" s="186" t="s">
        <v>103</v>
      </c>
      <c r="AV204" s="11" t="s">
        <v>103</v>
      </c>
      <c r="AW204" s="11" t="s">
        <v>30</v>
      </c>
      <c r="AX204" s="11" t="s">
        <v>73</v>
      </c>
      <c r="AY204" s="186" t="s">
        <v>169</v>
      </c>
    </row>
    <row r="205" spans="2:65" s="11" customFormat="1" ht="16.5" customHeight="1">
      <c r="B205" s="179"/>
      <c r="C205" s="180"/>
      <c r="D205" s="180"/>
      <c r="E205" s="181" t="s">
        <v>5</v>
      </c>
      <c r="F205" s="295" t="s">
        <v>328</v>
      </c>
      <c r="G205" s="296"/>
      <c r="H205" s="296"/>
      <c r="I205" s="296"/>
      <c r="J205" s="180"/>
      <c r="K205" s="182">
        <v>22.35</v>
      </c>
      <c r="L205" s="180"/>
      <c r="M205" s="180"/>
      <c r="N205" s="180"/>
      <c r="O205" s="180"/>
      <c r="P205" s="180"/>
      <c r="Q205" s="180"/>
      <c r="R205" s="183"/>
      <c r="T205" s="184"/>
      <c r="U205" s="180"/>
      <c r="V205" s="180"/>
      <c r="W205" s="180"/>
      <c r="X205" s="180"/>
      <c r="Y205" s="180"/>
      <c r="Z205" s="180"/>
      <c r="AA205" s="185"/>
      <c r="AT205" s="186" t="s">
        <v>177</v>
      </c>
      <c r="AU205" s="186" t="s">
        <v>103</v>
      </c>
      <c r="AV205" s="11" t="s">
        <v>103</v>
      </c>
      <c r="AW205" s="11" t="s">
        <v>30</v>
      </c>
      <c r="AX205" s="11" t="s">
        <v>73</v>
      </c>
      <c r="AY205" s="186" t="s">
        <v>169</v>
      </c>
    </row>
    <row r="206" spans="2:65" s="11" customFormat="1" ht="16.5" customHeight="1">
      <c r="B206" s="179"/>
      <c r="C206" s="180"/>
      <c r="D206" s="180"/>
      <c r="E206" s="181" t="s">
        <v>5</v>
      </c>
      <c r="F206" s="295" t="s">
        <v>329</v>
      </c>
      <c r="G206" s="296"/>
      <c r="H206" s="296"/>
      <c r="I206" s="296"/>
      <c r="J206" s="180"/>
      <c r="K206" s="182">
        <v>14.076000000000001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73</v>
      </c>
      <c r="AY206" s="186" t="s">
        <v>169</v>
      </c>
    </row>
    <row r="207" spans="2:65" s="11" customFormat="1" ht="16.5" customHeight="1">
      <c r="B207" s="179"/>
      <c r="C207" s="180"/>
      <c r="D207" s="180"/>
      <c r="E207" s="181" t="s">
        <v>5</v>
      </c>
      <c r="F207" s="295" t="s">
        <v>330</v>
      </c>
      <c r="G207" s="296"/>
      <c r="H207" s="296"/>
      <c r="I207" s="296"/>
      <c r="J207" s="180"/>
      <c r="K207" s="182">
        <v>1.518</v>
      </c>
      <c r="L207" s="180"/>
      <c r="M207" s="180"/>
      <c r="N207" s="180"/>
      <c r="O207" s="180"/>
      <c r="P207" s="180"/>
      <c r="Q207" s="180"/>
      <c r="R207" s="183"/>
      <c r="T207" s="184"/>
      <c r="U207" s="180"/>
      <c r="V207" s="180"/>
      <c r="W207" s="180"/>
      <c r="X207" s="180"/>
      <c r="Y207" s="180"/>
      <c r="Z207" s="180"/>
      <c r="AA207" s="185"/>
      <c r="AT207" s="186" t="s">
        <v>177</v>
      </c>
      <c r="AU207" s="186" t="s">
        <v>103</v>
      </c>
      <c r="AV207" s="11" t="s">
        <v>103</v>
      </c>
      <c r="AW207" s="11" t="s">
        <v>30</v>
      </c>
      <c r="AX207" s="11" t="s">
        <v>73</v>
      </c>
      <c r="AY207" s="186" t="s">
        <v>169</v>
      </c>
    </row>
    <row r="208" spans="2:65" s="12" customFormat="1" ht="16.5" customHeight="1">
      <c r="B208" s="187"/>
      <c r="C208" s="188"/>
      <c r="D208" s="188"/>
      <c r="E208" s="189" t="s">
        <v>5</v>
      </c>
      <c r="F208" s="302" t="s">
        <v>179</v>
      </c>
      <c r="G208" s="303"/>
      <c r="H208" s="303"/>
      <c r="I208" s="303"/>
      <c r="J208" s="188"/>
      <c r="K208" s="190">
        <v>63.529000000000003</v>
      </c>
      <c r="L208" s="188"/>
      <c r="M208" s="188"/>
      <c r="N208" s="188"/>
      <c r="O208" s="188"/>
      <c r="P208" s="188"/>
      <c r="Q208" s="188"/>
      <c r="R208" s="191"/>
      <c r="T208" s="192"/>
      <c r="U208" s="188"/>
      <c r="V208" s="188"/>
      <c r="W208" s="188"/>
      <c r="X208" s="188"/>
      <c r="Y208" s="188"/>
      <c r="Z208" s="188"/>
      <c r="AA208" s="193"/>
      <c r="AT208" s="194" t="s">
        <v>177</v>
      </c>
      <c r="AU208" s="194" t="s">
        <v>103</v>
      </c>
      <c r="AV208" s="12" t="s">
        <v>174</v>
      </c>
      <c r="AW208" s="12" t="s">
        <v>30</v>
      </c>
      <c r="AX208" s="12" t="s">
        <v>81</v>
      </c>
      <c r="AY208" s="194" t="s">
        <v>169</v>
      </c>
    </row>
    <row r="209" spans="2:63" s="1" customFormat="1" ht="49.9" customHeight="1">
      <c r="B209" s="38"/>
      <c r="C209" s="39"/>
      <c r="D209" s="161" t="s">
        <v>331</v>
      </c>
      <c r="E209" s="39"/>
      <c r="F209" s="39"/>
      <c r="G209" s="39"/>
      <c r="H209" s="39"/>
      <c r="I209" s="39"/>
      <c r="J209" s="39"/>
      <c r="K209" s="39"/>
      <c r="L209" s="39"/>
      <c r="M209" s="39"/>
      <c r="N209" s="318">
        <f t="shared" ref="N209:N214" si="5">BK209</f>
        <v>0</v>
      </c>
      <c r="O209" s="319"/>
      <c r="P209" s="319"/>
      <c r="Q209" s="319"/>
      <c r="R209" s="40"/>
      <c r="T209" s="206"/>
      <c r="U209" s="39"/>
      <c r="V209" s="39"/>
      <c r="W209" s="39"/>
      <c r="X209" s="39"/>
      <c r="Y209" s="39"/>
      <c r="Z209" s="39"/>
      <c r="AA209" s="77"/>
      <c r="AT209" s="23" t="s">
        <v>72</v>
      </c>
      <c r="AU209" s="23" t="s">
        <v>73</v>
      </c>
      <c r="AY209" s="23" t="s">
        <v>332</v>
      </c>
      <c r="BK209" s="178">
        <f>SUM(BK210:BK214)</f>
        <v>0</v>
      </c>
    </row>
    <row r="210" spans="2:63" s="1" customFormat="1" ht="22.4" customHeight="1">
      <c r="B210" s="38"/>
      <c r="C210" s="207" t="s">
        <v>5</v>
      </c>
      <c r="D210" s="207" t="s">
        <v>170</v>
      </c>
      <c r="E210" s="208" t="s">
        <v>5</v>
      </c>
      <c r="F210" s="316" t="s">
        <v>5</v>
      </c>
      <c r="G210" s="316"/>
      <c r="H210" s="316"/>
      <c r="I210" s="316"/>
      <c r="J210" s="209" t="s">
        <v>5</v>
      </c>
      <c r="K210" s="174"/>
      <c r="L210" s="291"/>
      <c r="M210" s="317"/>
      <c r="N210" s="317">
        <f t="shared" si="5"/>
        <v>0</v>
      </c>
      <c r="O210" s="317"/>
      <c r="P210" s="317"/>
      <c r="Q210" s="317"/>
      <c r="R210" s="40"/>
      <c r="T210" s="175" t="s">
        <v>5</v>
      </c>
      <c r="U210" s="210" t="s">
        <v>40</v>
      </c>
      <c r="V210" s="39"/>
      <c r="W210" s="39"/>
      <c r="X210" s="39"/>
      <c r="Y210" s="39"/>
      <c r="Z210" s="39"/>
      <c r="AA210" s="77"/>
      <c r="AT210" s="23" t="s">
        <v>332</v>
      </c>
      <c r="AU210" s="23" t="s">
        <v>81</v>
      </c>
      <c r="AY210" s="23" t="s">
        <v>332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103</v>
      </c>
      <c r="BK210" s="178">
        <f>L210*K210</f>
        <v>0</v>
      </c>
    </row>
    <row r="211" spans="2:63" s="1" customFormat="1" ht="22.4" customHeight="1">
      <c r="B211" s="38"/>
      <c r="C211" s="207" t="s">
        <v>5</v>
      </c>
      <c r="D211" s="207" t="s">
        <v>170</v>
      </c>
      <c r="E211" s="208" t="s">
        <v>5</v>
      </c>
      <c r="F211" s="316" t="s">
        <v>5</v>
      </c>
      <c r="G211" s="316"/>
      <c r="H211" s="316"/>
      <c r="I211" s="316"/>
      <c r="J211" s="209" t="s">
        <v>5</v>
      </c>
      <c r="K211" s="174"/>
      <c r="L211" s="291"/>
      <c r="M211" s="317"/>
      <c r="N211" s="317">
        <f t="shared" si="5"/>
        <v>0</v>
      </c>
      <c r="O211" s="317"/>
      <c r="P211" s="317"/>
      <c r="Q211" s="317"/>
      <c r="R211" s="40"/>
      <c r="T211" s="175" t="s">
        <v>5</v>
      </c>
      <c r="U211" s="210" t="s">
        <v>40</v>
      </c>
      <c r="V211" s="39"/>
      <c r="W211" s="39"/>
      <c r="X211" s="39"/>
      <c r="Y211" s="39"/>
      <c r="Z211" s="39"/>
      <c r="AA211" s="77"/>
      <c r="AT211" s="23" t="s">
        <v>332</v>
      </c>
      <c r="AU211" s="23" t="s">
        <v>81</v>
      </c>
      <c r="AY211" s="23" t="s">
        <v>332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103</v>
      </c>
      <c r="BK211" s="178">
        <f>L211*K211</f>
        <v>0</v>
      </c>
    </row>
    <row r="212" spans="2:63" s="1" customFormat="1" ht="22.4" customHeight="1">
      <c r="B212" s="38"/>
      <c r="C212" s="207" t="s">
        <v>5</v>
      </c>
      <c r="D212" s="207" t="s">
        <v>170</v>
      </c>
      <c r="E212" s="208" t="s">
        <v>5</v>
      </c>
      <c r="F212" s="316" t="s">
        <v>5</v>
      </c>
      <c r="G212" s="316"/>
      <c r="H212" s="316"/>
      <c r="I212" s="316"/>
      <c r="J212" s="209" t="s">
        <v>5</v>
      </c>
      <c r="K212" s="174"/>
      <c r="L212" s="291"/>
      <c r="M212" s="317"/>
      <c r="N212" s="317">
        <f t="shared" si="5"/>
        <v>0</v>
      </c>
      <c r="O212" s="317"/>
      <c r="P212" s="317"/>
      <c r="Q212" s="317"/>
      <c r="R212" s="40"/>
      <c r="T212" s="175" t="s">
        <v>5</v>
      </c>
      <c r="U212" s="210" t="s">
        <v>40</v>
      </c>
      <c r="V212" s="39"/>
      <c r="W212" s="39"/>
      <c r="X212" s="39"/>
      <c r="Y212" s="39"/>
      <c r="Z212" s="39"/>
      <c r="AA212" s="77"/>
      <c r="AT212" s="23" t="s">
        <v>332</v>
      </c>
      <c r="AU212" s="23" t="s">
        <v>81</v>
      </c>
      <c r="AY212" s="23" t="s">
        <v>332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103</v>
      </c>
      <c r="BK212" s="178">
        <f>L212*K212</f>
        <v>0</v>
      </c>
    </row>
    <row r="213" spans="2:63" s="1" customFormat="1" ht="22.4" customHeight="1">
      <c r="B213" s="38"/>
      <c r="C213" s="207" t="s">
        <v>5</v>
      </c>
      <c r="D213" s="207" t="s">
        <v>170</v>
      </c>
      <c r="E213" s="208" t="s">
        <v>5</v>
      </c>
      <c r="F213" s="316" t="s">
        <v>5</v>
      </c>
      <c r="G213" s="316"/>
      <c r="H213" s="316"/>
      <c r="I213" s="316"/>
      <c r="J213" s="209" t="s">
        <v>5</v>
      </c>
      <c r="K213" s="174"/>
      <c r="L213" s="291"/>
      <c r="M213" s="317"/>
      <c r="N213" s="317">
        <f t="shared" si="5"/>
        <v>0</v>
      </c>
      <c r="O213" s="317"/>
      <c r="P213" s="317"/>
      <c r="Q213" s="317"/>
      <c r="R213" s="40"/>
      <c r="T213" s="175" t="s">
        <v>5</v>
      </c>
      <c r="U213" s="210" t="s">
        <v>40</v>
      </c>
      <c r="V213" s="39"/>
      <c r="W213" s="39"/>
      <c r="X213" s="39"/>
      <c r="Y213" s="39"/>
      <c r="Z213" s="39"/>
      <c r="AA213" s="77"/>
      <c r="AT213" s="23" t="s">
        <v>332</v>
      </c>
      <c r="AU213" s="23" t="s">
        <v>81</v>
      </c>
      <c r="AY213" s="23" t="s">
        <v>332</v>
      </c>
      <c r="BE213" s="117">
        <f>IF(U213="základná",N213,0)</f>
        <v>0</v>
      </c>
      <c r="BF213" s="117">
        <f>IF(U213="znížená",N213,0)</f>
        <v>0</v>
      </c>
      <c r="BG213" s="117">
        <f>IF(U213="zákl. prenesená",N213,0)</f>
        <v>0</v>
      </c>
      <c r="BH213" s="117">
        <f>IF(U213="zníž. prenesená",N213,0)</f>
        <v>0</v>
      </c>
      <c r="BI213" s="117">
        <f>IF(U213="nulová",N213,0)</f>
        <v>0</v>
      </c>
      <c r="BJ213" s="23" t="s">
        <v>103</v>
      </c>
      <c r="BK213" s="178">
        <f>L213*K213</f>
        <v>0</v>
      </c>
    </row>
    <row r="214" spans="2:63" s="1" customFormat="1" ht="22.4" customHeight="1">
      <c r="B214" s="38"/>
      <c r="C214" s="207" t="s">
        <v>5</v>
      </c>
      <c r="D214" s="207" t="s">
        <v>170</v>
      </c>
      <c r="E214" s="208" t="s">
        <v>5</v>
      </c>
      <c r="F214" s="316" t="s">
        <v>5</v>
      </c>
      <c r="G214" s="316"/>
      <c r="H214" s="316"/>
      <c r="I214" s="316"/>
      <c r="J214" s="209" t="s">
        <v>5</v>
      </c>
      <c r="K214" s="174"/>
      <c r="L214" s="291"/>
      <c r="M214" s="317"/>
      <c r="N214" s="317">
        <f t="shared" si="5"/>
        <v>0</v>
      </c>
      <c r="O214" s="317"/>
      <c r="P214" s="317"/>
      <c r="Q214" s="317"/>
      <c r="R214" s="40"/>
      <c r="T214" s="175" t="s">
        <v>5</v>
      </c>
      <c r="U214" s="210" t="s">
        <v>40</v>
      </c>
      <c r="V214" s="59"/>
      <c r="W214" s="59"/>
      <c r="X214" s="59"/>
      <c r="Y214" s="59"/>
      <c r="Z214" s="59"/>
      <c r="AA214" s="61"/>
      <c r="AT214" s="23" t="s">
        <v>332</v>
      </c>
      <c r="AU214" s="23" t="s">
        <v>81</v>
      </c>
      <c r="AY214" s="23" t="s">
        <v>332</v>
      </c>
      <c r="BE214" s="117">
        <f>IF(U214="základná",N214,0)</f>
        <v>0</v>
      </c>
      <c r="BF214" s="117">
        <f>IF(U214="znížená",N214,0)</f>
        <v>0</v>
      </c>
      <c r="BG214" s="117">
        <f>IF(U214="zákl. prenesená",N214,0)</f>
        <v>0</v>
      </c>
      <c r="BH214" s="117">
        <f>IF(U214="zníž. prenesená",N214,0)</f>
        <v>0</v>
      </c>
      <c r="BI214" s="117">
        <f>IF(U214="nulová",N214,0)</f>
        <v>0</v>
      </c>
      <c r="BJ214" s="23" t="s">
        <v>103</v>
      </c>
      <c r="BK214" s="178">
        <f>L214*K214</f>
        <v>0</v>
      </c>
    </row>
    <row r="215" spans="2:63" s="1" customFormat="1" ht="7" customHeight="1"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4"/>
    </row>
  </sheetData>
  <mergeCells count="232">
    <mergeCell ref="H1:K1"/>
    <mergeCell ref="S2:AC2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5:I205"/>
    <mergeCell ref="F206:I206"/>
    <mergeCell ref="F207:I207"/>
    <mergeCell ref="F208:I208"/>
    <mergeCell ref="F210:I210"/>
    <mergeCell ref="L210:M210"/>
    <mergeCell ref="N210:Q210"/>
    <mergeCell ref="F211:I211"/>
    <mergeCell ref="L211:M211"/>
    <mergeCell ref="N211:Q211"/>
    <mergeCell ref="N209:Q209"/>
    <mergeCell ref="F199:I199"/>
    <mergeCell ref="F200:I200"/>
    <mergeCell ref="L200:M200"/>
    <mergeCell ref="N200:Q200"/>
    <mergeCell ref="F202:I202"/>
    <mergeCell ref="L202:M202"/>
    <mergeCell ref="N202:Q202"/>
    <mergeCell ref="F203:I203"/>
    <mergeCell ref="F204:I204"/>
    <mergeCell ref="N201:Q201"/>
    <mergeCell ref="F191:I191"/>
    <mergeCell ref="F192:I192"/>
    <mergeCell ref="L192:M192"/>
    <mergeCell ref="N192:Q192"/>
    <mergeCell ref="F193:I193"/>
    <mergeCell ref="F195:I195"/>
    <mergeCell ref="L195:M195"/>
    <mergeCell ref="N195:Q195"/>
    <mergeCell ref="F198:I198"/>
    <mergeCell ref="L198:M198"/>
    <mergeCell ref="N198:Q198"/>
    <mergeCell ref="N194:Q194"/>
    <mergeCell ref="N196:Q196"/>
    <mergeCell ref="N197:Q197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6:I186"/>
    <mergeCell ref="L186:M186"/>
    <mergeCell ref="N186:Q186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N169:Q169"/>
    <mergeCell ref="F170:I170"/>
    <mergeCell ref="F172:I172"/>
    <mergeCell ref="L172:M172"/>
    <mergeCell ref="N172:Q172"/>
    <mergeCell ref="F173:I173"/>
    <mergeCell ref="F174:I174"/>
    <mergeCell ref="F175:I175"/>
    <mergeCell ref="F176:I176"/>
    <mergeCell ref="N171:Q17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45:I145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F140:I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N143:Q143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30:I130"/>
    <mergeCell ref="F131:I131"/>
    <mergeCell ref="F132:I132"/>
    <mergeCell ref="F133:I133"/>
    <mergeCell ref="L133:M133"/>
    <mergeCell ref="N133:Q133"/>
    <mergeCell ref="F134:I134"/>
    <mergeCell ref="L134:M134"/>
    <mergeCell ref="N134:Q134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10:D215" xr:uid="{00000000-0002-0000-0100-000000000000}">
      <formula1>"K, M"</formula1>
    </dataValidation>
    <dataValidation type="list" allowBlank="1" showInputMessage="1" showErrorMessage="1" error="Povolené sú hodnoty základná, znížená, nulová." sqref="U210:U215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6" display="2) Rekapitulácia rozpočtu" xr:uid="{00000000-0004-0000-0100-000001000000}"/>
    <hyperlink ref="L1" location="C123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215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85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333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N99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ROUND((((SUM(BE99:BE106)+SUM(BE124:BE208))+SUM(BE210:BE214))),2)</f>
        <v>0</v>
      </c>
      <c r="I32" s="270"/>
      <c r="J32" s="270"/>
      <c r="K32" s="39"/>
      <c r="L32" s="39"/>
      <c r="M32" s="276">
        <f>ROUND(((ROUND((SUM(BE99:BE106)+SUM(BE124:BE208)), 2)*F32)+SUM(BE210:BE214)*F32),2)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ROUND((((SUM(BF99:BF106)+SUM(BF124:BF208))+SUM(BF210:BF214))),2)</f>
        <v>0</v>
      </c>
      <c r="I33" s="270"/>
      <c r="J33" s="270"/>
      <c r="K33" s="39"/>
      <c r="L33" s="39"/>
      <c r="M33" s="276">
        <f>ROUND(((ROUND((SUM(BF99:BF106)+SUM(BF124:BF208)), 2)*F33)+SUM(BF210:BF214)*F33),2)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ROUND((((SUM(BG99:BG106)+SUM(BG124:BG208))+SUM(BG210:BG214))),2)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ROUND((((SUM(BH99:BH106)+SUM(BH124:BH208))+SUM(BH210:BH214))),2)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ROUND((((SUM(BI99:BI106)+SUM(BI124:BI208))+SUM(BI210:BI214))),2)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SO-02 - Oceľový prístrešok č. 2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N124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N125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138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N126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139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N143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N171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141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N194</f>
        <v>0</v>
      </c>
      <c r="O93" s="261"/>
      <c r="P93" s="261"/>
      <c r="Q93" s="261"/>
      <c r="R93" s="138"/>
    </row>
    <row r="94" spans="2:47" s="7" customFormat="1" ht="25" customHeight="1">
      <c r="B94" s="133"/>
      <c r="C94" s="134"/>
      <c r="D94" s="135" t="s">
        <v>142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282">
        <f>N196</f>
        <v>0</v>
      </c>
      <c r="O94" s="283"/>
      <c r="P94" s="283"/>
      <c r="Q94" s="283"/>
      <c r="R94" s="136"/>
    </row>
    <row r="95" spans="2:47" s="8" customFormat="1" ht="19.899999999999999" customHeight="1">
      <c r="B95" s="137"/>
      <c r="C95" s="102"/>
      <c r="D95" s="113" t="s">
        <v>143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N197</f>
        <v>0</v>
      </c>
      <c r="O95" s="261"/>
      <c r="P95" s="261"/>
      <c r="Q95" s="261"/>
      <c r="R95" s="138"/>
    </row>
    <row r="96" spans="2:47" s="8" customFormat="1" ht="19.899999999999999" customHeight="1">
      <c r="B96" s="137"/>
      <c r="C96" s="102"/>
      <c r="D96" s="113" t="s">
        <v>144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60">
        <f>N201</f>
        <v>0</v>
      </c>
      <c r="O96" s="261"/>
      <c r="P96" s="261"/>
      <c r="Q96" s="261"/>
      <c r="R96" s="138"/>
    </row>
    <row r="97" spans="2:65" s="7" customFormat="1" ht="21.75" customHeight="1">
      <c r="B97" s="133"/>
      <c r="C97" s="134"/>
      <c r="D97" s="135" t="s">
        <v>145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84">
        <f>N209</f>
        <v>0</v>
      </c>
      <c r="O97" s="283"/>
      <c r="P97" s="283"/>
      <c r="Q97" s="283"/>
      <c r="R97" s="136"/>
    </row>
    <row r="98" spans="2:65" s="1" customFormat="1" ht="21.7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</row>
    <row r="99" spans="2:65" s="1" customFormat="1" ht="29.25" customHeight="1">
      <c r="B99" s="38"/>
      <c r="C99" s="132" t="s">
        <v>146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281">
        <f>ROUND(N100+N101+N102+N103+N104+N105,2)</f>
        <v>0</v>
      </c>
      <c r="O99" s="285"/>
      <c r="P99" s="285"/>
      <c r="Q99" s="285"/>
      <c r="R99" s="40"/>
      <c r="T99" s="139"/>
      <c r="U99" s="140" t="s">
        <v>37</v>
      </c>
    </row>
    <row r="100" spans="2:65" s="1" customFormat="1" ht="18" customHeight="1">
      <c r="B100" s="141"/>
      <c r="C100" s="142"/>
      <c r="D100" s="262" t="s">
        <v>147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ROUND(N88*T100,2)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ref="BE100:BE105" si="0">IF(U100="základná",N100,0)</f>
        <v>0</v>
      </c>
      <c r="BF100" s="149">
        <f t="shared" ref="BF100:BF105" si="1">IF(U100="znížená",N100,0)</f>
        <v>0</v>
      </c>
      <c r="BG100" s="149">
        <f t="shared" ref="BG100:BG105" si="2">IF(U100="zákl. prenesená",N100,0)</f>
        <v>0</v>
      </c>
      <c r="BH100" s="149">
        <f t="shared" ref="BH100:BH105" si="3">IF(U100="zníž. prenesená",N100,0)</f>
        <v>0</v>
      </c>
      <c r="BI100" s="149">
        <f t="shared" ref="BI100:BI105" si="4">IF(U100="nulová",N100,0)</f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149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ROUND(N88*T101,2)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150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ROUND(N88*T102,2)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151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ROUND(N88*T103,2)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262" t="s">
        <v>152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143" t="s">
        <v>153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50"/>
      <c r="U105" s="151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154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29.25" customHeight="1">
      <c r="B107" s="38"/>
      <c r="C107" s="123" t="s">
        <v>122</v>
      </c>
      <c r="D107" s="124"/>
      <c r="E107" s="124"/>
      <c r="F107" s="124"/>
      <c r="G107" s="124"/>
      <c r="H107" s="124"/>
      <c r="I107" s="124"/>
      <c r="J107" s="124"/>
      <c r="K107" s="124"/>
      <c r="L107" s="265">
        <f>ROUND(SUM(N88+N99),2)</f>
        <v>0</v>
      </c>
      <c r="M107" s="265"/>
      <c r="N107" s="265"/>
      <c r="O107" s="265"/>
      <c r="P107" s="265"/>
      <c r="Q107" s="265"/>
      <c r="R107" s="40"/>
    </row>
    <row r="108" spans="2:65" s="1" customFormat="1" ht="7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12" spans="2:65" s="1" customFormat="1" ht="7" customHeight="1"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</row>
    <row r="113" spans="2:65" s="1" customFormat="1" ht="37" customHeight="1">
      <c r="B113" s="38"/>
      <c r="C113" s="222" t="s">
        <v>155</v>
      </c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40"/>
    </row>
    <row r="114" spans="2:65" s="1" customFormat="1" ht="7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30" customHeight="1">
      <c r="B115" s="38"/>
      <c r="C115" s="34" t="s">
        <v>16</v>
      </c>
      <c r="D115" s="39"/>
      <c r="E115" s="39"/>
      <c r="F115" s="268" t="str">
        <f>F6</f>
        <v>Modernizácia zberného dvoru v Ilave</v>
      </c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39"/>
      <c r="R115" s="40"/>
    </row>
    <row r="116" spans="2:65" s="1" customFormat="1" ht="37" customHeight="1">
      <c r="B116" s="38"/>
      <c r="C116" s="72" t="s">
        <v>129</v>
      </c>
      <c r="D116" s="39"/>
      <c r="E116" s="39"/>
      <c r="F116" s="238" t="str">
        <f>F7</f>
        <v>SO-02 - Oceľový prístrešok č. 2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9"/>
      <c r="R116" s="40"/>
    </row>
    <row r="117" spans="2:65" s="1" customFormat="1" ht="7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8" customHeight="1">
      <c r="B118" s="38"/>
      <c r="C118" s="34" t="s">
        <v>20</v>
      </c>
      <c r="D118" s="39"/>
      <c r="E118" s="39"/>
      <c r="F118" s="32" t="str">
        <f>F9</f>
        <v>Ilava</v>
      </c>
      <c r="G118" s="39"/>
      <c r="H118" s="39"/>
      <c r="I118" s="39"/>
      <c r="J118" s="39"/>
      <c r="K118" s="34" t="s">
        <v>22</v>
      </c>
      <c r="L118" s="39"/>
      <c r="M118" s="272">
        <f>IF(O9="","",O9)</f>
        <v>0</v>
      </c>
      <c r="N118" s="272"/>
      <c r="O118" s="272"/>
      <c r="P118" s="272"/>
      <c r="Q118" s="39"/>
      <c r="R118" s="40"/>
    </row>
    <row r="119" spans="2:65" s="1" customFormat="1" ht="7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>
      <c r="B120" s="38"/>
      <c r="C120" s="34" t="s">
        <v>23</v>
      </c>
      <c r="D120" s="39"/>
      <c r="E120" s="39"/>
      <c r="F120" s="32" t="str">
        <f>E12</f>
        <v>Mesto Ilava</v>
      </c>
      <c r="G120" s="39"/>
      <c r="H120" s="39"/>
      <c r="I120" s="39"/>
      <c r="J120" s="39"/>
      <c r="K120" s="34" t="s">
        <v>29</v>
      </c>
      <c r="L120" s="39"/>
      <c r="M120" s="226">
        <f>E18</f>
        <v>0</v>
      </c>
      <c r="N120" s="226"/>
      <c r="O120" s="226"/>
      <c r="P120" s="226"/>
      <c r="Q120" s="226"/>
      <c r="R120" s="40"/>
    </row>
    <row r="121" spans="2:65" s="1" customFormat="1" ht="14.5" customHeight="1">
      <c r="B121" s="38"/>
      <c r="C121" s="34" t="s">
        <v>27</v>
      </c>
      <c r="D121" s="39"/>
      <c r="E121" s="39"/>
      <c r="F121" s="32" t="str">
        <f>IF(E15="","",E15)</f>
        <v>Vyplň údaj</v>
      </c>
      <c r="G121" s="39"/>
      <c r="H121" s="39"/>
      <c r="I121" s="39"/>
      <c r="J121" s="39"/>
      <c r="K121" s="34" t="s">
        <v>32</v>
      </c>
      <c r="L121" s="39"/>
      <c r="M121" s="226">
        <f>E21</f>
        <v>0</v>
      </c>
      <c r="N121" s="226"/>
      <c r="O121" s="226"/>
      <c r="P121" s="226"/>
      <c r="Q121" s="226"/>
      <c r="R121" s="40"/>
    </row>
    <row r="122" spans="2:65" s="1" customFormat="1" ht="10.4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5" s="9" customFormat="1" ht="29.25" customHeight="1">
      <c r="B123" s="152"/>
      <c r="C123" s="153" t="s">
        <v>156</v>
      </c>
      <c r="D123" s="154" t="s">
        <v>157</v>
      </c>
      <c r="E123" s="154" t="s">
        <v>55</v>
      </c>
      <c r="F123" s="288" t="s">
        <v>158</v>
      </c>
      <c r="G123" s="288"/>
      <c r="H123" s="288"/>
      <c r="I123" s="288"/>
      <c r="J123" s="154" t="s">
        <v>159</v>
      </c>
      <c r="K123" s="154" t="s">
        <v>160</v>
      </c>
      <c r="L123" s="288" t="s">
        <v>161</v>
      </c>
      <c r="M123" s="288"/>
      <c r="N123" s="288" t="s">
        <v>134</v>
      </c>
      <c r="O123" s="288"/>
      <c r="P123" s="288"/>
      <c r="Q123" s="289"/>
      <c r="R123" s="155"/>
      <c r="T123" s="79" t="s">
        <v>162</v>
      </c>
      <c r="U123" s="80" t="s">
        <v>37</v>
      </c>
      <c r="V123" s="80" t="s">
        <v>163</v>
      </c>
      <c r="W123" s="80" t="s">
        <v>164</v>
      </c>
      <c r="X123" s="80" t="s">
        <v>165</v>
      </c>
      <c r="Y123" s="80" t="s">
        <v>166</v>
      </c>
      <c r="Z123" s="80" t="s">
        <v>167</v>
      </c>
      <c r="AA123" s="81" t="s">
        <v>168</v>
      </c>
    </row>
    <row r="124" spans="2:65" s="1" customFormat="1" ht="29.25" customHeight="1">
      <c r="B124" s="38"/>
      <c r="C124" s="83" t="s">
        <v>131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297">
        <f>BK124</f>
        <v>0</v>
      </c>
      <c r="O124" s="298"/>
      <c r="P124" s="298"/>
      <c r="Q124" s="298"/>
      <c r="R124" s="40"/>
      <c r="T124" s="82"/>
      <c r="U124" s="54"/>
      <c r="V124" s="54"/>
      <c r="W124" s="156">
        <f>W125+W196+W209</f>
        <v>0</v>
      </c>
      <c r="X124" s="54"/>
      <c r="Y124" s="156">
        <f>Y125+Y196+Y209</f>
        <v>36.632642470000008</v>
      </c>
      <c r="Z124" s="54"/>
      <c r="AA124" s="157">
        <f>AA125+AA196+AA209</f>
        <v>0</v>
      </c>
      <c r="AT124" s="23" t="s">
        <v>72</v>
      </c>
      <c r="AU124" s="23" t="s">
        <v>136</v>
      </c>
      <c r="BK124" s="158">
        <f>BK125+BK196+BK209</f>
        <v>0</v>
      </c>
    </row>
    <row r="125" spans="2:65" s="10" customFormat="1" ht="37.4" customHeight="1">
      <c r="B125" s="159"/>
      <c r="C125" s="160"/>
      <c r="D125" s="161" t="s">
        <v>137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84">
        <f>BK125</f>
        <v>0</v>
      </c>
      <c r="O125" s="299"/>
      <c r="P125" s="299"/>
      <c r="Q125" s="299"/>
      <c r="R125" s="162"/>
      <c r="T125" s="163"/>
      <c r="U125" s="160"/>
      <c r="V125" s="160"/>
      <c r="W125" s="164">
        <f>W126+W143+W171+W194</f>
        <v>0</v>
      </c>
      <c r="X125" s="160"/>
      <c r="Y125" s="164">
        <f>Y126+Y143+Y171+Y194</f>
        <v>36.425679800000005</v>
      </c>
      <c r="Z125" s="160"/>
      <c r="AA125" s="165">
        <f>AA126+AA143+AA171+AA194</f>
        <v>0</v>
      </c>
      <c r="AR125" s="166" t="s">
        <v>81</v>
      </c>
      <c r="AT125" s="167" t="s">
        <v>72</v>
      </c>
      <c r="AU125" s="167" t="s">
        <v>73</v>
      </c>
      <c r="AY125" s="166" t="s">
        <v>169</v>
      </c>
      <c r="BK125" s="168">
        <f>BK126+BK143+BK171+BK194</f>
        <v>0</v>
      </c>
    </row>
    <row r="126" spans="2:65" s="10" customFormat="1" ht="19.899999999999999" customHeight="1">
      <c r="B126" s="159"/>
      <c r="C126" s="160"/>
      <c r="D126" s="169" t="s">
        <v>138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300">
        <f>BK126</f>
        <v>0</v>
      </c>
      <c r="O126" s="301"/>
      <c r="P126" s="301"/>
      <c r="Q126" s="301"/>
      <c r="R126" s="162"/>
      <c r="T126" s="163"/>
      <c r="U126" s="160"/>
      <c r="V126" s="160"/>
      <c r="W126" s="164">
        <f>SUM(W127:W142)</f>
        <v>0</v>
      </c>
      <c r="X126" s="160"/>
      <c r="Y126" s="164">
        <f>SUM(Y127:Y142)</f>
        <v>0</v>
      </c>
      <c r="Z126" s="160"/>
      <c r="AA126" s="165">
        <f>SUM(AA127:AA142)</f>
        <v>0</v>
      </c>
      <c r="AR126" s="166" t="s">
        <v>81</v>
      </c>
      <c r="AT126" s="167" t="s">
        <v>72</v>
      </c>
      <c r="AU126" s="167" t="s">
        <v>81</v>
      </c>
      <c r="AY126" s="166" t="s">
        <v>169</v>
      </c>
      <c r="BK126" s="168">
        <f>SUM(BK127:BK142)</f>
        <v>0</v>
      </c>
    </row>
    <row r="127" spans="2:65" s="1" customFormat="1" ht="25.5" customHeight="1">
      <c r="B127" s="141"/>
      <c r="C127" s="170" t="s">
        <v>81</v>
      </c>
      <c r="D127" s="170" t="s">
        <v>170</v>
      </c>
      <c r="E127" s="171" t="s">
        <v>171</v>
      </c>
      <c r="F127" s="290" t="s">
        <v>172</v>
      </c>
      <c r="G127" s="290"/>
      <c r="H127" s="290"/>
      <c r="I127" s="290"/>
      <c r="J127" s="172" t="s">
        <v>173</v>
      </c>
      <c r="K127" s="173">
        <v>8.4990000000000006</v>
      </c>
      <c r="L127" s="291">
        <v>0</v>
      </c>
      <c r="M127" s="291"/>
      <c r="N127" s="292">
        <f>ROUND(L127*K127,3)</f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>V127*K127</f>
        <v>0</v>
      </c>
      <c r="X127" s="176">
        <v>0</v>
      </c>
      <c r="Y127" s="176">
        <f>X127*K127</f>
        <v>0</v>
      </c>
      <c r="Z127" s="176">
        <v>0</v>
      </c>
      <c r="AA127" s="177">
        <f>Z127*K127</f>
        <v>0</v>
      </c>
      <c r="AR127" s="23" t="s">
        <v>174</v>
      </c>
      <c r="AT127" s="23" t="s">
        <v>170</v>
      </c>
      <c r="AU127" s="23" t="s">
        <v>103</v>
      </c>
      <c r="AY127" s="23" t="s">
        <v>169</v>
      </c>
      <c r="BE127" s="117">
        <f>IF(U127="základná",N127,0)</f>
        <v>0</v>
      </c>
      <c r="BF127" s="117">
        <f>IF(U127="znížená",N127,0)</f>
        <v>0</v>
      </c>
      <c r="BG127" s="117">
        <f>IF(U127="zákl. prenesená",N127,0)</f>
        <v>0</v>
      </c>
      <c r="BH127" s="117">
        <f>IF(U127="zníž. prenesená",N127,0)</f>
        <v>0</v>
      </c>
      <c r="BI127" s="117">
        <f>IF(U127="nulová",N127,0)</f>
        <v>0</v>
      </c>
      <c r="BJ127" s="23" t="s">
        <v>103</v>
      </c>
      <c r="BK127" s="178">
        <f>ROUND(L127*K127,3)</f>
        <v>0</v>
      </c>
      <c r="BL127" s="23" t="s">
        <v>174</v>
      </c>
      <c r="BM127" s="23" t="s">
        <v>175</v>
      </c>
    </row>
    <row r="128" spans="2:65" s="11" customFormat="1" ht="16.5" customHeight="1">
      <c r="B128" s="179"/>
      <c r="C128" s="180"/>
      <c r="D128" s="180"/>
      <c r="E128" s="181" t="s">
        <v>5</v>
      </c>
      <c r="F128" s="293" t="s">
        <v>334</v>
      </c>
      <c r="G128" s="294"/>
      <c r="H128" s="294"/>
      <c r="I128" s="294"/>
      <c r="J128" s="180"/>
      <c r="K128" s="182">
        <v>7.4939999999999998</v>
      </c>
      <c r="L128" s="180"/>
      <c r="M128" s="180"/>
      <c r="N128" s="180"/>
      <c r="O128" s="180"/>
      <c r="P128" s="180"/>
      <c r="Q128" s="180"/>
      <c r="R128" s="183"/>
      <c r="T128" s="184"/>
      <c r="U128" s="180"/>
      <c r="V128" s="180"/>
      <c r="W128" s="180"/>
      <c r="X128" s="180"/>
      <c r="Y128" s="180"/>
      <c r="Z128" s="180"/>
      <c r="AA128" s="185"/>
      <c r="AT128" s="186" t="s">
        <v>177</v>
      </c>
      <c r="AU128" s="186" t="s">
        <v>103</v>
      </c>
      <c r="AV128" s="11" t="s">
        <v>103</v>
      </c>
      <c r="AW128" s="11" t="s">
        <v>30</v>
      </c>
      <c r="AX128" s="11" t="s">
        <v>73</v>
      </c>
      <c r="AY128" s="186" t="s">
        <v>169</v>
      </c>
    </row>
    <row r="129" spans="2:65" s="11" customFormat="1" ht="16.5" customHeight="1">
      <c r="B129" s="179"/>
      <c r="C129" s="180"/>
      <c r="D129" s="180"/>
      <c r="E129" s="181" t="s">
        <v>5</v>
      </c>
      <c r="F129" s="295" t="s">
        <v>178</v>
      </c>
      <c r="G129" s="296"/>
      <c r="H129" s="296"/>
      <c r="I129" s="296"/>
      <c r="J129" s="180"/>
      <c r="K129" s="182">
        <v>0.6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73</v>
      </c>
      <c r="AY129" s="186" t="s">
        <v>169</v>
      </c>
    </row>
    <row r="130" spans="2:65" s="12" customFormat="1" ht="16.5" customHeight="1">
      <c r="B130" s="187"/>
      <c r="C130" s="188"/>
      <c r="D130" s="188"/>
      <c r="E130" s="189" t="s">
        <v>5</v>
      </c>
      <c r="F130" s="302" t="s">
        <v>179</v>
      </c>
      <c r="G130" s="303"/>
      <c r="H130" s="303"/>
      <c r="I130" s="303"/>
      <c r="J130" s="188"/>
      <c r="K130" s="190">
        <v>8.0939999999999994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177</v>
      </c>
      <c r="AU130" s="194" t="s">
        <v>103</v>
      </c>
      <c r="AV130" s="12" t="s">
        <v>174</v>
      </c>
      <c r="AW130" s="12" t="s">
        <v>30</v>
      </c>
      <c r="AX130" s="12" t="s">
        <v>73</v>
      </c>
      <c r="AY130" s="194" t="s">
        <v>169</v>
      </c>
    </row>
    <row r="131" spans="2:65" s="11" customFormat="1" ht="16.5" customHeight="1">
      <c r="B131" s="179"/>
      <c r="C131" s="180"/>
      <c r="D131" s="180"/>
      <c r="E131" s="181" t="s">
        <v>5</v>
      </c>
      <c r="F131" s="295" t="s">
        <v>335</v>
      </c>
      <c r="G131" s="296"/>
      <c r="H131" s="296"/>
      <c r="I131" s="296"/>
      <c r="J131" s="180"/>
      <c r="K131" s="182">
        <v>8.4990000000000006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73</v>
      </c>
      <c r="AY131" s="186" t="s">
        <v>169</v>
      </c>
    </row>
    <row r="132" spans="2:65" s="12" customFormat="1" ht="16.5" customHeight="1">
      <c r="B132" s="187"/>
      <c r="C132" s="188"/>
      <c r="D132" s="188"/>
      <c r="E132" s="189" t="s">
        <v>5</v>
      </c>
      <c r="F132" s="302" t="s">
        <v>179</v>
      </c>
      <c r="G132" s="303"/>
      <c r="H132" s="303"/>
      <c r="I132" s="303"/>
      <c r="J132" s="188"/>
      <c r="K132" s="190">
        <v>8.4990000000000006</v>
      </c>
      <c r="L132" s="188"/>
      <c r="M132" s="188"/>
      <c r="N132" s="188"/>
      <c r="O132" s="188"/>
      <c r="P132" s="188"/>
      <c r="Q132" s="188"/>
      <c r="R132" s="191"/>
      <c r="T132" s="192"/>
      <c r="U132" s="188"/>
      <c r="V132" s="188"/>
      <c r="W132" s="188"/>
      <c r="X132" s="188"/>
      <c r="Y132" s="188"/>
      <c r="Z132" s="188"/>
      <c r="AA132" s="193"/>
      <c r="AT132" s="194" t="s">
        <v>177</v>
      </c>
      <c r="AU132" s="194" t="s">
        <v>103</v>
      </c>
      <c r="AV132" s="12" t="s">
        <v>174</v>
      </c>
      <c r="AW132" s="12" t="s">
        <v>30</v>
      </c>
      <c r="AX132" s="12" t="s">
        <v>81</v>
      </c>
      <c r="AY132" s="194" t="s">
        <v>169</v>
      </c>
    </row>
    <row r="133" spans="2:65" s="1" customFormat="1" ht="25.5" customHeight="1">
      <c r="B133" s="141"/>
      <c r="C133" s="170" t="s">
        <v>103</v>
      </c>
      <c r="D133" s="170" t="s">
        <v>170</v>
      </c>
      <c r="E133" s="171" t="s">
        <v>181</v>
      </c>
      <c r="F133" s="290" t="s">
        <v>182</v>
      </c>
      <c r="G133" s="290"/>
      <c r="H133" s="290"/>
      <c r="I133" s="290"/>
      <c r="J133" s="172" t="s">
        <v>173</v>
      </c>
      <c r="K133" s="173">
        <v>8.4990000000000006</v>
      </c>
      <c r="L133" s="291">
        <v>0</v>
      </c>
      <c r="M133" s="291"/>
      <c r="N133" s="29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0</v>
      </c>
      <c r="Y133" s="176">
        <f>X133*K133</f>
        <v>0</v>
      </c>
      <c r="Z133" s="176">
        <v>0</v>
      </c>
      <c r="AA133" s="177">
        <f>Z133*K133</f>
        <v>0</v>
      </c>
      <c r="AR133" s="23" t="s">
        <v>174</v>
      </c>
      <c r="AT133" s="23" t="s">
        <v>170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183</v>
      </c>
    </row>
    <row r="134" spans="2:65" s="1" customFormat="1" ht="25.5" customHeight="1">
      <c r="B134" s="141"/>
      <c r="C134" s="170" t="s">
        <v>184</v>
      </c>
      <c r="D134" s="170" t="s">
        <v>170</v>
      </c>
      <c r="E134" s="171" t="s">
        <v>185</v>
      </c>
      <c r="F134" s="290" t="s">
        <v>186</v>
      </c>
      <c r="G134" s="290"/>
      <c r="H134" s="290"/>
      <c r="I134" s="290"/>
      <c r="J134" s="172" t="s">
        <v>173</v>
      </c>
      <c r="K134" s="173">
        <v>8.4990000000000006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187</v>
      </c>
    </row>
    <row r="135" spans="2:65" s="1" customFormat="1" ht="25.5" customHeight="1">
      <c r="B135" s="141"/>
      <c r="C135" s="170" t="s">
        <v>174</v>
      </c>
      <c r="D135" s="170" t="s">
        <v>170</v>
      </c>
      <c r="E135" s="171" t="s">
        <v>188</v>
      </c>
      <c r="F135" s="290" t="s">
        <v>189</v>
      </c>
      <c r="G135" s="290"/>
      <c r="H135" s="290"/>
      <c r="I135" s="290"/>
      <c r="J135" s="172" t="s">
        <v>190</v>
      </c>
      <c r="K135" s="173">
        <v>26.228999999999999</v>
      </c>
      <c r="L135" s="291">
        <v>0</v>
      </c>
      <c r="M135" s="291"/>
      <c r="N135" s="292">
        <f>ROUND(L135*K135,3)</f>
        <v>0</v>
      </c>
      <c r="O135" s="292"/>
      <c r="P135" s="292"/>
      <c r="Q135" s="292"/>
      <c r="R135" s="144"/>
      <c r="T135" s="175" t="s">
        <v>5</v>
      </c>
      <c r="U135" s="47" t="s">
        <v>40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0</v>
      </c>
      <c r="AA135" s="177">
        <f>Z135*K135</f>
        <v>0</v>
      </c>
      <c r="AR135" s="23" t="s">
        <v>174</v>
      </c>
      <c r="AT135" s="23" t="s">
        <v>170</v>
      </c>
      <c r="AU135" s="23" t="s">
        <v>103</v>
      </c>
      <c r="AY135" s="23" t="s">
        <v>169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103</v>
      </c>
      <c r="BK135" s="178">
        <f>ROUND(L135*K135,3)</f>
        <v>0</v>
      </c>
      <c r="BL135" s="23" t="s">
        <v>174</v>
      </c>
      <c r="BM135" s="23" t="s">
        <v>191</v>
      </c>
    </row>
    <row r="136" spans="2:65" s="11" customFormat="1" ht="16.5" customHeight="1">
      <c r="B136" s="179"/>
      <c r="C136" s="180"/>
      <c r="D136" s="180"/>
      <c r="E136" s="181" t="s">
        <v>5</v>
      </c>
      <c r="F136" s="293" t="s">
        <v>192</v>
      </c>
      <c r="G136" s="294"/>
      <c r="H136" s="294"/>
      <c r="I136" s="294"/>
      <c r="J136" s="180"/>
      <c r="K136" s="182">
        <v>26.228999999999999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177</v>
      </c>
      <c r="AU136" s="186" t="s">
        <v>103</v>
      </c>
      <c r="AV136" s="11" t="s">
        <v>103</v>
      </c>
      <c r="AW136" s="11" t="s">
        <v>30</v>
      </c>
      <c r="AX136" s="11" t="s">
        <v>81</v>
      </c>
      <c r="AY136" s="186" t="s">
        <v>169</v>
      </c>
    </row>
    <row r="137" spans="2:65" s="1" customFormat="1" ht="25.5" customHeight="1">
      <c r="B137" s="141"/>
      <c r="C137" s="170" t="s">
        <v>193</v>
      </c>
      <c r="D137" s="170" t="s">
        <v>170</v>
      </c>
      <c r="E137" s="171" t="s">
        <v>194</v>
      </c>
      <c r="F137" s="290" t="s">
        <v>195</v>
      </c>
      <c r="G137" s="290"/>
      <c r="H137" s="290"/>
      <c r="I137" s="290"/>
      <c r="J137" s="172" t="s">
        <v>173</v>
      </c>
      <c r="K137" s="173">
        <v>1.2170000000000001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196</v>
      </c>
    </row>
    <row r="138" spans="2:65" s="11" customFormat="1" ht="16.5" customHeight="1">
      <c r="B138" s="179"/>
      <c r="C138" s="180"/>
      <c r="D138" s="180"/>
      <c r="E138" s="181" t="s">
        <v>5</v>
      </c>
      <c r="F138" s="293" t="s">
        <v>197</v>
      </c>
      <c r="G138" s="294"/>
      <c r="H138" s="294"/>
      <c r="I138" s="294"/>
      <c r="J138" s="180"/>
      <c r="K138" s="182">
        <v>1.2170000000000001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177</v>
      </c>
      <c r="AU138" s="186" t="s">
        <v>103</v>
      </c>
      <c r="AV138" s="11" t="s">
        <v>103</v>
      </c>
      <c r="AW138" s="11" t="s">
        <v>30</v>
      </c>
      <c r="AX138" s="11" t="s">
        <v>81</v>
      </c>
      <c r="AY138" s="186" t="s">
        <v>169</v>
      </c>
    </row>
    <row r="139" spans="2:65" s="1" customFormat="1" ht="38.25" customHeight="1">
      <c r="B139" s="141"/>
      <c r="C139" s="170" t="s">
        <v>198</v>
      </c>
      <c r="D139" s="170" t="s">
        <v>170</v>
      </c>
      <c r="E139" s="171" t="s">
        <v>199</v>
      </c>
      <c r="F139" s="290" t="s">
        <v>200</v>
      </c>
      <c r="G139" s="290"/>
      <c r="H139" s="290"/>
      <c r="I139" s="290"/>
      <c r="J139" s="172" t="s">
        <v>173</v>
      </c>
      <c r="K139" s="173">
        <v>7.282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201</v>
      </c>
    </row>
    <row r="140" spans="2:65" s="11" customFormat="1" ht="16.5" customHeight="1">
      <c r="B140" s="179"/>
      <c r="C140" s="180"/>
      <c r="D140" s="180"/>
      <c r="E140" s="181" t="s">
        <v>5</v>
      </c>
      <c r="F140" s="293" t="s">
        <v>336</v>
      </c>
      <c r="G140" s="294"/>
      <c r="H140" s="294"/>
      <c r="I140" s="294"/>
      <c r="J140" s="180"/>
      <c r="K140" s="182">
        <v>7.282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177</v>
      </c>
      <c r="AU140" s="186" t="s">
        <v>103</v>
      </c>
      <c r="AV140" s="11" t="s">
        <v>103</v>
      </c>
      <c r="AW140" s="11" t="s">
        <v>30</v>
      </c>
      <c r="AX140" s="11" t="s">
        <v>81</v>
      </c>
      <c r="AY140" s="186" t="s">
        <v>169</v>
      </c>
    </row>
    <row r="141" spans="2:65" s="1" customFormat="1" ht="51" customHeight="1">
      <c r="B141" s="141"/>
      <c r="C141" s="170" t="s">
        <v>203</v>
      </c>
      <c r="D141" s="170" t="s">
        <v>170</v>
      </c>
      <c r="E141" s="171" t="s">
        <v>204</v>
      </c>
      <c r="F141" s="290" t="s">
        <v>205</v>
      </c>
      <c r="G141" s="290"/>
      <c r="H141" s="290"/>
      <c r="I141" s="290"/>
      <c r="J141" s="172" t="s">
        <v>173</v>
      </c>
      <c r="K141" s="173">
        <v>72.819999999999993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0</v>
      </c>
      <c r="AA141" s="177">
        <f>Z141*K141</f>
        <v>0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206</v>
      </c>
    </row>
    <row r="142" spans="2:65" s="1" customFormat="1" ht="16.5" customHeight="1">
      <c r="B142" s="141"/>
      <c r="C142" s="170" t="s">
        <v>207</v>
      </c>
      <c r="D142" s="170" t="s">
        <v>170</v>
      </c>
      <c r="E142" s="171" t="s">
        <v>208</v>
      </c>
      <c r="F142" s="290" t="s">
        <v>209</v>
      </c>
      <c r="G142" s="290"/>
      <c r="H142" s="290"/>
      <c r="I142" s="290"/>
      <c r="J142" s="172" t="s">
        <v>173</v>
      </c>
      <c r="K142" s="173">
        <v>7.282</v>
      </c>
      <c r="L142" s="291">
        <v>0</v>
      </c>
      <c r="M142" s="291"/>
      <c r="N142" s="29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3" t="s">
        <v>174</v>
      </c>
      <c r="AT142" s="23" t="s">
        <v>170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210</v>
      </c>
    </row>
    <row r="143" spans="2:65" s="10" customFormat="1" ht="29.9" customHeight="1">
      <c r="B143" s="159"/>
      <c r="C143" s="160"/>
      <c r="D143" s="169" t="s">
        <v>139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304">
        <f>BK143</f>
        <v>0</v>
      </c>
      <c r="O143" s="305"/>
      <c r="P143" s="305"/>
      <c r="Q143" s="305"/>
      <c r="R143" s="162"/>
      <c r="T143" s="163"/>
      <c r="U143" s="160"/>
      <c r="V143" s="160"/>
      <c r="W143" s="164">
        <f>SUM(W144:W170)</f>
        <v>0</v>
      </c>
      <c r="X143" s="160"/>
      <c r="Y143" s="164">
        <f>SUM(Y144:Y170)</f>
        <v>34.320509800000004</v>
      </c>
      <c r="Z143" s="160"/>
      <c r="AA143" s="165">
        <f>SUM(AA144:AA170)</f>
        <v>0</v>
      </c>
      <c r="AR143" s="166" t="s">
        <v>81</v>
      </c>
      <c r="AT143" s="167" t="s">
        <v>72</v>
      </c>
      <c r="AU143" s="167" t="s">
        <v>81</v>
      </c>
      <c r="AY143" s="166" t="s">
        <v>169</v>
      </c>
      <c r="BK143" s="168">
        <f>SUM(BK144:BK170)</f>
        <v>0</v>
      </c>
    </row>
    <row r="144" spans="2:65" s="1" customFormat="1" ht="25.5" customHeight="1">
      <c r="B144" s="141"/>
      <c r="C144" s="170" t="s">
        <v>211</v>
      </c>
      <c r="D144" s="170" t="s">
        <v>170</v>
      </c>
      <c r="E144" s="171" t="s">
        <v>212</v>
      </c>
      <c r="F144" s="290" t="s">
        <v>213</v>
      </c>
      <c r="G144" s="290"/>
      <c r="H144" s="290"/>
      <c r="I144" s="290"/>
      <c r="J144" s="172" t="s">
        <v>190</v>
      </c>
      <c r="K144" s="173">
        <v>26.228999999999999</v>
      </c>
      <c r="L144" s="291">
        <v>0</v>
      </c>
      <c r="M144" s="291"/>
      <c r="N144" s="292">
        <f>ROUND(L144*K144,3)</f>
        <v>0</v>
      </c>
      <c r="O144" s="292"/>
      <c r="P144" s="292"/>
      <c r="Q144" s="292"/>
      <c r="R144" s="144"/>
      <c r="T144" s="175" t="s">
        <v>5</v>
      </c>
      <c r="U144" s="47" t="s">
        <v>40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3" t="s">
        <v>174</v>
      </c>
      <c r="AT144" s="23" t="s">
        <v>170</v>
      </c>
      <c r="AU144" s="23" t="s">
        <v>103</v>
      </c>
      <c r="AY144" s="23" t="s">
        <v>169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103</v>
      </c>
      <c r="BK144" s="178">
        <f>ROUND(L144*K144,3)</f>
        <v>0</v>
      </c>
      <c r="BL144" s="23" t="s">
        <v>174</v>
      </c>
      <c r="BM144" s="23" t="s">
        <v>214</v>
      </c>
    </row>
    <row r="145" spans="2:65" s="11" customFormat="1" ht="16.5" customHeight="1">
      <c r="B145" s="179"/>
      <c r="C145" s="180"/>
      <c r="D145" s="180"/>
      <c r="E145" s="181" t="s">
        <v>5</v>
      </c>
      <c r="F145" s="293" t="s">
        <v>215</v>
      </c>
      <c r="G145" s="294"/>
      <c r="H145" s="294"/>
      <c r="I145" s="294"/>
      <c r="J145" s="180"/>
      <c r="K145" s="182">
        <v>26.228999999999999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177</v>
      </c>
      <c r="AU145" s="186" t="s">
        <v>103</v>
      </c>
      <c r="AV145" s="11" t="s">
        <v>103</v>
      </c>
      <c r="AW145" s="11" t="s">
        <v>30</v>
      </c>
      <c r="AX145" s="11" t="s">
        <v>81</v>
      </c>
      <c r="AY145" s="186" t="s">
        <v>169</v>
      </c>
    </row>
    <row r="146" spans="2:65" s="1" customFormat="1" ht="38.25" customHeight="1">
      <c r="B146" s="141"/>
      <c r="C146" s="170" t="s">
        <v>216</v>
      </c>
      <c r="D146" s="170" t="s">
        <v>170</v>
      </c>
      <c r="E146" s="171" t="s">
        <v>217</v>
      </c>
      <c r="F146" s="290" t="s">
        <v>218</v>
      </c>
      <c r="G146" s="290"/>
      <c r="H146" s="290"/>
      <c r="I146" s="290"/>
      <c r="J146" s="172" t="s">
        <v>190</v>
      </c>
      <c r="K146" s="173">
        <v>26.228999999999999</v>
      </c>
      <c r="L146" s="291">
        <v>0</v>
      </c>
      <c r="M146" s="291"/>
      <c r="N146" s="292">
        <f>ROUND(L146*K146,3)</f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>V146*K146</f>
        <v>0</v>
      </c>
      <c r="X146" s="176">
        <v>0.38625999999999999</v>
      </c>
      <c r="Y146" s="176">
        <f>X146*K146</f>
        <v>10.131213539999999</v>
      </c>
      <c r="Z146" s="176">
        <v>0</v>
      </c>
      <c r="AA146" s="177">
        <f>Z146*K146</f>
        <v>0</v>
      </c>
      <c r="AR146" s="23" t="s">
        <v>174</v>
      </c>
      <c r="AT146" s="23" t="s">
        <v>170</v>
      </c>
      <c r="AU146" s="23" t="s">
        <v>103</v>
      </c>
      <c r="AY146" s="23" t="s">
        <v>169</v>
      </c>
      <c r="BE146" s="117">
        <f>IF(U146="základná",N146,0)</f>
        <v>0</v>
      </c>
      <c r="BF146" s="117">
        <f>IF(U146="znížená",N146,0)</f>
        <v>0</v>
      </c>
      <c r="BG146" s="117">
        <f>IF(U146="zákl. prenesená",N146,0)</f>
        <v>0</v>
      </c>
      <c r="BH146" s="117">
        <f>IF(U146="zníž. prenesená",N146,0)</f>
        <v>0</v>
      </c>
      <c r="BI146" s="117">
        <f>IF(U146="nulová",N146,0)</f>
        <v>0</v>
      </c>
      <c r="BJ146" s="23" t="s">
        <v>103</v>
      </c>
      <c r="BK146" s="178">
        <f>ROUND(L146*K146,3)</f>
        <v>0</v>
      </c>
      <c r="BL146" s="23" t="s">
        <v>174</v>
      </c>
      <c r="BM146" s="23" t="s">
        <v>219</v>
      </c>
    </row>
    <row r="147" spans="2:65" s="11" customFormat="1" ht="16.5" customHeight="1">
      <c r="B147" s="179"/>
      <c r="C147" s="180"/>
      <c r="D147" s="180"/>
      <c r="E147" s="181" t="s">
        <v>5</v>
      </c>
      <c r="F147" s="293" t="s">
        <v>215</v>
      </c>
      <c r="G147" s="294"/>
      <c r="H147" s="294"/>
      <c r="I147" s="294"/>
      <c r="J147" s="180"/>
      <c r="K147" s="182">
        <v>26.228999999999999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177</v>
      </c>
      <c r="AU147" s="186" t="s">
        <v>103</v>
      </c>
      <c r="AV147" s="11" t="s">
        <v>103</v>
      </c>
      <c r="AW147" s="11" t="s">
        <v>30</v>
      </c>
      <c r="AX147" s="11" t="s">
        <v>81</v>
      </c>
      <c r="AY147" s="186" t="s">
        <v>169</v>
      </c>
    </row>
    <row r="148" spans="2:65" s="1" customFormat="1" ht="38.25" customHeight="1">
      <c r="B148" s="141"/>
      <c r="C148" s="170" t="s">
        <v>220</v>
      </c>
      <c r="D148" s="170" t="s">
        <v>170</v>
      </c>
      <c r="E148" s="171" t="s">
        <v>221</v>
      </c>
      <c r="F148" s="290" t="s">
        <v>222</v>
      </c>
      <c r="G148" s="290"/>
      <c r="H148" s="290"/>
      <c r="I148" s="290"/>
      <c r="J148" s="172" t="s">
        <v>190</v>
      </c>
      <c r="K148" s="173">
        <v>26.228999999999999</v>
      </c>
      <c r="L148" s="291">
        <v>0</v>
      </c>
      <c r="M148" s="291"/>
      <c r="N148" s="292">
        <f>ROUND(L148*K148,3)</f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>V148*K148</f>
        <v>0</v>
      </c>
      <c r="X148" s="176">
        <v>0.34838999999999998</v>
      </c>
      <c r="Y148" s="176">
        <f>X148*K148</f>
        <v>9.1379213099999994</v>
      </c>
      <c r="Z148" s="176">
        <v>0</v>
      </c>
      <c r="AA148" s="177">
        <f>Z148*K148</f>
        <v>0</v>
      </c>
      <c r="AR148" s="23" t="s">
        <v>174</v>
      </c>
      <c r="AT148" s="23" t="s">
        <v>170</v>
      </c>
      <c r="AU148" s="23" t="s">
        <v>103</v>
      </c>
      <c r="AY148" s="23" t="s">
        <v>169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103</v>
      </c>
      <c r="BK148" s="178">
        <f>ROUND(L148*K148,3)</f>
        <v>0</v>
      </c>
      <c r="BL148" s="23" t="s">
        <v>174</v>
      </c>
      <c r="BM148" s="23" t="s">
        <v>223</v>
      </c>
    </row>
    <row r="149" spans="2:65" s="11" customFormat="1" ht="16.5" customHeight="1">
      <c r="B149" s="179"/>
      <c r="C149" s="180"/>
      <c r="D149" s="180"/>
      <c r="E149" s="181" t="s">
        <v>5</v>
      </c>
      <c r="F149" s="293" t="s">
        <v>215</v>
      </c>
      <c r="G149" s="294"/>
      <c r="H149" s="294"/>
      <c r="I149" s="294"/>
      <c r="J149" s="180"/>
      <c r="K149" s="182">
        <v>26.228999999999999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177</v>
      </c>
      <c r="AU149" s="186" t="s">
        <v>103</v>
      </c>
      <c r="AV149" s="11" t="s">
        <v>103</v>
      </c>
      <c r="AW149" s="11" t="s">
        <v>30</v>
      </c>
      <c r="AX149" s="11" t="s">
        <v>81</v>
      </c>
      <c r="AY149" s="186" t="s">
        <v>169</v>
      </c>
    </row>
    <row r="150" spans="2:65" s="1" customFormat="1" ht="25.5" customHeight="1">
      <c r="B150" s="141"/>
      <c r="C150" s="170" t="s">
        <v>224</v>
      </c>
      <c r="D150" s="170" t="s">
        <v>170</v>
      </c>
      <c r="E150" s="171" t="s">
        <v>225</v>
      </c>
      <c r="F150" s="290" t="s">
        <v>226</v>
      </c>
      <c r="G150" s="290"/>
      <c r="H150" s="290"/>
      <c r="I150" s="290"/>
      <c r="J150" s="172" t="s">
        <v>173</v>
      </c>
      <c r="K150" s="173">
        <v>5.8760000000000003</v>
      </c>
      <c r="L150" s="291">
        <v>0</v>
      </c>
      <c r="M150" s="291"/>
      <c r="N150" s="292">
        <f>ROUND(L150*K150,3)</f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>V150*K150</f>
        <v>0</v>
      </c>
      <c r="X150" s="176">
        <v>2.4434399999999998</v>
      </c>
      <c r="Y150" s="176">
        <f>X150*K150</f>
        <v>14.35765344</v>
      </c>
      <c r="Z150" s="176">
        <v>0</v>
      </c>
      <c r="AA150" s="177">
        <f>Z150*K150</f>
        <v>0</v>
      </c>
      <c r="AR150" s="23" t="s">
        <v>174</v>
      </c>
      <c r="AT150" s="23" t="s">
        <v>170</v>
      </c>
      <c r="AU150" s="23" t="s">
        <v>103</v>
      </c>
      <c r="AY150" s="23" t="s">
        <v>169</v>
      </c>
      <c r="BE150" s="117">
        <f>IF(U150="základná",N150,0)</f>
        <v>0</v>
      </c>
      <c r="BF150" s="117">
        <f>IF(U150="znížená",N150,0)</f>
        <v>0</v>
      </c>
      <c r="BG150" s="117">
        <f>IF(U150="zákl. prenesená",N150,0)</f>
        <v>0</v>
      </c>
      <c r="BH150" s="117">
        <f>IF(U150="zníž. prenesená",N150,0)</f>
        <v>0</v>
      </c>
      <c r="BI150" s="117">
        <f>IF(U150="nulová",N150,0)</f>
        <v>0</v>
      </c>
      <c r="BJ150" s="23" t="s">
        <v>103</v>
      </c>
      <c r="BK150" s="178">
        <f>ROUND(L150*K150,3)</f>
        <v>0</v>
      </c>
      <c r="BL150" s="23" t="s">
        <v>174</v>
      </c>
      <c r="BM150" s="23" t="s">
        <v>227</v>
      </c>
    </row>
    <row r="151" spans="2:65" s="11" customFormat="1" ht="16.5" customHeight="1">
      <c r="B151" s="179"/>
      <c r="C151" s="180"/>
      <c r="D151" s="180"/>
      <c r="E151" s="181" t="s">
        <v>5</v>
      </c>
      <c r="F151" s="293" t="s">
        <v>228</v>
      </c>
      <c r="G151" s="294"/>
      <c r="H151" s="294"/>
      <c r="I151" s="294"/>
      <c r="J151" s="180"/>
      <c r="K151" s="182">
        <v>4.9960000000000004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177</v>
      </c>
      <c r="AU151" s="186" t="s">
        <v>103</v>
      </c>
      <c r="AV151" s="11" t="s">
        <v>103</v>
      </c>
      <c r="AW151" s="11" t="s">
        <v>30</v>
      </c>
      <c r="AX151" s="11" t="s">
        <v>73</v>
      </c>
      <c r="AY151" s="186" t="s">
        <v>169</v>
      </c>
    </row>
    <row r="152" spans="2:65" s="11" customFormat="1" ht="16.5" customHeight="1">
      <c r="B152" s="179"/>
      <c r="C152" s="180"/>
      <c r="D152" s="180"/>
      <c r="E152" s="181" t="s">
        <v>5</v>
      </c>
      <c r="F152" s="295" t="s">
        <v>229</v>
      </c>
      <c r="G152" s="296"/>
      <c r="H152" s="296"/>
      <c r="I152" s="296"/>
      <c r="J152" s="180"/>
      <c r="K152" s="182">
        <v>0.6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2" customFormat="1" ht="16.5" customHeight="1">
      <c r="B153" s="187"/>
      <c r="C153" s="188"/>
      <c r="D153" s="188"/>
      <c r="E153" s="189" t="s">
        <v>5</v>
      </c>
      <c r="F153" s="302" t="s">
        <v>179</v>
      </c>
      <c r="G153" s="303"/>
      <c r="H153" s="303"/>
      <c r="I153" s="303"/>
      <c r="J153" s="188"/>
      <c r="K153" s="190">
        <v>5.5960000000000001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177</v>
      </c>
      <c r="AU153" s="194" t="s">
        <v>103</v>
      </c>
      <c r="AV153" s="12" t="s">
        <v>174</v>
      </c>
      <c r="AW153" s="12" t="s">
        <v>30</v>
      </c>
      <c r="AX153" s="12" t="s">
        <v>73</v>
      </c>
      <c r="AY153" s="194" t="s">
        <v>169</v>
      </c>
    </row>
    <row r="154" spans="2:65" s="11" customFormat="1" ht="16.5" customHeight="1">
      <c r="B154" s="179"/>
      <c r="C154" s="180"/>
      <c r="D154" s="180"/>
      <c r="E154" s="181" t="s">
        <v>5</v>
      </c>
      <c r="F154" s="295" t="s">
        <v>230</v>
      </c>
      <c r="G154" s="296"/>
      <c r="H154" s="296"/>
      <c r="I154" s="296"/>
      <c r="J154" s="180"/>
      <c r="K154" s="182">
        <v>5.8760000000000003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177</v>
      </c>
      <c r="AU154" s="186" t="s">
        <v>103</v>
      </c>
      <c r="AV154" s="11" t="s">
        <v>103</v>
      </c>
      <c r="AW154" s="11" t="s">
        <v>30</v>
      </c>
      <c r="AX154" s="11" t="s">
        <v>73</v>
      </c>
      <c r="AY154" s="186" t="s">
        <v>169</v>
      </c>
    </row>
    <row r="155" spans="2:65" s="12" customFormat="1" ht="16.5" customHeight="1">
      <c r="B155" s="187"/>
      <c r="C155" s="188"/>
      <c r="D155" s="188"/>
      <c r="E155" s="189" t="s">
        <v>5</v>
      </c>
      <c r="F155" s="302" t="s">
        <v>179</v>
      </c>
      <c r="G155" s="303"/>
      <c r="H155" s="303"/>
      <c r="I155" s="303"/>
      <c r="J155" s="188"/>
      <c r="K155" s="190">
        <v>5.8760000000000003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177</v>
      </c>
      <c r="AU155" s="194" t="s">
        <v>103</v>
      </c>
      <c r="AV155" s="12" t="s">
        <v>174</v>
      </c>
      <c r="AW155" s="12" t="s">
        <v>30</v>
      </c>
      <c r="AX155" s="12" t="s">
        <v>81</v>
      </c>
      <c r="AY155" s="194" t="s">
        <v>169</v>
      </c>
    </row>
    <row r="156" spans="2:65" s="1" customFormat="1" ht="25.5" customHeight="1">
      <c r="B156" s="141"/>
      <c r="C156" s="170" t="s">
        <v>231</v>
      </c>
      <c r="D156" s="170" t="s">
        <v>170</v>
      </c>
      <c r="E156" s="171" t="s">
        <v>232</v>
      </c>
      <c r="F156" s="290" t="s">
        <v>233</v>
      </c>
      <c r="G156" s="290"/>
      <c r="H156" s="290"/>
      <c r="I156" s="290"/>
      <c r="J156" s="172" t="s">
        <v>190</v>
      </c>
      <c r="K156" s="173">
        <v>21.11</v>
      </c>
      <c r="L156" s="291">
        <v>0</v>
      </c>
      <c r="M156" s="291"/>
      <c r="N156" s="292">
        <f>ROUND(L156*K156,3)</f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>V156*K156</f>
        <v>0</v>
      </c>
      <c r="X156" s="176">
        <v>4.0699999999999998E-3</v>
      </c>
      <c r="Y156" s="176">
        <f>X156*K156</f>
        <v>8.59177E-2</v>
      </c>
      <c r="Z156" s="176">
        <v>0</v>
      </c>
      <c r="AA156" s="177">
        <f>Z156*K156</f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>IF(U156="základná",N156,0)</f>
        <v>0</v>
      </c>
      <c r="BF156" s="117">
        <f>IF(U156="znížená",N156,0)</f>
        <v>0</v>
      </c>
      <c r="BG156" s="117">
        <f>IF(U156="zákl. prenesená",N156,0)</f>
        <v>0</v>
      </c>
      <c r="BH156" s="117">
        <f>IF(U156="zníž. prenesená",N156,0)</f>
        <v>0</v>
      </c>
      <c r="BI156" s="117">
        <f>IF(U156="nulová",N156,0)</f>
        <v>0</v>
      </c>
      <c r="BJ156" s="23" t="s">
        <v>103</v>
      </c>
      <c r="BK156" s="178">
        <f>ROUND(L156*K156,3)</f>
        <v>0</v>
      </c>
      <c r="BL156" s="23" t="s">
        <v>174</v>
      </c>
      <c r="BM156" s="23" t="s">
        <v>234</v>
      </c>
    </row>
    <row r="157" spans="2:65" s="11" customFormat="1" ht="16.5" customHeight="1">
      <c r="B157" s="179"/>
      <c r="C157" s="180"/>
      <c r="D157" s="180"/>
      <c r="E157" s="181" t="s">
        <v>5</v>
      </c>
      <c r="F157" s="293" t="s">
        <v>235</v>
      </c>
      <c r="G157" s="294"/>
      <c r="H157" s="294"/>
      <c r="I157" s="294"/>
      <c r="J157" s="180"/>
      <c r="K157" s="182">
        <v>21.11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177</v>
      </c>
      <c r="AU157" s="186" t="s">
        <v>103</v>
      </c>
      <c r="AV157" s="11" t="s">
        <v>103</v>
      </c>
      <c r="AW157" s="11" t="s">
        <v>30</v>
      </c>
      <c r="AX157" s="11" t="s">
        <v>81</v>
      </c>
      <c r="AY157" s="186" t="s">
        <v>169</v>
      </c>
    </row>
    <row r="158" spans="2:65" s="1" customFormat="1" ht="25.5" customHeight="1">
      <c r="B158" s="141"/>
      <c r="C158" s="170" t="s">
        <v>236</v>
      </c>
      <c r="D158" s="170" t="s">
        <v>170</v>
      </c>
      <c r="E158" s="171" t="s">
        <v>237</v>
      </c>
      <c r="F158" s="290" t="s">
        <v>238</v>
      </c>
      <c r="G158" s="290"/>
      <c r="H158" s="290"/>
      <c r="I158" s="290"/>
      <c r="J158" s="172" t="s">
        <v>190</v>
      </c>
      <c r="K158" s="173">
        <v>21.11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0</v>
      </c>
      <c r="Y158" s="176">
        <f>X158*K158</f>
        <v>0</v>
      </c>
      <c r="Z158" s="176">
        <v>0</v>
      </c>
      <c r="AA158" s="177">
        <f>Z158*K158</f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174</v>
      </c>
      <c r="BM158" s="23" t="s">
        <v>239</v>
      </c>
    </row>
    <row r="159" spans="2:65" s="1" customFormat="1" ht="16.5" customHeight="1">
      <c r="B159" s="141"/>
      <c r="C159" s="170" t="s">
        <v>240</v>
      </c>
      <c r="D159" s="170" t="s">
        <v>170</v>
      </c>
      <c r="E159" s="171" t="s">
        <v>241</v>
      </c>
      <c r="F159" s="290" t="s">
        <v>242</v>
      </c>
      <c r="G159" s="290"/>
      <c r="H159" s="290"/>
      <c r="I159" s="290"/>
      <c r="J159" s="172" t="s">
        <v>243</v>
      </c>
      <c r="K159" s="173">
        <v>0.24299999999999999</v>
      </c>
      <c r="L159" s="291">
        <v>0</v>
      </c>
      <c r="M159" s="291"/>
      <c r="N159" s="292">
        <f>ROUND(L159*K159,3)</f>
        <v>0</v>
      </c>
      <c r="O159" s="292"/>
      <c r="P159" s="292"/>
      <c r="Q159" s="292"/>
      <c r="R159" s="144"/>
      <c r="T159" s="175" t="s">
        <v>5</v>
      </c>
      <c r="U159" s="47" t="s">
        <v>40</v>
      </c>
      <c r="V159" s="39"/>
      <c r="W159" s="176">
        <f>V159*K159</f>
        <v>0</v>
      </c>
      <c r="X159" s="176">
        <v>1.01895</v>
      </c>
      <c r="Y159" s="176">
        <f>X159*K159</f>
        <v>0.24760484999999999</v>
      </c>
      <c r="Z159" s="176">
        <v>0</v>
      </c>
      <c r="AA159" s="177">
        <f>Z159*K159</f>
        <v>0</v>
      </c>
      <c r="AR159" s="23" t="s">
        <v>174</v>
      </c>
      <c r="AT159" s="23" t="s">
        <v>170</v>
      </c>
      <c r="AU159" s="23" t="s">
        <v>103</v>
      </c>
      <c r="AY159" s="23" t="s">
        <v>169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103</v>
      </c>
      <c r="BK159" s="178">
        <f>ROUND(L159*K159,3)</f>
        <v>0</v>
      </c>
      <c r="BL159" s="23" t="s">
        <v>174</v>
      </c>
      <c r="BM159" s="23" t="s">
        <v>244</v>
      </c>
    </row>
    <row r="160" spans="2:65" s="13" customFormat="1" ht="16.5" customHeight="1">
      <c r="B160" s="195"/>
      <c r="C160" s="196"/>
      <c r="D160" s="196"/>
      <c r="E160" s="197" t="s">
        <v>5</v>
      </c>
      <c r="F160" s="306" t="s">
        <v>245</v>
      </c>
      <c r="G160" s="307"/>
      <c r="H160" s="307"/>
      <c r="I160" s="307"/>
      <c r="J160" s="196"/>
      <c r="K160" s="197" t="s">
        <v>5</v>
      </c>
      <c r="L160" s="196"/>
      <c r="M160" s="196"/>
      <c r="N160" s="196"/>
      <c r="O160" s="196"/>
      <c r="P160" s="196"/>
      <c r="Q160" s="196"/>
      <c r="R160" s="198"/>
      <c r="T160" s="199"/>
      <c r="U160" s="196"/>
      <c r="V160" s="196"/>
      <c r="W160" s="196"/>
      <c r="X160" s="196"/>
      <c r="Y160" s="196"/>
      <c r="Z160" s="196"/>
      <c r="AA160" s="200"/>
      <c r="AT160" s="201" t="s">
        <v>177</v>
      </c>
      <c r="AU160" s="201" t="s">
        <v>103</v>
      </c>
      <c r="AV160" s="13" t="s">
        <v>81</v>
      </c>
      <c r="AW160" s="13" t="s">
        <v>30</v>
      </c>
      <c r="AX160" s="13" t="s">
        <v>73</v>
      </c>
      <c r="AY160" s="201" t="s">
        <v>169</v>
      </c>
    </row>
    <row r="161" spans="2:65" s="11" customFormat="1" ht="16.5" customHeight="1">
      <c r="B161" s="179"/>
      <c r="C161" s="180"/>
      <c r="D161" s="180"/>
      <c r="E161" s="181" t="s">
        <v>5</v>
      </c>
      <c r="F161" s="295" t="s">
        <v>246</v>
      </c>
      <c r="G161" s="296"/>
      <c r="H161" s="296"/>
      <c r="I161" s="296"/>
      <c r="J161" s="180"/>
      <c r="K161" s="182">
        <v>7.1999999999999995E-2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177</v>
      </c>
      <c r="AU161" s="186" t="s">
        <v>103</v>
      </c>
      <c r="AV161" s="11" t="s">
        <v>103</v>
      </c>
      <c r="AW161" s="11" t="s">
        <v>30</v>
      </c>
      <c r="AX161" s="11" t="s">
        <v>73</v>
      </c>
      <c r="AY161" s="186" t="s">
        <v>169</v>
      </c>
    </row>
    <row r="162" spans="2:65" s="11" customFormat="1" ht="16.5" customHeight="1">
      <c r="B162" s="179"/>
      <c r="C162" s="180"/>
      <c r="D162" s="180"/>
      <c r="E162" s="181" t="s">
        <v>5</v>
      </c>
      <c r="F162" s="295" t="s">
        <v>247</v>
      </c>
      <c r="G162" s="296"/>
      <c r="H162" s="296"/>
      <c r="I162" s="296"/>
      <c r="J162" s="180"/>
      <c r="K162" s="182">
        <v>9.5000000000000001E-2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177</v>
      </c>
      <c r="AU162" s="186" t="s">
        <v>103</v>
      </c>
      <c r="AV162" s="11" t="s">
        <v>103</v>
      </c>
      <c r="AW162" s="11" t="s">
        <v>30</v>
      </c>
      <c r="AX162" s="11" t="s">
        <v>73</v>
      </c>
      <c r="AY162" s="186" t="s">
        <v>169</v>
      </c>
    </row>
    <row r="163" spans="2:65" s="11" customFormat="1" ht="16.5" customHeight="1">
      <c r="B163" s="179"/>
      <c r="C163" s="180"/>
      <c r="D163" s="180"/>
      <c r="E163" s="181" t="s">
        <v>5</v>
      </c>
      <c r="F163" s="295" t="s">
        <v>248</v>
      </c>
      <c r="G163" s="296"/>
      <c r="H163" s="296"/>
      <c r="I163" s="296"/>
      <c r="J163" s="180"/>
      <c r="K163" s="182">
        <v>4.7E-2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177</v>
      </c>
      <c r="AU163" s="186" t="s">
        <v>103</v>
      </c>
      <c r="AV163" s="11" t="s">
        <v>103</v>
      </c>
      <c r="AW163" s="11" t="s">
        <v>30</v>
      </c>
      <c r="AX163" s="11" t="s">
        <v>73</v>
      </c>
      <c r="AY163" s="186" t="s">
        <v>169</v>
      </c>
    </row>
    <row r="164" spans="2:65" s="13" customFormat="1" ht="16.5" customHeight="1">
      <c r="B164" s="195"/>
      <c r="C164" s="196"/>
      <c r="D164" s="196"/>
      <c r="E164" s="197" t="s">
        <v>5</v>
      </c>
      <c r="F164" s="308" t="s">
        <v>249</v>
      </c>
      <c r="G164" s="309"/>
      <c r="H164" s="309"/>
      <c r="I164" s="309"/>
      <c r="J164" s="196"/>
      <c r="K164" s="197" t="s">
        <v>5</v>
      </c>
      <c r="L164" s="196"/>
      <c r="M164" s="196"/>
      <c r="N164" s="196"/>
      <c r="O164" s="196"/>
      <c r="P164" s="196"/>
      <c r="Q164" s="196"/>
      <c r="R164" s="198"/>
      <c r="T164" s="199"/>
      <c r="U164" s="196"/>
      <c r="V164" s="196"/>
      <c r="W164" s="196"/>
      <c r="X164" s="196"/>
      <c r="Y164" s="196"/>
      <c r="Z164" s="196"/>
      <c r="AA164" s="200"/>
      <c r="AT164" s="201" t="s">
        <v>177</v>
      </c>
      <c r="AU164" s="201" t="s">
        <v>103</v>
      </c>
      <c r="AV164" s="13" t="s">
        <v>81</v>
      </c>
      <c r="AW164" s="13" t="s">
        <v>30</v>
      </c>
      <c r="AX164" s="13" t="s">
        <v>73</v>
      </c>
      <c r="AY164" s="201" t="s">
        <v>169</v>
      </c>
    </row>
    <row r="165" spans="2:65" s="11" customFormat="1" ht="16.5" customHeight="1">
      <c r="B165" s="179"/>
      <c r="C165" s="180"/>
      <c r="D165" s="180"/>
      <c r="E165" s="181" t="s">
        <v>5</v>
      </c>
      <c r="F165" s="295" t="s">
        <v>250</v>
      </c>
      <c r="G165" s="296"/>
      <c r="H165" s="296"/>
      <c r="I165" s="296"/>
      <c r="J165" s="180"/>
      <c r="K165" s="182">
        <v>7.0000000000000001E-3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177</v>
      </c>
      <c r="AU165" s="186" t="s">
        <v>103</v>
      </c>
      <c r="AV165" s="11" t="s">
        <v>103</v>
      </c>
      <c r="AW165" s="11" t="s">
        <v>30</v>
      </c>
      <c r="AX165" s="11" t="s">
        <v>73</v>
      </c>
      <c r="AY165" s="186" t="s">
        <v>169</v>
      </c>
    </row>
    <row r="166" spans="2:65" s="12" customFormat="1" ht="16.5" customHeight="1">
      <c r="B166" s="187"/>
      <c r="C166" s="188"/>
      <c r="D166" s="188"/>
      <c r="E166" s="189" t="s">
        <v>5</v>
      </c>
      <c r="F166" s="302" t="s">
        <v>179</v>
      </c>
      <c r="G166" s="303"/>
      <c r="H166" s="303"/>
      <c r="I166" s="303"/>
      <c r="J166" s="188"/>
      <c r="K166" s="190">
        <v>0.221</v>
      </c>
      <c r="L166" s="188"/>
      <c r="M166" s="188"/>
      <c r="N166" s="188"/>
      <c r="O166" s="188"/>
      <c r="P166" s="188"/>
      <c r="Q166" s="188"/>
      <c r="R166" s="191"/>
      <c r="T166" s="192"/>
      <c r="U166" s="188"/>
      <c r="V166" s="188"/>
      <c r="W166" s="188"/>
      <c r="X166" s="188"/>
      <c r="Y166" s="188"/>
      <c r="Z166" s="188"/>
      <c r="AA166" s="193"/>
      <c r="AT166" s="194" t="s">
        <v>177</v>
      </c>
      <c r="AU166" s="194" t="s">
        <v>103</v>
      </c>
      <c r="AV166" s="12" t="s">
        <v>174</v>
      </c>
      <c r="AW166" s="12" t="s">
        <v>30</v>
      </c>
      <c r="AX166" s="12" t="s">
        <v>73</v>
      </c>
      <c r="AY166" s="194" t="s">
        <v>169</v>
      </c>
    </row>
    <row r="167" spans="2:65" s="11" customFormat="1" ht="16.5" customHeight="1">
      <c r="B167" s="179"/>
      <c r="C167" s="180"/>
      <c r="D167" s="180"/>
      <c r="E167" s="181" t="s">
        <v>5</v>
      </c>
      <c r="F167" s="295" t="s">
        <v>251</v>
      </c>
      <c r="G167" s="296"/>
      <c r="H167" s="296"/>
      <c r="I167" s="296"/>
      <c r="J167" s="180"/>
      <c r="K167" s="182">
        <v>0.24299999999999999</v>
      </c>
      <c r="L167" s="180"/>
      <c r="M167" s="180"/>
      <c r="N167" s="180"/>
      <c r="O167" s="180"/>
      <c r="P167" s="180"/>
      <c r="Q167" s="180"/>
      <c r="R167" s="183"/>
      <c r="T167" s="184"/>
      <c r="U167" s="180"/>
      <c r="V167" s="180"/>
      <c r="W167" s="180"/>
      <c r="X167" s="180"/>
      <c r="Y167" s="180"/>
      <c r="Z167" s="180"/>
      <c r="AA167" s="185"/>
      <c r="AT167" s="186" t="s">
        <v>177</v>
      </c>
      <c r="AU167" s="186" t="s">
        <v>103</v>
      </c>
      <c r="AV167" s="11" t="s">
        <v>103</v>
      </c>
      <c r="AW167" s="11" t="s">
        <v>30</v>
      </c>
      <c r="AX167" s="11" t="s">
        <v>73</v>
      </c>
      <c r="AY167" s="186" t="s">
        <v>169</v>
      </c>
    </row>
    <row r="168" spans="2:65" s="12" customFormat="1" ht="16.5" customHeight="1">
      <c r="B168" s="187"/>
      <c r="C168" s="188"/>
      <c r="D168" s="188"/>
      <c r="E168" s="189" t="s">
        <v>5</v>
      </c>
      <c r="F168" s="302" t="s">
        <v>179</v>
      </c>
      <c r="G168" s="303"/>
      <c r="H168" s="303"/>
      <c r="I168" s="303"/>
      <c r="J168" s="188"/>
      <c r="K168" s="190">
        <v>0.24299999999999999</v>
      </c>
      <c r="L168" s="188"/>
      <c r="M168" s="188"/>
      <c r="N168" s="188"/>
      <c r="O168" s="188"/>
      <c r="P168" s="188"/>
      <c r="Q168" s="188"/>
      <c r="R168" s="191"/>
      <c r="T168" s="192"/>
      <c r="U168" s="188"/>
      <c r="V168" s="188"/>
      <c r="W168" s="188"/>
      <c r="X168" s="188"/>
      <c r="Y168" s="188"/>
      <c r="Z168" s="188"/>
      <c r="AA168" s="193"/>
      <c r="AT168" s="194" t="s">
        <v>177</v>
      </c>
      <c r="AU168" s="194" t="s">
        <v>103</v>
      </c>
      <c r="AV168" s="12" t="s">
        <v>174</v>
      </c>
      <c r="AW168" s="12" t="s">
        <v>30</v>
      </c>
      <c r="AX168" s="12" t="s">
        <v>81</v>
      </c>
      <c r="AY168" s="194" t="s">
        <v>169</v>
      </c>
    </row>
    <row r="169" spans="2:65" s="1" customFormat="1" ht="38.25" customHeight="1">
      <c r="B169" s="141"/>
      <c r="C169" s="170" t="s">
        <v>252</v>
      </c>
      <c r="D169" s="170" t="s">
        <v>170</v>
      </c>
      <c r="E169" s="171" t="s">
        <v>253</v>
      </c>
      <c r="F169" s="290" t="s">
        <v>254</v>
      </c>
      <c r="G169" s="290"/>
      <c r="H169" s="290"/>
      <c r="I169" s="290"/>
      <c r="J169" s="172" t="s">
        <v>190</v>
      </c>
      <c r="K169" s="173">
        <v>57.448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6.2700000000000004E-3</v>
      </c>
      <c r="Y169" s="176">
        <f>X169*K169</f>
        <v>0.36019896000000001</v>
      </c>
      <c r="Z169" s="176">
        <v>0</v>
      </c>
      <c r="AA169" s="177">
        <f>Z169*K169</f>
        <v>0</v>
      </c>
      <c r="AR169" s="23" t="s">
        <v>174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174</v>
      </c>
      <c r="BM169" s="23" t="s">
        <v>255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256</v>
      </c>
      <c r="G170" s="294"/>
      <c r="H170" s="294"/>
      <c r="I170" s="294"/>
      <c r="J170" s="180"/>
      <c r="K170" s="182">
        <v>57.448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0" customFormat="1" ht="29.9" customHeight="1">
      <c r="B171" s="159"/>
      <c r="C171" s="160"/>
      <c r="D171" s="169" t="s">
        <v>140</v>
      </c>
      <c r="E171" s="169"/>
      <c r="F171" s="169"/>
      <c r="G171" s="169"/>
      <c r="H171" s="169"/>
      <c r="I171" s="169"/>
      <c r="J171" s="169"/>
      <c r="K171" s="169"/>
      <c r="L171" s="169"/>
      <c r="M171" s="169"/>
      <c r="N171" s="300">
        <f>BK171</f>
        <v>0</v>
      </c>
      <c r="O171" s="301"/>
      <c r="P171" s="301"/>
      <c r="Q171" s="301"/>
      <c r="R171" s="162"/>
      <c r="T171" s="163"/>
      <c r="U171" s="160"/>
      <c r="V171" s="160"/>
      <c r="W171" s="164">
        <f>SUM(W172:W193)</f>
        <v>0</v>
      </c>
      <c r="X171" s="160"/>
      <c r="Y171" s="164">
        <f>SUM(Y172:Y193)</f>
        <v>2.1051700000000002</v>
      </c>
      <c r="Z171" s="160"/>
      <c r="AA171" s="165">
        <f>SUM(AA172:AA193)</f>
        <v>0</v>
      </c>
      <c r="AR171" s="166" t="s">
        <v>81</v>
      </c>
      <c r="AT171" s="167" t="s">
        <v>72</v>
      </c>
      <c r="AU171" s="167" t="s">
        <v>81</v>
      </c>
      <c r="AY171" s="166" t="s">
        <v>169</v>
      </c>
      <c r="BK171" s="168">
        <f>SUM(BK172:BK193)</f>
        <v>0</v>
      </c>
    </row>
    <row r="172" spans="2:65" s="1" customFormat="1" ht="16.5" customHeight="1">
      <c r="B172" s="141"/>
      <c r="C172" s="170" t="s">
        <v>257</v>
      </c>
      <c r="D172" s="170" t="s">
        <v>170</v>
      </c>
      <c r="E172" s="171" t="s">
        <v>258</v>
      </c>
      <c r="F172" s="290" t="s">
        <v>259</v>
      </c>
      <c r="G172" s="290"/>
      <c r="H172" s="290"/>
      <c r="I172" s="290"/>
      <c r="J172" s="172" t="s">
        <v>243</v>
      </c>
      <c r="K172" s="173">
        <v>1.7969999999999999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0</v>
      </c>
      <c r="Y172" s="176">
        <f>X172*K172</f>
        <v>0</v>
      </c>
      <c r="Z172" s="176">
        <v>0</v>
      </c>
      <c r="AA172" s="177">
        <f>Z172*K172</f>
        <v>0</v>
      </c>
      <c r="AR172" s="23" t="s">
        <v>174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174</v>
      </c>
      <c r="BM172" s="23" t="s">
        <v>260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261</v>
      </c>
      <c r="G173" s="294"/>
      <c r="H173" s="294"/>
      <c r="I173" s="294"/>
      <c r="J173" s="180"/>
      <c r="K173" s="182">
        <v>0.34300000000000003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73</v>
      </c>
      <c r="AY173" s="186" t="s">
        <v>169</v>
      </c>
    </row>
    <row r="174" spans="2:65" s="11" customFormat="1" ht="16.5" customHeight="1">
      <c r="B174" s="179"/>
      <c r="C174" s="180"/>
      <c r="D174" s="180"/>
      <c r="E174" s="181" t="s">
        <v>5</v>
      </c>
      <c r="F174" s="295" t="s">
        <v>262</v>
      </c>
      <c r="G174" s="296"/>
      <c r="H174" s="296"/>
      <c r="I174" s="296"/>
      <c r="J174" s="180"/>
      <c r="K174" s="182">
        <v>0.14499999999999999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177</v>
      </c>
      <c r="AU174" s="186" t="s">
        <v>103</v>
      </c>
      <c r="AV174" s="11" t="s">
        <v>103</v>
      </c>
      <c r="AW174" s="11" t="s">
        <v>30</v>
      </c>
      <c r="AX174" s="11" t="s">
        <v>73</v>
      </c>
      <c r="AY174" s="186" t="s">
        <v>169</v>
      </c>
    </row>
    <row r="175" spans="2:65" s="11" customFormat="1" ht="16.5" customHeight="1">
      <c r="B175" s="179"/>
      <c r="C175" s="180"/>
      <c r="D175" s="180"/>
      <c r="E175" s="181" t="s">
        <v>5</v>
      </c>
      <c r="F175" s="295" t="s">
        <v>263</v>
      </c>
      <c r="G175" s="296"/>
      <c r="H175" s="296"/>
      <c r="I175" s="296"/>
      <c r="J175" s="180"/>
      <c r="K175" s="182">
        <v>0.66600000000000004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177</v>
      </c>
      <c r="AU175" s="186" t="s">
        <v>103</v>
      </c>
      <c r="AV175" s="11" t="s">
        <v>103</v>
      </c>
      <c r="AW175" s="11" t="s">
        <v>30</v>
      </c>
      <c r="AX175" s="11" t="s">
        <v>73</v>
      </c>
      <c r="AY175" s="186" t="s">
        <v>169</v>
      </c>
    </row>
    <row r="176" spans="2:65" s="11" customFormat="1" ht="16.5" customHeight="1">
      <c r="B176" s="179"/>
      <c r="C176" s="180"/>
      <c r="D176" s="180"/>
      <c r="E176" s="181" t="s">
        <v>5</v>
      </c>
      <c r="F176" s="295" t="s">
        <v>264</v>
      </c>
      <c r="G176" s="296"/>
      <c r="H176" s="296"/>
      <c r="I176" s="296"/>
      <c r="J176" s="180"/>
      <c r="K176" s="182">
        <v>0.64300000000000002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1.7969999999999999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81</v>
      </c>
      <c r="AY177" s="194" t="s">
        <v>169</v>
      </c>
    </row>
    <row r="178" spans="2:65" s="1" customFormat="1" ht="25.5" customHeight="1">
      <c r="B178" s="141"/>
      <c r="C178" s="202" t="s">
        <v>265</v>
      </c>
      <c r="D178" s="202" t="s">
        <v>266</v>
      </c>
      <c r="E178" s="203" t="s">
        <v>267</v>
      </c>
      <c r="F178" s="310" t="s">
        <v>268</v>
      </c>
      <c r="G178" s="310"/>
      <c r="H178" s="310"/>
      <c r="I178" s="310"/>
      <c r="J178" s="204" t="s">
        <v>243</v>
      </c>
      <c r="K178" s="205">
        <v>0.34300000000000003</v>
      </c>
      <c r="L178" s="311">
        <v>0</v>
      </c>
      <c r="M178" s="311"/>
      <c r="N178" s="31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</v>
      </c>
      <c r="Y178" s="176">
        <f>X178*K178</f>
        <v>0.34300000000000003</v>
      </c>
      <c r="Z178" s="176">
        <v>0</v>
      </c>
      <c r="AA178" s="177">
        <f>Z178*K178</f>
        <v>0</v>
      </c>
      <c r="AR178" s="23" t="s">
        <v>207</v>
      </c>
      <c r="AT178" s="23" t="s">
        <v>266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174</v>
      </c>
      <c r="BM178" s="23" t="s">
        <v>269</v>
      </c>
    </row>
    <row r="179" spans="2:65" s="11" customFormat="1" ht="16.5" customHeight="1">
      <c r="B179" s="179"/>
      <c r="C179" s="180"/>
      <c r="D179" s="180"/>
      <c r="E179" s="181" t="s">
        <v>5</v>
      </c>
      <c r="F179" s="293" t="s">
        <v>270</v>
      </c>
      <c r="G179" s="294"/>
      <c r="H179" s="294"/>
      <c r="I179" s="294"/>
      <c r="J179" s="180"/>
      <c r="K179" s="182">
        <v>0.34300000000000003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177</v>
      </c>
      <c r="AU179" s="186" t="s">
        <v>103</v>
      </c>
      <c r="AV179" s="11" t="s">
        <v>103</v>
      </c>
      <c r="AW179" s="11" t="s">
        <v>30</v>
      </c>
      <c r="AX179" s="11" t="s">
        <v>81</v>
      </c>
      <c r="AY179" s="186" t="s">
        <v>169</v>
      </c>
    </row>
    <row r="180" spans="2:65" s="1" customFormat="1" ht="25.5" customHeight="1">
      <c r="B180" s="141"/>
      <c r="C180" s="202" t="s">
        <v>271</v>
      </c>
      <c r="D180" s="202" t="s">
        <v>266</v>
      </c>
      <c r="E180" s="203" t="s">
        <v>272</v>
      </c>
      <c r="F180" s="310" t="s">
        <v>273</v>
      </c>
      <c r="G180" s="310"/>
      <c r="H180" s="310"/>
      <c r="I180" s="310"/>
      <c r="J180" s="204" t="s">
        <v>243</v>
      </c>
      <c r="K180" s="205">
        <v>0.14499999999999999</v>
      </c>
      <c r="L180" s="311">
        <v>0</v>
      </c>
      <c r="M180" s="311"/>
      <c r="N180" s="312">
        <f>ROUND(L180*K180,3)</f>
        <v>0</v>
      </c>
      <c r="O180" s="292"/>
      <c r="P180" s="292"/>
      <c r="Q180" s="292"/>
      <c r="R180" s="144"/>
      <c r="T180" s="175" t="s">
        <v>5</v>
      </c>
      <c r="U180" s="47" t="s">
        <v>40</v>
      </c>
      <c r="V180" s="39"/>
      <c r="W180" s="176">
        <f>V180*K180</f>
        <v>0</v>
      </c>
      <c r="X180" s="176">
        <v>1</v>
      </c>
      <c r="Y180" s="176">
        <f>X180*K180</f>
        <v>0.14499999999999999</v>
      </c>
      <c r="Z180" s="176">
        <v>0</v>
      </c>
      <c r="AA180" s="177">
        <f>Z180*K180</f>
        <v>0</v>
      </c>
      <c r="AR180" s="23" t="s">
        <v>207</v>
      </c>
      <c r="AT180" s="23" t="s">
        <v>266</v>
      </c>
      <c r="AU180" s="23" t="s">
        <v>103</v>
      </c>
      <c r="AY180" s="23" t="s">
        <v>169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103</v>
      </c>
      <c r="BK180" s="178">
        <f>ROUND(L180*K180,3)</f>
        <v>0</v>
      </c>
      <c r="BL180" s="23" t="s">
        <v>174</v>
      </c>
      <c r="BM180" s="23" t="s">
        <v>274</v>
      </c>
    </row>
    <row r="181" spans="2:65" s="11" customFormat="1" ht="16.5" customHeight="1">
      <c r="B181" s="179"/>
      <c r="C181" s="180"/>
      <c r="D181" s="180"/>
      <c r="E181" s="181" t="s">
        <v>5</v>
      </c>
      <c r="F181" s="293" t="s">
        <v>275</v>
      </c>
      <c r="G181" s="294"/>
      <c r="H181" s="294"/>
      <c r="I181" s="294"/>
      <c r="J181" s="180"/>
      <c r="K181" s="182">
        <v>0.14499999999999999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81</v>
      </c>
      <c r="AY181" s="186" t="s">
        <v>169</v>
      </c>
    </row>
    <row r="182" spans="2:65" s="1" customFormat="1" ht="25.5" customHeight="1">
      <c r="B182" s="141"/>
      <c r="C182" s="202" t="s">
        <v>10</v>
      </c>
      <c r="D182" s="202" t="s">
        <v>266</v>
      </c>
      <c r="E182" s="203" t="s">
        <v>276</v>
      </c>
      <c r="F182" s="310" t="s">
        <v>277</v>
      </c>
      <c r="G182" s="310"/>
      <c r="H182" s="310"/>
      <c r="I182" s="310"/>
      <c r="J182" s="204" t="s">
        <v>243</v>
      </c>
      <c r="K182" s="205">
        <v>0.66600000000000004</v>
      </c>
      <c r="L182" s="311">
        <v>0</v>
      </c>
      <c r="M182" s="311"/>
      <c r="N182" s="312">
        <f>ROUND(L182*K182,3)</f>
        <v>0</v>
      </c>
      <c r="O182" s="292"/>
      <c r="P182" s="292"/>
      <c r="Q182" s="292"/>
      <c r="R182" s="144"/>
      <c r="T182" s="175" t="s">
        <v>5</v>
      </c>
      <c r="U182" s="47" t="s">
        <v>40</v>
      </c>
      <c r="V182" s="39"/>
      <c r="W182" s="176">
        <f>V182*K182</f>
        <v>0</v>
      </c>
      <c r="X182" s="176">
        <v>1</v>
      </c>
      <c r="Y182" s="176">
        <f>X182*K182</f>
        <v>0.66600000000000004</v>
      </c>
      <c r="Z182" s="176">
        <v>0</v>
      </c>
      <c r="AA182" s="177">
        <f>Z182*K182</f>
        <v>0</v>
      </c>
      <c r="AR182" s="23" t="s">
        <v>207</v>
      </c>
      <c r="AT182" s="23" t="s">
        <v>266</v>
      </c>
      <c r="AU182" s="23" t="s">
        <v>103</v>
      </c>
      <c r="AY182" s="23" t="s">
        <v>169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ROUND(L182*K182,3)</f>
        <v>0</v>
      </c>
      <c r="BL182" s="23" t="s">
        <v>174</v>
      </c>
      <c r="BM182" s="23" t="s">
        <v>278</v>
      </c>
    </row>
    <row r="183" spans="2:65" s="11" customFormat="1" ht="16.5" customHeight="1">
      <c r="B183" s="179"/>
      <c r="C183" s="180"/>
      <c r="D183" s="180"/>
      <c r="E183" s="181" t="s">
        <v>5</v>
      </c>
      <c r="F183" s="293" t="s">
        <v>279</v>
      </c>
      <c r="G183" s="294"/>
      <c r="H183" s="294"/>
      <c r="I183" s="294"/>
      <c r="J183" s="180"/>
      <c r="K183" s="182">
        <v>0.66600000000000004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177</v>
      </c>
      <c r="AU183" s="186" t="s">
        <v>103</v>
      </c>
      <c r="AV183" s="11" t="s">
        <v>103</v>
      </c>
      <c r="AW183" s="11" t="s">
        <v>30</v>
      </c>
      <c r="AX183" s="11" t="s">
        <v>81</v>
      </c>
      <c r="AY183" s="186" t="s">
        <v>169</v>
      </c>
    </row>
    <row r="184" spans="2:65" s="1" customFormat="1" ht="25.5" customHeight="1">
      <c r="B184" s="141"/>
      <c r="C184" s="202" t="s">
        <v>280</v>
      </c>
      <c r="D184" s="202" t="s">
        <v>266</v>
      </c>
      <c r="E184" s="203" t="s">
        <v>281</v>
      </c>
      <c r="F184" s="310" t="s">
        <v>282</v>
      </c>
      <c r="G184" s="310"/>
      <c r="H184" s="310"/>
      <c r="I184" s="310"/>
      <c r="J184" s="204" t="s">
        <v>243</v>
      </c>
      <c r="K184" s="205">
        <v>0.64300000000000002</v>
      </c>
      <c r="L184" s="311">
        <v>0</v>
      </c>
      <c r="M184" s="311"/>
      <c r="N184" s="312">
        <f>ROUND(L184*K184,3)</f>
        <v>0</v>
      </c>
      <c r="O184" s="292"/>
      <c r="P184" s="292"/>
      <c r="Q184" s="292"/>
      <c r="R184" s="144"/>
      <c r="T184" s="175" t="s">
        <v>5</v>
      </c>
      <c r="U184" s="47" t="s">
        <v>40</v>
      </c>
      <c r="V184" s="39"/>
      <c r="W184" s="176">
        <f>V184*K184</f>
        <v>0</v>
      </c>
      <c r="X184" s="176">
        <v>1</v>
      </c>
      <c r="Y184" s="176">
        <f>X184*K184</f>
        <v>0.64300000000000002</v>
      </c>
      <c r="Z184" s="176">
        <v>0</v>
      </c>
      <c r="AA184" s="177">
        <f>Z184*K184</f>
        <v>0</v>
      </c>
      <c r="AR184" s="23" t="s">
        <v>207</v>
      </c>
      <c r="AT184" s="23" t="s">
        <v>266</v>
      </c>
      <c r="AU184" s="23" t="s">
        <v>103</v>
      </c>
      <c r="AY184" s="23" t="s">
        <v>169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ROUND(L184*K184,3)</f>
        <v>0</v>
      </c>
      <c r="BL184" s="23" t="s">
        <v>174</v>
      </c>
      <c r="BM184" s="23" t="s">
        <v>283</v>
      </c>
    </row>
    <row r="185" spans="2:65" s="11" customFormat="1" ht="16.5" customHeight="1">
      <c r="B185" s="179"/>
      <c r="C185" s="180"/>
      <c r="D185" s="180"/>
      <c r="E185" s="181" t="s">
        <v>5</v>
      </c>
      <c r="F185" s="293" t="s">
        <v>284</v>
      </c>
      <c r="G185" s="294"/>
      <c r="H185" s="294"/>
      <c r="I185" s="294"/>
      <c r="J185" s="180"/>
      <c r="K185" s="182">
        <v>0.64300000000000002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177</v>
      </c>
      <c r="AU185" s="186" t="s">
        <v>103</v>
      </c>
      <c r="AV185" s="11" t="s">
        <v>103</v>
      </c>
      <c r="AW185" s="11" t="s">
        <v>30</v>
      </c>
      <c r="AX185" s="11" t="s">
        <v>81</v>
      </c>
      <c r="AY185" s="186" t="s">
        <v>169</v>
      </c>
    </row>
    <row r="186" spans="2:65" s="1" customFormat="1" ht="16.5" customHeight="1">
      <c r="B186" s="141"/>
      <c r="C186" s="170" t="s">
        <v>285</v>
      </c>
      <c r="D186" s="170" t="s">
        <v>170</v>
      </c>
      <c r="E186" s="171" t="s">
        <v>286</v>
      </c>
      <c r="F186" s="290" t="s">
        <v>287</v>
      </c>
      <c r="G186" s="290"/>
      <c r="H186" s="290"/>
      <c r="I186" s="290"/>
      <c r="J186" s="172" t="s">
        <v>288</v>
      </c>
      <c r="K186" s="173">
        <v>1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4.2999999999999999E-4</v>
      </c>
      <c r="Y186" s="176">
        <f>X186*K186</f>
        <v>4.2999999999999999E-4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289</v>
      </c>
    </row>
    <row r="187" spans="2:65" s="1" customFormat="1" ht="16.5" customHeight="1">
      <c r="B187" s="141"/>
      <c r="C187" s="170" t="s">
        <v>290</v>
      </c>
      <c r="D187" s="170" t="s">
        <v>170</v>
      </c>
      <c r="E187" s="171" t="s">
        <v>291</v>
      </c>
      <c r="F187" s="290" t="s">
        <v>292</v>
      </c>
      <c r="G187" s="290"/>
      <c r="H187" s="290"/>
      <c r="I187" s="290"/>
      <c r="J187" s="172" t="s">
        <v>288</v>
      </c>
      <c r="K187" s="173">
        <v>3</v>
      </c>
      <c r="L187" s="291">
        <v>0</v>
      </c>
      <c r="M187" s="291"/>
      <c r="N187" s="292">
        <f>ROUND(L187*K187,3)</f>
        <v>0</v>
      </c>
      <c r="O187" s="292"/>
      <c r="P187" s="292"/>
      <c r="Q187" s="292"/>
      <c r="R187" s="144"/>
      <c r="T187" s="175" t="s">
        <v>5</v>
      </c>
      <c r="U187" s="47" t="s">
        <v>40</v>
      </c>
      <c r="V187" s="39"/>
      <c r="W187" s="176">
        <f>V187*K187</f>
        <v>0</v>
      </c>
      <c r="X187" s="176">
        <v>4.4000000000000002E-4</v>
      </c>
      <c r="Y187" s="176">
        <f>X187*K187</f>
        <v>1.32E-3</v>
      </c>
      <c r="Z187" s="176">
        <v>0</v>
      </c>
      <c r="AA187" s="177">
        <f>Z187*K187</f>
        <v>0</v>
      </c>
      <c r="AR187" s="23" t="s">
        <v>174</v>
      </c>
      <c r="AT187" s="23" t="s">
        <v>170</v>
      </c>
      <c r="AU187" s="23" t="s">
        <v>103</v>
      </c>
      <c r="AY187" s="23" t="s">
        <v>169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103</v>
      </c>
      <c r="BK187" s="178">
        <f>ROUND(L187*K187,3)</f>
        <v>0</v>
      </c>
      <c r="BL187" s="23" t="s">
        <v>174</v>
      </c>
      <c r="BM187" s="23" t="s">
        <v>293</v>
      </c>
    </row>
    <row r="188" spans="2:65" s="1" customFormat="1" ht="16.5" customHeight="1">
      <c r="B188" s="141"/>
      <c r="C188" s="202" t="s">
        <v>294</v>
      </c>
      <c r="D188" s="202" t="s">
        <v>266</v>
      </c>
      <c r="E188" s="203" t="s">
        <v>295</v>
      </c>
      <c r="F188" s="310" t="s">
        <v>296</v>
      </c>
      <c r="G188" s="310"/>
      <c r="H188" s="310"/>
      <c r="I188" s="310"/>
      <c r="J188" s="204" t="s">
        <v>243</v>
      </c>
      <c r="K188" s="205">
        <v>0.218</v>
      </c>
      <c r="L188" s="311">
        <v>0</v>
      </c>
      <c r="M188" s="311"/>
      <c r="N188" s="312">
        <f>ROUND(L188*K188,3)</f>
        <v>0</v>
      </c>
      <c r="O188" s="292"/>
      <c r="P188" s="292"/>
      <c r="Q188" s="292"/>
      <c r="R188" s="144"/>
      <c r="T188" s="175" t="s">
        <v>5</v>
      </c>
      <c r="U188" s="47" t="s">
        <v>40</v>
      </c>
      <c r="V188" s="39"/>
      <c r="W188" s="176">
        <f>V188*K188</f>
        <v>0</v>
      </c>
      <c r="X188" s="176">
        <v>1</v>
      </c>
      <c r="Y188" s="176">
        <f>X188*K188</f>
        <v>0.218</v>
      </c>
      <c r="Z188" s="176">
        <v>0</v>
      </c>
      <c r="AA188" s="177">
        <f>Z188*K188</f>
        <v>0</v>
      </c>
      <c r="AR188" s="23" t="s">
        <v>207</v>
      </c>
      <c r="AT188" s="23" t="s">
        <v>266</v>
      </c>
      <c r="AU188" s="23" t="s">
        <v>103</v>
      </c>
      <c r="AY188" s="23" t="s">
        <v>169</v>
      </c>
      <c r="BE188" s="117">
        <f>IF(U188="základná",N188,0)</f>
        <v>0</v>
      </c>
      <c r="BF188" s="117">
        <f>IF(U188="znížená",N188,0)</f>
        <v>0</v>
      </c>
      <c r="BG188" s="117">
        <f>IF(U188="zákl. prenesená",N188,0)</f>
        <v>0</v>
      </c>
      <c r="BH188" s="117">
        <f>IF(U188="zníž. prenesená",N188,0)</f>
        <v>0</v>
      </c>
      <c r="BI188" s="117">
        <f>IF(U188="nulová",N188,0)</f>
        <v>0</v>
      </c>
      <c r="BJ188" s="23" t="s">
        <v>103</v>
      </c>
      <c r="BK188" s="178">
        <f>ROUND(L188*K188,3)</f>
        <v>0</v>
      </c>
      <c r="BL188" s="23" t="s">
        <v>174</v>
      </c>
      <c r="BM188" s="23" t="s">
        <v>297</v>
      </c>
    </row>
    <row r="189" spans="2:65" s="11" customFormat="1" ht="16.5" customHeight="1">
      <c r="B189" s="179"/>
      <c r="C189" s="180"/>
      <c r="D189" s="180"/>
      <c r="E189" s="181" t="s">
        <v>5</v>
      </c>
      <c r="F189" s="293" t="s">
        <v>298</v>
      </c>
      <c r="G189" s="294"/>
      <c r="H189" s="294"/>
      <c r="I189" s="294"/>
      <c r="J189" s="180"/>
      <c r="K189" s="182">
        <v>0.218</v>
      </c>
      <c r="L189" s="180"/>
      <c r="M189" s="180"/>
      <c r="N189" s="180"/>
      <c r="O189" s="180"/>
      <c r="P189" s="180"/>
      <c r="Q189" s="180"/>
      <c r="R189" s="183"/>
      <c r="T189" s="184"/>
      <c r="U189" s="180"/>
      <c r="V189" s="180"/>
      <c r="W189" s="180"/>
      <c r="X189" s="180"/>
      <c r="Y189" s="180"/>
      <c r="Z189" s="180"/>
      <c r="AA189" s="185"/>
      <c r="AT189" s="186" t="s">
        <v>177</v>
      </c>
      <c r="AU189" s="186" t="s">
        <v>103</v>
      </c>
      <c r="AV189" s="11" t="s">
        <v>103</v>
      </c>
      <c r="AW189" s="11" t="s">
        <v>30</v>
      </c>
      <c r="AX189" s="11" t="s">
        <v>81</v>
      </c>
      <c r="AY189" s="186" t="s">
        <v>169</v>
      </c>
    </row>
    <row r="190" spans="2:65" s="1" customFormat="1" ht="16.5" customHeight="1">
      <c r="B190" s="141"/>
      <c r="C190" s="202" t="s">
        <v>299</v>
      </c>
      <c r="D190" s="202" t="s">
        <v>266</v>
      </c>
      <c r="E190" s="203" t="s">
        <v>300</v>
      </c>
      <c r="F190" s="310" t="s">
        <v>301</v>
      </c>
      <c r="G190" s="310"/>
      <c r="H190" s="310"/>
      <c r="I190" s="310"/>
      <c r="J190" s="204" t="s">
        <v>243</v>
      </c>
      <c r="K190" s="205">
        <v>8.5000000000000006E-2</v>
      </c>
      <c r="L190" s="311">
        <v>0</v>
      </c>
      <c r="M190" s="311"/>
      <c r="N190" s="312">
        <f>ROUND(L190*K190,3)</f>
        <v>0</v>
      </c>
      <c r="O190" s="292"/>
      <c r="P190" s="292"/>
      <c r="Q190" s="292"/>
      <c r="R190" s="144"/>
      <c r="T190" s="175" t="s">
        <v>5</v>
      </c>
      <c r="U190" s="47" t="s">
        <v>40</v>
      </c>
      <c r="V190" s="39"/>
      <c r="W190" s="176">
        <f>V190*K190</f>
        <v>0</v>
      </c>
      <c r="X190" s="176">
        <v>1</v>
      </c>
      <c r="Y190" s="176">
        <f>X190*K190</f>
        <v>8.5000000000000006E-2</v>
      </c>
      <c r="Z190" s="176">
        <v>0</v>
      </c>
      <c r="AA190" s="177">
        <f>Z190*K190</f>
        <v>0</v>
      </c>
      <c r="AR190" s="23" t="s">
        <v>207</v>
      </c>
      <c r="AT190" s="23" t="s">
        <v>266</v>
      </c>
      <c r="AU190" s="23" t="s">
        <v>103</v>
      </c>
      <c r="AY190" s="23" t="s">
        <v>169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103</v>
      </c>
      <c r="BK190" s="178">
        <f>ROUND(L190*K190,3)</f>
        <v>0</v>
      </c>
      <c r="BL190" s="23" t="s">
        <v>174</v>
      </c>
      <c r="BM190" s="23" t="s">
        <v>302</v>
      </c>
    </row>
    <row r="191" spans="2:65" s="11" customFormat="1" ht="16.5" customHeight="1">
      <c r="B191" s="179"/>
      <c r="C191" s="180"/>
      <c r="D191" s="180"/>
      <c r="E191" s="181" t="s">
        <v>5</v>
      </c>
      <c r="F191" s="293" t="s">
        <v>303</v>
      </c>
      <c r="G191" s="294"/>
      <c r="H191" s="294"/>
      <c r="I191" s="294"/>
      <c r="J191" s="180"/>
      <c r="K191" s="182">
        <v>8.5000000000000006E-2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81</v>
      </c>
      <c r="AY191" s="186" t="s">
        <v>169</v>
      </c>
    </row>
    <row r="192" spans="2:65" s="1" customFormat="1" ht="25.5" customHeight="1">
      <c r="B192" s="141"/>
      <c r="C192" s="202" t="s">
        <v>304</v>
      </c>
      <c r="D192" s="202" t="s">
        <v>266</v>
      </c>
      <c r="E192" s="203" t="s">
        <v>305</v>
      </c>
      <c r="F192" s="310" t="s">
        <v>306</v>
      </c>
      <c r="G192" s="310"/>
      <c r="H192" s="310"/>
      <c r="I192" s="310"/>
      <c r="J192" s="204" t="s">
        <v>288</v>
      </c>
      <c r="K192" s="205">
        <v>18</v>
      </c>
      <c r="L192" s="311">
        <v>0</v>
      </c>
      <c r="M192" s="311"/>
      <c r="N192" s="312">
        <f>ROUND(L192*K192,3)</f>
        <v>0</v>
      </c>
      <c r="O192" s="292"/>
      <c r="P192" s="292"/>
      <c r="Q192" s="292"/>
      <c r="R192" s="144"/>
      <c r="T192" s="175" t="s">
        <v>5</v>
      </c>
      <c r="U192" s="47" t="s">
        <v>40</v>
      </c>
      <c r="V192" s="39"/>
      <c r="W192" s="176">
        <f>V192*K192</f>
        <v>0</v>
      </c>
      <c r="X192" s="176">
        <v>1.9000000000000001E-4</v>
      </c>
      <c r="Y192" s="176">
        <f>X192*K192</f>
        <v>3.4200000000000003E-3</v>
      </c>
      <c r="Z192" s="176">
        <v>0</v>
      </c>
      <c r="AA192" s="177">
        <f>Z192*K192</f>
        <v>0</v>
      </c>
      <c r="AR192" s="23" t="s">
        <v>207</v>
      </c>
      <c r="AT192" s="23" t="s">
        <v>266</v>
      </c>
      <c r="AU192" s="23" t="s">
        <v>103</v>
      </c>
      <c r="AY192" s="23" t="s">
        <v>169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103</v>
      </c>
      <c r="BK192" s="178">
        <f>ROUND(L192*K192,3)</f>
        <v>0</v>
      </c>
      <c r="BL192" s="23" t="s">
        <v>174</v>
      </c>
      <c r="BM192" s="23" t="s">
        <v>307</v>
      </c>
    </row>
    <row r="193" spans="2:65" s="11" customFormat="1" ht="16.5" customHeight="1">
      <c r="B193" s="179"/>
      <c r="C193" s="180"/>
      <c r="D193" s="180"/>
      <c r="E193" s="181" t="s">
        <v>5</v>
      </c>
      <c r="F193" s="293" t="s">
        <v>308</v>
      </c>
      <c r="G193" s="294"/>
      <c r="H193" s="294"/>
      <c r="I193" s="294"/>
      <c r="J193" s="180"/>
      <c r="K193" s="182">
        <v>18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177</v>
      </c>
      <c r="AU193" s="186" t="s">
        <v>103</v>
      </c>
      <c r="AV193" s="11" t="s">
        <v>103</v>
      </c>
      <c r="AW193" s="11" t="s">
        <v>30</v>
      </c>
      <c r="AX193" s="11" t="s">
        <v>81</v>
      </c>
      <c r="AY193" s="186" t="s">
        <v>169</v>
      </c>
    </row>
    <row r="194" spans="2:65" s="10" customFormat="1" ht="29.9" customHeight="1">
      <c r="B194" s="159"/>
      <c r="C194" s="160"/>
      <c r="D194" s="169" t="s">
        <v>141</v>
      </c>
      <c r="E194" s="169"/>
      <c r="F194" s="169"/>
      <c r="G194" s="169"/>
      <c r="H194" s="169"/>
      <c r="I194" s="169"/>
      <c r="J194" s="169"/>
      <c r="K194" s="169"/>
      <c r="L194" s="169"/>
      <c r="M194" s="169"/>
      <c r="N194" s="300">
        <f>BK194</f>
        <v>0</v>
      </c>
      <c r="O194" s="301"/>
      <c r="P194" s="301"/>
      <c r="Q194" s="301"/>
      <c r="R194" s="162"/>
      <c r="T194" s="163"/>
      <c r="U194" s="160"/>
      <c r="V194" s="160"/>
      <c r="W194" s="164">
        <f>W195</f>
        <v>0</v>
      </c>
      <c r="X194" s="160"/>
      <c r="Y194" s="164">
        <f>Y195</f>
        <v>0</v>
      </c>
      <c r="Z194" s="160"/>
      <c r="AA194" s="165">
        <f>AA195</f>
        <v>0</v>
      </c>
      <c r="AR194" s="166" t="s">
        <v>81</v>
      </c>
      <c r="AT194" s="167" t="s">
        <v>72</v>
      </c>
      <c r="AU194" s="167" t="s">
        <v>81</v>
      </c>
      <c r="AY194" s="166" t="s">
        <v>169</v>
      </c>
      <c r="BK194" s="168">
        <f>BK195</f>
        <v>0</v>
      </c>
    </row>
    <row r="195" spans="2:65" s="1" customFormat="1" ht="38.25" customHeight="1">
      <c r="B195" s="141"/>
      <c r="C195" s="170" t="s">
        <v>309</v>
      </c>
      <c r="D195" s="170" t="s">
        <v>170</v>
      </c>
      <c r="E195" s="171" t="s">
        <v>310</v>
      </c>
      <c r="F195" s="290" t="s">
        <v>311</v>
      </c>
      <c r="G195" s="290"/>
      <c r="H195" s="290"/>
      <c r="I195" s="290"/>
      <c r="J195" s="172" t="s">
        <v>243</v>
      </c>
      <c r="K195" s="173">
        <v>36.426000000000002</v>
      </c>
      <c r="L195" s="291">
        <v>0</v>
      </c>
      <c r="M195" s="291"/>
      <c r="N195" s="292">
        <f>ROUND(L195*K195,3)</f>
        <v>0</v>
      </c>
      <c r="O195" s="292"/>
      <c r="P195" s="292"/>
      <c r="Q195" s="292"/>
      <c r="R195" s="144"/>
      <c r="T195" s="175" t="s">
        <v>5</v>
      </c>
      <c r="U195" s="47" t="s">
        <v>40</v>
      </c>
      <c r="V195" s="39"/>
      <c r="W195" s="176">
        <f>V195*K195</f>
        <v>0</v>
      </c>
      <c r="X195" s="176">
        <v>0</v>
      </c>
      <c r="Y195" s="176">
        <f>X195*K195</f>
        <v>0</v>
      </c>
      <c r="Z195" s="176">
        <v>0</v>
      </c>
      <c r="AA195" s="177">
        <f>Z195*K195</f>
        <v>0</v>
      </c>
      <c r="AR195" s="23" t="s">
        <v>174</v>
      </c>
      <c r="AT195" s="23" t="s">
        <v>170</v>
      </c>
      <c r="AU195" s="23" t="s">
        <v>103</v>
      </c>
      <c r="AY195" s="23" t="s">
        <v>169</v>
      </c>
      <c r="BE195" s="117">
        <f>IF(U195="základná",N195,0)</f>
        <v>0</v>
      </c>
      <c r="BF195" s="117">
        <f>IF(U195="znížená",N195,0)</f>
        <v>0</v>
      </c>
      <c r="BG195" s="117">
        <f>IF(U195="zákl. prenesená",N195,0)</f>
        <v>0</v>
      </c>
      <c r="BH195" s="117">
        <f>IF(U195="zníž. prenesená",N195,0)</f>
        <v>0</v>
      </c>
      <c r="BI195" s="117">
        <f>IF(U195="nulová",N195,0)</f>
        <v>0</v>
      </c>
      <c r="BJ195" s="23" t="s">
        <v>103</v>
      </c>
      <c r="BK195" s="178">
        <f>ROUND(L195*K195,3)</f>
        <v>0</v>
      </c>
      <c r="BL195" s="23" t="s">
        <v>174</v>
      </c>
      <c r="BM195" s="23" t="s">
        <v>312</v>
      </c>
    </row>
    <row r="196" spans="2:65" s="10" customFormat="1" ht="37.4" customHeight="1">
      <c r="B196" s="159"/>
      <c r="C196" s="160"/>
      <c r="D196" s="161" t="s">
        <v>142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313">
        <f>BK196</f>
        <v>0</v>
      </c>
      <c r="O196" s="314"/>
      <c r="P196" s="314"/>
      <c r="Q196" s="314"/>
      <c r="R196" s="162"/>
      <c r="T196" s="163"/>
      <c r="U196" s="160"/>
      <c r="V196" s="160"/>
      <c r="W196" s="164">
        <f>W197+W201</f>
        <v>0</v>
      </c>
      <c r="X196" s="160"/>
      <c r="Y196" s="164">
        <f>Y197+Y201</f>
        <v>0.20696267000000002</v>
      </c>
      <c r="Z196" s="160"/>
      <c r="AA196" s="165">
        <f>AA197+AA201</f>
        <v>0</v>
      </c>
      <c r="AR196" s="166" t="s">
        <v>103</v>
      </c>
      <c r="AT196" s="167" t="s">
        <v>72</v>
      </c>
      <c r="AU196" s="167" t="s">
        <v>73</v>
      </c>
      <c r="AY196" s="166" t="s">
        <v>169</v>
      </c>
      <c r="BK196" s="168">
        <f>BK197+BK201</f>
        <v>0</v>
      </c>
    </row>
    <row r="197" spans="2:65" s="10" customFormat="1" ht="19.899999999999999" customHeight="1">
      <c r="B197" s="159"/>
      <c r="C197" s="160"/>
      <c r="D197" s="169" t="s">
        <v>143</v>
      </c>
      <c r="E197" s="169"/>
      <c r="F197" s="169"/>
      <c r="G197" s="169"/>
      <c r="H197" s="169"/>
      <c r="I197" s="169"/>
      <c r="J197" s="169"/>
      <c r="K197" s="169"/>
      <c r="L197" s="169"/>
      <c r="M197" s="169"/>
      <c r="N197" s="300">
        <f>BK197</f>
        <v>0</v>
      </c>
      <c r="O197" s="301"/>
      <c r="P197" s="301"/>
      <c r="Q197" s="301"/>
      <c r="R197" s="162"/>
      <c r="T197" s="163"/>
      <c r="U197" s="160"/>
      <c r="V197" s="160"/>
      <c r="W197" s="164">
        <f>SUM(W198:W200)</f>
        <v>0</v>
      </c>
      <c r="X197" s="160"/>
      <c r="Y197" s="164">
        <f>SUM(Y198:Y200)</f>
        <v>0.19235100000000002</v>
      </c>
      <c r="Z197" s="160"/>
      <c r="AA197" s="165">
        <f>SUM(AA198:AA200)</f>
        <v>0</v>
      </c>
      <c r="AR197" s="166" t="s">
        <v>103</v>
      </c>
      <c r="AT197" s="167" t="s">
        <v>72</v>
      </c>
      <c r="AU197" s="167" t="s">
        <v>81</v>
      </c>
      <c r="AY197" s="166" t="s">
        <v>169</v>
      </c>
      <c r="BK197" s="168">
        <f>SUM(BK198:BK200)</f>
        <v>0</v>
      </c>
    </row>
    <row r="198" spans="2:65" s="1" customFormat="1" ht="38.25" customHeight="1">
      <c r="B198" s="141"/>
      <c r="C198" s="170" t="s">
        <v>313</v>
      </c>
      <c r="D198" s="170" t="s">
        <v>170</v>
      </c>
      <c r="E198" s="171" t="s">
        <v>314</v>
      </c>
      <c r="F198" s="290" t="s">
        <v>315</v>
      </c>
      <c r="G198" s="290"/>
      <c r="H198" s="290"/>
      <c r="I198" s="290"/>
      <c r="J198" s="172" t="s">
        <v>190</v>
      </c>
      <c r="K198" s="173">
        <v>29.1</v>
      </c>
      <c r="L198" s="291">
        <v>0</v>
      </c>
      <c r="M198" s="291"/>
      <c r="N198" s="292">
        <f>ROUND(L198*K198,3)</f>
        <v>0</v>
      </c>
      <c r="O198" s="292"/>
      <c r="P198" s="292"/>
      <c r="Q198" s="292"/>
      <c r="R198" s="144"/>
      <c r="T198" s="175" t="s">
        <v>5</v>
      </c>
      <c r="U198" s="47" t="s">
        <v>40</v>
      </c>
      <c r="V198" s="39"/>
      <c r="W198" s="176">
        <f>V198*K198</f>
        <v>0</v>
      </c>
      <c r="X198" s="176">
        <v>6.6100000000000004E-3</v>
      </c>
      <c r="Y198" s="176">
        <f>X198*K198</f>
        <v>0.19235100000000002</v>
      </c>
      <c r="Z198" s="176">
        <v>0</v>
      </c>
      <c r="AA198" s="177">
        <f>Z198*K198</f>
        <v>0</v>
      </c>
      <c r="AR198" s="23" t="s">
        <v>252</v>
      </c>
      <c r="AT198" s="23" t="s">
        <v>170</v>
      </c>
      <c r="AU198" s="23" t="s">
        <v>103</v>
      </c>
      <c r="AY198" s="23" t="s">
        <v>169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103</v>
      </c>
      <c r="BK198" s="178">
        <f>ROUND(L198*K198,3)</f>
        <v>0</v>
      </c>
      <c r="BL198" s="23" t="s">
        <v>252</v>
      </c>
      <c r="BM198" s="23" t="s">
        <v>316</v>
      </c>
    </row>
    <row r="199" spans="2:65" s="11" customFormat="1" ht="16.5" customHeight="1">
      <c r="B199" s="179"/>
      <c r="C199" s="180"/>
      <c r="D199" s="180"/>
      <c r="E199" s="181" t="s">
        <v>5</v>
      </c>
      <c r="F199" s="293" t="s">
        <v>317</v>
      </c>
      <c r="G199" s="294"/>
      <c r="H199" s="294"/>
      <c r="I199" s="294"/>
      <c r="J199" s="180"/>
      <c r="K199" s="182">
        <v>29.1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177</v>
      </c>
      <c r="AU199" s="186" t="s">
        <v>103</v>
      </c>
      <c r="AV199" s="11" t="s">
        <v>103</v>
      </c>
      <c r="AW199" s="11" t="s">
        <v>30</v>
      </c>
      <c r="AX199" s="11" t="s">
        <v>81</v>
      </c>
      <c r="AY199" s="186" t="s">
        <v>169</v>
      </c>
    </row>
    <row r="200" spans="2:65" s="1" customFormat="1" ht="25.5" customHeight="1">
      <c r="B200" s="141"/>
      <c r="C200" s="170" t="s">
        <v>318</v>
      </c>
      <c r="D200" s="170" t="s">
        <v>170</v>
      </c>
      <c r="E200" s="171" t="s">
        <v>319</v>
      </c>
      <c r="F200" s="290" t="s">
        <v>320</v>
      </c>
      <c r="G200" s="290"/>
      <c r="H200" s="290"/>
      <c r="I200" s="290"/>
      <c r="J200" s="172" t="s">
        <v>243</v>
      </c>
      <c r="K200" s="173">
        <v>0.192</v>
      </c>
      <c r="L200" s="291">
        <v>0</v>
      </c>
      <c r="M200" s="291"/>
      <c r="N200" s="292">
        <f>ROUND(L200*K200,3)</f>
        <v>0</v>
      </c>
      <c r="O200" s="292"/>
      <c r="P200" s="292"/>
      <c r="Q200" s="292"/>
      <c r="R200" s="144"/>
      <c r="T200" s="175" t="s">
        <v>5</v>
      </c>
      <c r="U200" s="47" t="s">
        <v>40</v>
      </c>
      <c r="V200" s="39"/>
      <c r="W200" s="176">
        <f>V200*K200</f>
        <v>0</v>
      </c>
      <c r="X200" s="176">
        <v>0</v>
      </c>
      <c r="Y200" s="176">
        <f>X200*K200</f>
        <v>0</v>
      </c>
      <c r="Z200" s="176">
        <v>0</v>
      </c>
      <c r="AA200" s="177">
        <f>Z200*K200</f>
        <v>0</v>
      </c>
      <c r="AR200" s="23" t="s">
        <v>252</v>
      </c>
      <c r="AT200" s="23" t="s">
        <v>170</v>
      </c>
      <c r="AU200" s="23" t="s">
        <v>103</v>
      </c>
      <c r="AY200" s="23" t="s">
        <v>169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103</v>
      </c>
      <c r="BK200" s="178">
        <f>ROUND(L200*K200,3)</f>
        <v>0</v>
      </c>
      <c r="BL200" s="23" t="s">
        <v>252</v>
      </c>
      <c r="BM200" s="23" t="s">
        <v>321</v>
      </c>
    </row>
    <row r="201" spans="2:65" s="10" customFormat="1" ht="29.9" customHeight="1">
      <c r="B201" s="159"/>
      <c r="C201" s="160"/>
      <c r="D201" s="169" t="s">
        <v>144</v>
      </c>
      <c r="E201" s="169"/>
      <c r="F201" s="169"/>
      <c r="G201" s="169"/>
      <c r="H201" s="169"/>
      <c r="I201" s="169"/>
      <c r="J201" s="169"/>
      <c r="K201" s="169"/>
      <c r="L201" s="169"/>
      <c r="M201" s="169"/>
      <c r="N201" s="304">
        <f>BK201</f>
        <v>0</v>
      </c>
      <c r="O201" s="305"/>
      <c r="P201" s="305"/>
      <c r="Q201" s="305"/>
      <c r="R201" s="162"/>
      <c r="T201" s="163"/>
      <c r="U201" s="160"/>
      <c r="V201" s="160"/>
      <c r="W201" s="164">
        <f>SUM(W202:W208)</f>
        <v>0</v>
      </c>
      <c r="X201" s="160"/>
      <c r="Y201" s="164">
        <f>SUM(Y202:Y208)</f>
        <v>1.4611670000000002E-2</v>
      </c>
      <c r="Z201" s="160"/>
      <c r="AA201" s="165">
        <f>SUM(AA202:AA208)</f>
        <v>0</v>
      </c>
      <c r="AR201" s="166" t="s">
        <v>103</v>
      </c>
      <c r="AT201" s="167" t="s">
        <v>72</v>
      </c>
      <c r="AU201" s="167" t="s">
        <v>81</v>
      </c>
      <c r="AY201" s="166" t="s">
        <v>169</v>
      </c>
      <c r="BK201" s="168">
        <f>SUM(BK202:BK208)</f>
        <v>0</v>
      </c>
    </row>
    <row r="202" spans="2:65" s="1" customFormat="1" ht="16.5" customHeight="1">
      <c r="B202" s="141"/>
      <c r="C202" s="170" t="s">
        <v>322</v>
      </c>
      <c r="D202" s="170" t="s">
        <v>170</v>
      </c>
      <c r="E202" s="171" t="s">
        <v>323</v>
      </c>
      <c r="F202" s="290" t="s">
        <v>324</v>
      </c>
      <c r="G202" s="290"/>
      <c r="H202" s="290"/>
      <c r="I202" s="290"/>
      <c r="J202" s="172" t="s">
        <v>190</v>
      </c>
      <c r="K202" s="173">
        <v>63.529000000000003</v>
      </c>
      <c r="L202" s="291">
        <v>0</v>
      </c>
      <c r="M202" s="291"/>
      <c r="N202" s="29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2.3000000000000001E-4</v>
      </c>
      <c r="Y202" s="176">
        <f>X202*K202</f>
        <v>1.4611670000000002E-2</v>
      </c>
      <c r="Z202" s="176">
        <v>0</v>
      </c>
      <c r="AA202" s="177">
        <f>Z202*K202</f>
        <v>0</v>
      </c>
      <c r="AR202" s="23" t="s">
        <v>252</v>
      </c>
      <c r="AT202" s="23" t="s">
        <v>170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252</v>
      </c>
      <c r="BM202" s="23" t="s">
        <v>325</v>
      </c>
    </row>
    <row r="203" spans="2:65" s="11" customFormat="1" ht="16.5" customHeight="1">
      <c r="B203" s="179"/>
      <c r="C203" s="180"/>
      <c r="D203" s="180"/>
      <c r="E203" s="181" t="s">
        <v>5</v>
      </c>
      <c r="F203" s="293" t="s">
        <v>326</v>
      </c>
      <c r="G203" s="294"/>
      <c r="H203" s="294"/>
      <c r="I203" s="294"/>
      <c r="J203" s="180"/>
      <c r="K203" s="182">
        <v>18.481000000000002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177</v>
      </c>
      <c r="AU203" s="186" t="s">
        <v>103</v>
      </c>
      <c r="AV203" s="11" t="s">
        <v>103</v>
      </c>
      <c r="AW203" s="11" t="s">
        <v>30</v>
      </c>
      <c r="AX203" s="11" t="s">
        <v>73</v>
      </c>
      <c r="AY203" s="186" t="s">
        <v>169</v>
      </c>
    </row>
    <row r="204" spans="2:65" s="11" customFormat="1" ht="16.5" customHeight="1">
      <c r="B204" s="179"/>
      <c r="C204" s="180"/>
      <c r="D204" s="180"/>
      <c r="E204" s="181" t="s">
        <v>5</v>
      </c>
      <c r="F204" s="295" t="s">
        <v>327</v>
      </c>
      <c r="G204" s="296"/>
      <c r="H204" s="296"/>
      <c r="I204" s="296"/>
      <c r="J204" s="180"/>
      <c r="K204" s="182">
        <v>7.1040000000000001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177</v>
      </c>
      <c r="AU204" s="186" t="s">
        <v>103</v>
      </c>
      <c r="AV204" s="11" t="s">
        <v>103</v>
      </c>
      <c r="AW204" s="11" t="s">
        <v>30</v>
      </c>
      <c r="AX204" s="11" t="s">
        <v>73</v>
      </c>
      <c r="AY204" s="186" t="s">
        <v>169</v>
      </c>
    </row>
    <row r="205" spans="2:65" s="11" customFormat="1" ht="16.5" customHeight="1">
      <c r="B205" s="179"/>
      <c r="C205" s="180"/>
      <c r="D205" s="180"/>
      <c r="E205" s="181" t="s">
        <v>5</v>
      </c>
      <c r="F205" s="295" t="s">
        <v>328</v>
      </c>
      <c r="G205" s="296"/>
      <c r="H205" s="296"/>
      <c r="I205" s="296"/>
      <c r="J205" s="180"/>
      <c r="K205" s="182">
        <v>22.35</v>
      </c>
      <c r="L205" s="180"/>
      <c r="M205" s="180"/>
      <c r="N205" s="180"/>
      <c r="O205" s="180"/>
      <c r="P205" s="180"/>
      <c r="Q205" s="180"/>
      <c r="R205" s="183"/>
      <c r="T205" s="184"/>
      <c r="U205" s="180"/>
      <c r="V205" s="180"/>
      <c r="W205" s="180"/>
      <c r="X205" s="180"/>
      <c r="Y205" s="180"/>
      <c r="Z205" s="180"/>
      <c r="AA205" s="185"/>
      <c r="AT205" s="186" t="s">
        <v>177</v>
      </c>
      <c r="AU205" s="186" t="s">
        <v>103</v>
      </c>
      <c r="AV205" s="11" t="s">
        <v>103</v>
      </c>
      <c r="AW205" s="11" t="s">
        <v>30</v>
      </c>
      <c r="AX205" s="11" t="s">
        <v>73</v>
      </c>
      <c r="AY205" s="186" t="s">
        <v>169</v>
      </c>
    </row>
    <row r="206" spans="2:65" s="11" customFormat="1" ht="16.5" customHeight="1">
      <c r="B206" s="179"/>
      <c r="C206" s="180"/>
      <c r="D206" s="180"/>
      <c r="E206" s="181" t="s">
        <v>5</v>
      </c>
      <c r="F206" s="295" t="s">
        <v>329</v>
      </c>
      <c r="G206" s="296"/>
      <c r="H206" s="296"/>
      <c r="I206" s="296"/>
      <c r="J206" s="180"/>
      <c r="K206" s="182">
        <v>14.076000000000001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73</v>
      </c>
      <c r="AY206" s="186" t="s">
        <v>169</v>
      </c>
    </row>
    <row r="207" spans="2:65" s="11" customFormat="1" ht="16.5" customHeight="1">
      <c r="B207" s="179"/>
      <c r="C207" s="180"/>
      <c r="D207" s="180"/>
      <c r="E207" s="181" t="s">
        <v>5</v>
      </c>
      <c r="F207" s="295" t="s">
        <v>330</v>
      </c>
      <c r="G207" s="296"/>
      <c r="H207" s="296"/>
      <c r="I207" s="296"/>
      <c r="J207" s="180"/>
      <c r="K207" s="182">
        <v>1.518</v>
      </c>
      <c r="L207" s="180"/>
      <c r="M207" s="180"/>
      <c r="N207" s="180"/>
      <c r="O207" s="180"/>
      <c r="P207" s="180"/>
      <c r="Q207" s="180"/>
      <c r="R207" s="183"/>
      <c r="T207" s="184"/>
      <c r="U207" s="180"/>
      <c r="V207" s="180"/>
      <c r="W207" s="180"/>
      <c r="X207" s="180"/>
      <c r="Y207" s="180"/>
      <c r="Z207" s="180"/>
      <c r="AA207" s="185"/>
      <c r="AT207" s="186" t="s">
        <v>177</v>
      </c>
      <c r="AU207" s="186" t="s">
        <v>103</v>
      </c>
      <c r="AV207" s="11" t="s">
        <v>103</v>
      </c>
      <c r="AW207" s="11" t="s">
        <v>30</v>
      </c>
      <c r="AX207" s="11" t="s">
        <v>73</v>
      </c>
      <c r="AY207" s="186" t="s">
        <v>169</v>
      </c>
    </row>
    <row r="208" spans="2:65" s="12" customFormat="1" ht="16.5" customHeight="1">
      <c r="B208" s="187"/>
      <c r="C208" s="188"/>
      <c r="D208" s="188"/>
      <c r="E208" s="189" t="s">
        <v>5</v>
      </c>
      <c r="F208" s="302" t="s">
        <v>179</v>
      </c>
      <c r="G208" s="303"/>
      <c r="H208" s="303"/>
      <c r="I208" s="303"/>
      <c r="J208" s="188"/>
      <c r="K208" s="190">
        <v>63.529000000000003</v>
      </c>
      <c r="L208" s="188"/>
      <c r="M208" s="188"/>
      <c r="N208" s="188"/>
      <c r="O208" s="188"/>
      <c r="P208" s="188"/>
      <c r="Q208" s="188"/>
      <c r="R208" s="191"/>
      <c r="T208" s="192"/>
      <c r="U208" s="188"/>
      <c r="V208" s="188"/>
      <c r="W208" s="188"/>
      <c r="X208" s="188"/>
      <c r="Y208" s="188"/>
      <c r="Z208" s="188"/>
      <c r="AA208" s="193"/>
      <c r="AT208" s="194" t="s">
        <v>177</v>
      </c>
      <c r="AU208" s="194" t="s">
        <v>103</v>
      </c>
      <c r="AV208" s="12" t="s">
        <v>174</v>
      </c>
      <c r="AW208" s="12" t="s">
        <v>30</v>
      </c>
      <c r="AX208" s="12" t="s">
        <v>81</v>
      </c>
      <c r="AY208" s="194" t="s">
        <v>169</v>
      </c>
    </row>
    <row r="209" spans="2:63" s="1" customFormat="1" ht="49.9" customHeight="1">
      <c r="B209" s="38"/>
      <c r="C209" s="39"/>
      <c r="D209" s="161" t="s">
        <v>331</v>
      </c>
      <c r="E209" s="39"/>
      <c r="F209" s="39"/>
      <c r="G209" s="39"/>
      <c r="H209" s="39"/>
      <c r="I209" s="39"/>
      <c r="J209" s="39"/>
      <c r="K209" s="39"/>
      <c r="L209" s="39"/>
      <c r="M209" s="39"/>
      <c r="N209" s="318">
        <f t="shared" ref="N209:N214" si="5">BK209</f>
        <v>0</v>
      </c>
      <c r="O209" s="319"/>
      <c r="P209" s="319"/>
      <c r="Q209" s="319"/>
      <c r="R209" s="40"/>
      <c r="T209" s="206"/>
      <c r="U209" s="39"/>
      <c r="V209" s="39"/>
      <c r="W209" s="39"/>
      <c r="X209" s="39"/>
      <c r="Y209" s="39"/>
      <c r="Z209" s="39"/>
      <c r="AA209" s="77"/>
      <c r="AT209" s="23" t="s">
        <v>72</v>
      </c>
      <c r="AU209" s="23" t="s">
        <v>73</v>
      </c>
      <c r="AY209" s="23" t="s">
        <v>332</v>
      </c>
      <c r="BK209" s="178">
        <f>SUM(BK210:BK214)</f>
        <v>0</v>
      </c>
    </row>
    <row r="210" spans="2:63" s="1" customFormat="1" ht="22.4" customHeight="1">
      <c r="B210" s="38"/>
      <c r="C210" s="207" t="s">
        <v>5</v>
      </c>
      <c r="D210" s="207" t="s">
        <v>170</v>
      </c>
      <c r="E210" s="208" t="s">
        <v>5</v>
      </c>
      <c r="F210" s="316" t="s">
        <v>5</v>
      </c>
      <c r="G210" s="316"/>
      <c r="H210" s="316"/>
      <c r="I210" s="316"/>
      <c r="J210" s="209" t="s">
        <v>5</v>
      </c>
      <c r="K210" s="174"/>
      <c r="L210" s="291"/>
      <c r="M210" s="317"/>
      <c r="N210" s="317">
        <f t="shared" si="5"/>
        <v>0</v>
      </c>
      <c r="O210" s="317"/>
      <c r="P210" s="317"/>
      <c r="Q210" s="317"/>
      <c r="R210" s="40"/>
      <c r="T210" s="175" t="s">
        <v>5</v>
      </c>
      <c r="U210" s="210" t="s">
        <v>40</v>
      </c>
      <c r="V210" s="39"/>
      <c r="W210" s="39"/>
      <c r="X210" s="39"/>
      <c r="Y210" s="39"/>
      <c r="Z210" s="39"/>
      <c r="AA210" s="77"/>
      <c r="AT210" s="23" t="s">
        <v>332</v>
      </c>
      <c r="AU210" s="23" t="s">
        <v>81</v>
      </c>
      <c r="AY210" s="23" t="s">
        <v>332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103</v>
      </c>
      <c r="BK210" s="178">
        <f>L210*K210</f>
        <v>0</v>
      </c>
    </row>
    <row r="211" spans="2:63" s="1" customFormat="1" ht="22.4" customHeight="1">
      <c r="B211" s="38"/>
      <c r="C211" s="207" t="s">
        <v>5</v>
      </c>
      <c r="D211" s="207" t="s">
        <v>170</v>
      </c>
      <c r="E211" s="208" t="s">
        <v>5</v>
      </c>
      <c r="F211" s="316" t="s">
        <v>5</v>
      </c>
      <c r="G211" s="316"/>
      <c r="H211" s="316"/>
      <c r="I211" s="316"/>
      <c r="J211" s="209" t="s">
        <v>5</v>
      </c>
      <c r="K211" s="174"/>
      <c r="L211" s="291"/>
      <c r="M211" s="317"/>
      <c r="N211" s="317">
        <f t="shared" si="5"/>
        <v>0</v>
      </c>
      <c r="O211" s="317"/>
      <c r="P211" s="317"/>
      <c r="Q211" s="317"/>
      <c r="R211" s="40"/>
      <c r="T211" s="175" t="s">
        <v>5</v>
      </c>
      <c r="U211" s="210" t="s">
        <v>40</v>
      </c>
      <c r="V211" s="39"/>
      <c r="W211" s="39"/>
      <c r="X211" s="39"/>
      <c r="Y211" s="39"/>
      <c r="Z211" s="39"/>
      <c r="AA211" s="77"/>
      <c r="AT211" s="23" t="s">
        <v>332</v>
      </c>
      <c r="AU211" s="23" t="s">
        <v>81</v>
      </c>
      <c r="AY211" s="23" t="s">
        <v>332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103</v>
      </c>
      <c r="BK211" s="178">
        <f>L211*K211</f>
        <v>0</v>
      </c>
    </row>
    <row r="212" spans="2:63" s="1" customFormat="1" ht="22.4" customHeight="1">
      <c r="B212" s="38"/>
      <c r="C212" s="207" t="s">
        <v>5</v>
      </c>
      <c r="D212" s="207" t="s">
        <v>170</v>
      </c>
      <c r="E212" s="208" t="s">
        <v>5</v>
      </c>
      <c r="F212" s="316" t="s">
        <v>5</v>
      </c>
      <c r="G212" s="316"/>
      <c r="H212" s="316"/>
      <c r="I212" s="316"/>
      <c r="J212" s="209" t="s">
        <v>5</v>
      </c>
      <c r="K212" s="174"/>
      <c r="L212" s="291"/>
      <c r="M212" s="317"/>
      <c r="N212" s="317">
        <f t="shared" si="5"/>
        <v>0</v>
      </c>
      <c r="O212" s="317"/>
      <c r="P212" s="317"/>
      <c r="Q212" s="317"/>
      <c r="R212" s="40"/>
      <c r="T212" s="175" t="s">
        <v>5</v>
      </c>
      <c r="U212" s="210" t="s">
        <v>40</v>
      </c>
      <c r="V212" s="39"/>
      <c r="W212" s="39"/>
      <c r="X212" s="39"/>
      <c r="Y212" s="39"/>
      <c r="Z212" s="39"/>
      <c r="AA212" s="77"/>
      <c r="AT212" s="23" t="s">
        <v>332</v>
      </c>
      <c r="AU212" s="23" t="s">
        <v>81</v>
      </c>
      <c r="AY212" s="23" t="s">
        <v>332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103</v>
      </c>
      <c r="BK212" s="178">
        <f>L212*K212</f>
        <v>0</v>
      </c>
    </row>
    <row r="213" spans="2:63" s="1" customFormat="1" ht="22.4" customHeight="1">
      <c r="B213" s="38"/>
      <c r="C213" s="207" t="s">
        <v>5</v>
      </c>
      <c r="D213" s="207" t="s">
        <v>170</v>
      </c>
      <c r="E213" s="208" t="s">
        <v>5</v>
      </c>
      <c r="F213" s="316" t="s">
        <v>5</v>
      </c>
      <c r="G213" s="316"/>
      <c r="H213" s="316"/>
      <c r="I213" s="316"/>
      <c r="J213" s="209" t="s">
        <v>5</v>
      </c>
      <c r="K213" s="174"/>
      <c r="L213" s="291"/>
      <c r="M213" s="317"/>
      <c r="N213" s="317">
        <f t="shared" si="5"/>
        <v>0</v>
      </c>
      <c r="O213" s="317"/>
      <c r="P213" s="317"/>
      <c r="Q213" s="317"/>
      <c r="R213" s="40"/>
      <c r="T213" s="175" t="s">
        <v>5</v>
      </c>
      <c r="U213" s="210" t="s">
        <v>40</v>
      </c>
      <c r="V213" s="39"/>
      <c r="W213" s="39"/>
      <c r="X213" s="39"/>
      <c r="Y213" s="39"/>
      <c r="Z213" s="39"/>
      <c r="AA213" s="77"/>
      <c r="AT213" s="23" t="s">
        <v>332</v>
      </c>
      <c r="AU213" s="23" t="s">
        <v>81</v>
      </c>
      <c r="AY213" s="23" t="s">
        <v>332</v>
      </c>
      <c r="BE213" s="117">
        <f>IF(U213="základná",N213,0)</f>
        <v>0</v>
      </c>
      <c r="BF213" s="117">
        <f>IF(U213="znížená",N213,0)</f>
        <v>0</v>
      </c>
      <c r="BG213" s="117">
        <f>IF(U213="zákl. prenesená",N213,0)</f>
        <v>0</v>
      </c>
      <c r="BH213" s="117">
        <f>IF(U213="zníž. prenesená",N213,0)</f>
        <v>0</v>
      </c>
      <c r="BI213" s="117">
        <f>IF(U213="nulová",N213,0)</f>
        <v>0</v>
      </c>
      <c r="BJ213" s="23" t="s">
        <v>103</v>
      </c>
      <c r="BK213" s="178">
        <f>L213*K213</f>
        <v>0</v>
      </c>
    </row>
    <row r="214" spans="2:63" s="1" customFormat="1" ht="22.4" customHeight="1">
      <c r="B214" s="38"/>
      <c r="C214" s="207" t="s">
        <v>5</v>
      </c>
      <c r="D214" s="207" t="s">
        <v>170</v>
      </c>
      <c r="E214" s="208" t="s">
        <v>5</v>
      </c>
      <c r="F214" s="316" t="s">
        <v>5</v>
      </c>
      <c r="G214" s="316"/>
      <c r="H214" s="316"/>
      <c r="I214" s="316"/>
      <c r="J214" s="209" t="s">
        <v>5</v>
      </c>
      <c r="K214" s="174"/>
      <c r="L214" s="291"/>
      <c r="M214" s="317"/>
      <c r="N214" s="317">
        <f t="shared" si="5"/>
        <v>0</v>
      </c>
      <c r="O214" s="317"/>
      <c r="P214" s="317"/>
      <c r="Q214" s="317"/>
      <c r="R214" s="40"/>
      <c r="T214" s="175" t="s">
        <v>5</v>
      </c>
      <c r="U214" s="210" t="s">
        <v>40</v>
      </c>
      <c r="V214" s="59"/>
      <c r="W214" s="59"/>
      <c r="X214" s="59"/>
      <c r="Y214" s="59"/>
      <c r="Z214" s="59"/>
      <c r="AA214" s="61"/>
      <c r="AT214" s="23" t="s">
        <v>332</v>
      </c>
      <c r="AU214" s="23" t="s">
        <v>81</v>
      </c>
      <c r="AY214" s="23" t="s">
        <v>332</v>
      </c>
      <c r="BE214" s="117">
        <f>IF(U214="základná",N214,0)</f>
        <v>0</v>
      </c>
      <c r="BF214" s="117">
        <f>IF(U214="znížená",N214,0)</f>
        <v>0</v>
      </c>
      <c r="BG214" s="117">
        <f>IF(U214="zákl. prenesená",N214,0)</f>
        <v>0</v>
      </c>
      <c r="BH214" s="117">
        <f>IF(U214="zníž. prenesená",N214,0)</f>
        <v>0</v>
      </c>
      <c r="BI214" s="117">
        <f>IF(U214="nulová",N214,0)</f>
        <v>0</v>
      </c>
      <c r="BJ214" s="23" t="s">
        <v>103</v>
      </c>
      <c r="BK214" s="178">
        <f>L214*K214</f>
        <v>0</v>
      </c>
    </row>
    <row r="215" spans="2:63" s="1" customFormat="1" ht="7" customHeight="1"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4"/>
    </row>
  </sheetData>
  <mergeCells count="232">
    <mergeCell ref="H1:K1"/>
    <mergeCell ref="S2:AC2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5:I205"/>
    <mergeCell ref="F206:I206"/>
    <mergeCell ref="F207:I207"/>
    <mergeCell ref="F208:I208"/>
    <mergeCell ref="F210:I210"/>
    <mergeCell ref="L210:M210"/>
    <mergeCell ref="N210:Q210"/>
    <mergeCell ref="F211:I211"/>
    <mergeCell ref="L211:M211"/>
    <mergeCell ref="N211:Q211"/>
    <mergeCell ref="N209:Q209"/>
    <mergeCell ref="F199:I199"/>
    <mergeCell ref="F200:I200"/>
    <mergeCell ref="L200:M200"/>
    <mergeCell ref="N200:Q200"/>
    <mergeCell ref="F202:I202"/>
    <mergeCell ref="L202:M202"/>
    <mergeCell ref="N202:Q202"/>
    <mergeCell ref="F203:I203"/>
    <mergeCell ref="F204:I204"/>
    <mergeCell ref="N201:Q201"/>
    <mergeCell ref="F191:I191"/>
    <mergeCell ref="F192:I192"/>
    <mergeCell ref="L192:M192"/>
    <mergeCell ref="N192:Q192"/>
    <mergeCell ref="F193:I193"/>
    <mergeCell ref="F195:I195"/>
    <mergeCell ref="L195:M195"/>
    <mergeCell ref="N195:Q195"/>
    <mergeCell ref="F198:I198"/>
    <mergeCell ref="L198:M198"/>
    <mergeCell ref="N198:Q198"/>
    <mergeCell ref="N194:Q194"/>
    <mergeCell ref="N196:Q196"/>
    <mergeCell ref="N197:Q197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6:I186"/>
    <mergeCell ref="L186:M186"/>
    <mergeCell ref="N186:Q186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N169:Q169"/>
    <mergeCell ref="F170:I170"/>
    <mergeCell ref="F172:I172"/>
    <mergeCell ref="L172:M172"/>
    <mergeCell ref="N172:Q172"/>
    <mergeCell ref="F173:I173"/>
    <mergeCell ref="F174:I174"/>
    <mergeCell ref="F175:I175"/>
    <mergeCell ref="F176:I176"/>
    <mergeCell ref="N171:Q17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45:I145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F140:I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N143:Q143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30:I130"/>
    <mergeCell ref="F131:I131"/>
    <mergeCell ref="F132:I132"/>
    <mergeCell ref="F133:I133"/>
    <mergeCell ref="L133:M133"/>
    <mergeCell ref="N133:Q133"/>
    <mergeCell ref="F134:I134"/>
    <mergeCell ref="L134:M134"/>
    <mergeCell ref="N134:Q134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10:D215" xr:uid="{00000000-0002-0000-0200-000000000000}">
      <formula1>"K, M"</formula1>
    </dataValidation>
    <dataValidation type="list" allowBlank="1" showInputMessage="1" showErrorMessage="1" error="Povolené sú hodnoty základná, znížená, nulová." sqref="U210:U215" xr:uid="{00000000-0002-0000-0200-000001000000}">
      <formula1>"základná, znížená, nulová"</formula1>
    </dataValidation>
  </dataValidation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23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215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88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337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N99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ROUND((((SUM(BE99:BE106)+SUM(BE124:BE208))+SUM(BE210:BE214))),2)</f>
        <v>0</v>
      </c>
      <c r="I32" s="270"/>
      <c r="J32" s="270"/>
      <c r="K32" s="39"/>
      <c r="L32" s="39"/>
      <c r="M32" s="276">
        <f>ROUND(((ROUND((SUM(BE99:BE106)+SUM(BE124:BE208)), 2)*F32)+SUM(BE210:BE214)*F32),2)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ROUND((((SUM(BF99:BF106)+SUM(BF124:BF208))+SUM(BF210:BF214))),2)</f>
        <v>0</v>
      </c>
      <c r="I33" s="270"/>
      <c r="J33" s="270"/>
      <c r="K33" s="39"/>
      <c r="L33" s="39"/>
      <c r="M33" s="276">
        <f>ROUND(((ROUND((SUM(BF99:BF106)+SUM(BF124:BF208)), 2)*F33)+SUM(BF210:BF214)*F33),2)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ROUND((((SUM(BG99:BG106)+SUM(BG124:BG208))+SUM(BG210:BG214))),2)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ROUND((((SUM(BH99:BH106)+SUM(BH124:BH208))+SUM(BH210:BH214))),2)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ROUND((((SUM(BI99:BI106)+SUM(BI124:BI208))+SUM(BI210:BI214))),2)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SO-03 - Oceľový prístrešok č. 3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N124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N125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138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N126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139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N143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N171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141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N194</f>
        <v>0</v>
      </c>
      <c r="O93" s="261"/>
      <c r="P93" s="261"/>
      <c r="Q93" s="261"/>
      <c r="R93" s="138"/>
    </row>
    <row r="94" spans="2:47" s="7" customFormat="1" ht="25" customHeight="1">
      <c r="B94" s="133"/>
      <c r="C94" s="134"/>
      <c r="D94" s="135" t="s">
        <v>142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282">
        <f>N196</f>
        <v>0</v>
      </c>
      <c r="O94" s="283"/>
      <c r="P94" s="283"/>
      <c r="Q94" s="283"/>
      <c r="R94" s="136"/>
    </row>
    <row r="95" spans="2:47" s="8" customFormat="1" ht="19.899999999999999" customHeight="1">
      <c r="B95" s="137"/>
      <c r="C95" s="102"/>
      <c r="D95" s="113" t="s">
        <v>143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N197</f>
        <v>0</v>
      </c>
      <c r="O95" s="261"/>
      <c r="P95" s="261"/>
      <c r="Q95" s="261"/>
      <c r="R95" s="138"/>
    </row>
    <row r="96" spans="2:47" s="8" customFormat="1" ht="19.899999999999999" customHeight="1">
      <c r="B96" s="137"/>
      <c r="C96" s="102"/>
      <c r="D96" s="113" t="s">
        <v>144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60">
        <f>N201</f>
        <v>0</v>
      </c>
      <c r="O96" s="261"/>
      <c r="P96" s="261"/>
      <c r="Q96" s="261"/>
      <c r="R96" s="138"/>
    </row>
    <row r="97" spans="2:65" s="7" customFormat="1" ht="21.75" customHeight="1">
      <c r="B97" s="133"/>
      <c r="C97" s="134"/>
      <c r="D97" s="135" t="s">
        <v>145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84">
        <f>N209</f>
        <v>0</v>
      </c>
      <c r="O97" s="283"/>
      <c r="P97" s="283"/>
      <c r="Q97" s="283"/>
      <c r="R97" s="136"/>
    </row>
    <row r="98" spans="2:65" s="1" customFormat="1" ht="21.7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</row>
    <row r="99" spans="2:65" s="1" customFormat="1" ht="29.25" customHeight="1">
      <c r="B99" s="38"/>
      <c r="C99" s="132" t="s">
        <v>146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281">
        <f>ROUND(N100+N101+N102+N103+N104+N105,2)</f>
        <v>0</v>
      </c>
      <c r="O99" s="285"/>
      <c r="P99" s="285"/>
      <c r="Q99" s="285"/>
      <c r="R99" s="40"/>
      <c r="T99" s="139"/>
      <c r="U99" s="140" t="s">
        <v>37</v>
      </c>
    </row>
    <row r="100" spans="2:65" s="1" customFormat="1" ht="18" customHeight="1">
      <c r="B100" s="141"/>
      <c r="C100" s="142"/>
      <c r="D100" s="262" t="s">
        <v>147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ROUND(N88*T100,2)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ref="BE100:BE105" si="0">IF(U100="základná",N100,0)</f>
        <v>0</v>
      </c>
      <c r="BF100" s="149">
        <f t="shared" ref="BF100:BF105" si="1">IF(U100="znížená",N100,0)</f>
        <v>0</v>
      </c>
      <c r="BG100" s="149">
        <f t="shared" ref="BG100:BG105" si="2">IF(U100="zákl. prenesená",N100,0)</f>
        <v>0</v>
      </c>
      <c r="BH100" s="149">
        <f t="shared" ref="BH100:BH105" si="3">IF(U100="zníž. prenesená",N100,0)</f>
        <v>0</v>
      </c>
      <c r="BI100" s="149">
        <f t="shared" ref="BI100:BI105" si="4">IF(U100="nulová",N100,0)</f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149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ROUND(N88*T101,2)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150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ROUND(N88*T102,2)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151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ROUND(N88*T103,2)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262" t="s">
        <v>152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143" t="s">
        <v>153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50"/>
      <c r="U105" s="151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154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29.25" customHeight="1">
      <c r="B107" s="38"/>
      <c r="C107" s="123" t="s">
        <v>122</v>
      </c>
      <c r="D107" s="124"/>
      <c r="E107" s="124"/>
      <c r="F107" s="124"/>
      <c r="G107" s="124"/>
      <c r="H107" s="124"/>
      <c r="I107" s="124"/>
      <c r="J107" s="124"/>
      <c r="K107" s="124"/>
      <c r="L107" s="265">
        <f>ROUND(SUM(N88+N99),2)</f>
        <v>0</v>
      </c>
      <c r="M107" s="265"/>
      <c r="N107" s="265"/>
      <c r="O107" s="265"/>
      <c r="P107" s="265"/>
      <c r="Q107" s="265"/>
      <c r="R107" s="40"/>
    </row>
    <row r="108" spans="2:65" s="1" customFormat="1" ht="7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12" spans="2:65" s="1" customFormat="1" ht="7" customHeight="1"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</row>
    <row r="113" spans="2:65" s="1" customFormat="1" ht="37" customHeight="1">
      <c r="B113" s="38"/>
      <c r="C113" s="222" t="s">
        <v>155</v>
      </c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40"/>
    </row>
    <row r="114" spans="2:65" s="1" customFormat="1" ht="7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30" customHeight="1">
      <c r="B115" s="38"/>
      <c r="C115" s="34" t="s">
        <v>16</v>
      </c>
      <c r="D115" s="39"/>
      <c r="E115" s="39"/>
      <c r="F115" s="268" t="str">
        <f>F6</f>
        <v>Modernizácia zberného dvoru v Ilave</v>
      </c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39"/>
      <c r="R115" s="40"/>
    </row>
    <row r="116" spans="2:65" s="1" customFormat="1" ht="37" customHeight="1">
      <c r="B116" s="38"/>
      <c r="C116" s="72" t="s">
        <v>129</v>
      </c>
      <c r="D116" s="39"/>
      <c r="E116" s="39"/>
      <c r="F116" s="238" t="str">
        <f>F7</f>
        <v>SO-03 - Oceľový prístrešok č. 3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9"/>
      <c r="R116" s="40"/>
    </row>
    <row r="117" spans="2:65" s="1" customFormat="1" ht="7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8" customHeight="1">
      <c r="B118" s="38"/>
      <c r="C118" s="34" t="s">
        <v>20</v>
      </c>
      <c r="D118" s="39"/>
      <c r="E118" s="39"/>
      <c r="F118" s="32" t="str">
        <f>F9</f>
        <v>Ilava</v>
      </c>
      <c r="G118" s="39"/>
      <c r="H118" s="39"/>
      <c r="I118" s="39"/>
      <c r="J118" s="39"/>
      <c r="K118" s="34" t="s">
        <v>22</v>
      </c>
      <c r="L118" s="39"/>
      <c r="M118" s="272">
        <f>IF(O9="","",O9)</f>
        <v>0</v>
      </c>
      <c r="N118" s="272"/>
      <c r="O118" s="272"/>
      <c r="P118" s="272"/>
      <c r="Q118" s="39"/>
      <c r="R118" s="40"/>
    </row>
    <row r="119" spans="2:65" s="1" customFormat="1" ht="7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>
      <c r="B120" s="38"/>
      <c r="C120" s="34" t="s">
        <v>23</v>
      </c>
      <c r="D120" s="39"/>
      <c r="E120" s="39"/>
      <c r="F120" s="32" t="str">
        <f>E12</f>
        <v>Mesto Ilava</v>
      </c>
      <c r="G120" s="39"/>
      <c r="H120" s="39"/>
      <c r="I120" s="39"/>
      <c r="J120" s="39"/>
      <c r="K120" s="34" t="s">
        <v>29</v>
      </c>
      <c r="L120" s="39"/>
      <c r="M120" s="226">
        <f>E18</f>
        <v>0</v>
      </c>
      <c r="N120" s="226"/>
      <c r="O120" s="226"/>
      <c r="P120" s="226"/>
      <c r="Q120" s="226"/>
      <c r="R120" s="40"/>
    </row>
    <row r="121" spans="2:65" s="1" customFormat="1" ht="14.5" customHeight="1">
      <c r="B121" s="38"/>
      <c r="C121" s="34" t="s">
        <v>27</v>
      </c>
      <c r="D121" s="39"/>
      <c r="E121" s="39"/>
      <c r="F121" s="32" t="str">
        <f>IF(E15="","",E15)</f>
        <v>Vyplň údaj</v>
      </c>
      <c r="G121" s="39"/>
      <c r="H121" s="39"/>
      <c r="I121" s="39"/>
      <c r="J121" s="39"/>
      <c r="K121" s="34" t="s">
        <v>32</v>
      </c>
      <c r="L121" s="39"/>
      <c r="M121" s="226">
        <f>E21</f>
        <v>0</v>
      </c>
      <c r="N121" s="226"/>
      <c r="O121" s="226"/>
      <c r="P121" s="226"/>
      <c r="Q121" s="226"/>
      <c r="R121" s="40"/>
    </row>
    <row r="122" spans="2:65" s="1" customFormat="1" ht="10.4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5" s="9" customFormat="1" ht="29.25" customHeight="1">
      <c r="B123" s="152"/>
      <c r="C123" s="153" t="s">
        <v>156</v>
      </c>
      <c r="D123" s="154" t="s">
        <v>157</v>
      </c>
      <c r="E123" s="154" t="s">
        <v>55</v>
      </c>
      <c r="F123" s="288" t="s">
        <v>158</v>
      </c>
      <c r="G123" s="288"/>
      <c r="H123" s="288"/>
      <c r="I123" s="288"/>
      <c r="J123" s="154" t="s">
        <v>159</v>
      </c>
      <c r="K123" s="154" t="s">
        <v>160</v>
      </c>
      <c r="L123" s="288" t="s">
        <v>161</v>
      </c>
      <c r="M123" s="288"/>
      <c r="N123" s="288" t="s">
        <v>134</v>
      </c>
      <c r="O123" s="288"/>
      <c r="P123" s="288"/>
      <c r="Q123" s="289"/>
      <c r="R123" s="155"/>
      <c r="T123" s="79" t="s">
        <v>162</v>
      </c>
      <c r="U123" s="80" t="s">
        <v>37</v>
      </c>
      <c r="V123" s="80" t="s">
        <v>163</v>
      </c>
      <c r="W123" s="80" t="s">
        <v>164</v>
      </c>
      <c r="X123" s="80" t="s">
        <v>165</v>
      </c>
      <c r="Y123" s="80" t="s">
        <v>166</v>
      </c>
      <c r="Z123" s="80" t="s">
        <v>167</v>
      </c>
      <c r="AA123" s="81" t="s">
        <v>168</v>
      </c>
    </row>
    <row r="124" spans="2:65" s="1" customFormat="1" ht="29.25" customHeight="1">
      <c r="B124" s="38"/>
      <c r="C124" s="83" t="s">
        <v>131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297">
        <f>BK124</f>
        <v>0</v>
      </c>
      <c r="O124" s="298"/>
      <c r="P124" s="298"/>
      <c r="Q124" s="298"/>
      <c r="R124" s="40"/>
      <c r="T124" s="82"/>
      <c r="U124" s="54"/>
      <c r="V124" s="54"/>
      <c r="W124" s="156">
        <f>W125+W196+W209</f>
        <v>0</v>
      </c>
      <c r="X124" s="54"/>
      <c r="Y124" s="156">
        <f>Y125+Y196+Y209</f>
        <v>36.632642470000008</v>
      </c>
      <c r="Z124" s="54"/>
      <c r="AA124" s="157">
        <f>AA125+AA196+AA209</f>
        <v>0</v>
      </c>
      <c r="AT124" s="23" t="s">
        <v>72</v>
      </c>
      <c r="AU124" s="23" t="s">
        <v>136</v>
      </c>
      <c r="BK124" s="158">
        <f>BK125+BK196+BK209</f>
        <v>0</v>
      </c>
    </row>
    <row r="125" spans="2:65" s="10" customFormat="1" ht="37.4" customHeight="1">
      <c r="B125" s="159"/>
      <c r="C125" s="160"/>
      <c r="D125" s="161" t="s">
        <v>137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84">
        <f>BK125</f>
        <v>0</v>
      </c>
      <c r="O125" s="299"/>
      <c r="P125" s="299"/>
      <c r="Q125" s="299"/>
      <c r="R125" s="162"/>
      <c r="T125" s="163"/>
      <c r="U125" s="160"/>
      <c r="V125" s="160"/>
      <c r="W125" s="164">
        <f>W126+W143+W171+W194</f>
        <v>0</v>
      </c>
      <c r="X125" s="160"/>
      <c r="Y125" s="164">
        <f>Y126+Y143+Y171+Y194</f>
        <v>36.425679800000005</v>
      </c>
      <c r="Z125" s="160"/>
      <c r="AA125" s="165">
        <f>AA126+AA143+AA171+AA194</f>
        <v>0</v>
      </c>
      <c r="AR125" s="166" t="s">
        <v>81</v>
      </c>
      <c r="AT125" s="167" t="s">
        <v>72</v>
      </c>
      <c r="AU125" s="167" t="s">
        <v>73</v>
      </c>
      <c r="AY125" s="166" t="s">
        <v>169</v>
      </c>
      <c r="BK125" s="168">
        <f>BK126+BK143+BK171+BK194</f>
        <v>0</v>
      </c>
    </row>
    <row r="126" spans="2:65" s="10" customFormat="1" ht="19.899999999999999" customHeight="1">
      <c r="B126" s="159"/>
      <c r="C126" s="160"/>
      <c r="D126" s="169" t="s">
        <v>138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300">
        <f>BK126</f>
        <v>0</v>
      </c>
      <c r="O126" s="301"/>
      <c r="P126" s="301"/>
      <c r="Q126" s="301"/>
      <c r="R126" s="162"/>
      <c r="T126" s="163"/>
      <c r="U126" s="160"/>
      <c r="V126" s="160"/>
      <c r="W126" s="164">
        <f>SUM(W127:W142)</f>
        <v>0</v>
      </c>
      <c r="X126" s="160"/>
      <c r="Y126" s="164">
        <f>SUM(Y127:Y142)</f>
        <v>0</v>
      </c>
      <c r="Z126" s="160"/>
      <c r="AA126" s="165">
        <f>SUM(AA127:AA142)</f>
        <v>0</v>
      </c>
      <c r="AR126" s="166" t="s">
        <v>81</v>
      </c>
      <c r="AT126" s="167" t="s">
        <v>72</v>
      </c>
      <c r="AU126" s="167" t="s">
        <v>81</v>
      </c>
      <c r="AY126" s="166" t="s">
        <v>169</v>
      </c>
      <c r="BK126" s="168">
        <f>SUM(BK127:BK142)</f>
        <v>0</v>
      </c>
    </row>
    <row r="127" spans="2:65" s="1" customFormat="1" ht="25.5" customHeight="1">
      <c r="B127" s="141"/>
      <c r="C127" s="170" t="s">
        <v>81</v>
      </c>
      <c r="D127" s="170" t="s">
        <v>170</v>
      </c>
      <c r="E127" s="171" t="s">
        <v>171</v>
      </c>
      <c r="F127" s="290" t="s">
        <v>172</v>
      </c>
      <c r="G127" s="290"/>
      <c r="H127" s="290"/>
      <c r="I127" s="290"/>
      <c r="J127" s="172" t="s">
        <v>173</v>
      </c>
      <c r="K127" s="173">
        <v>5.8760000000000003</v>
      </c>
      <c r="L127" s="291">
        <v>0</v>
      </c>
      <c r="M127" s="291"/>
      <c r="N127" s="292">
        <f>ROUND(L127*K127,3)</f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>V127*K127</f>
        <v>0</v>
      </c>
      <c r="X127" s="176">
        <v>0</v>
      </c>
      <c r="Y127" s="176">
        <f>X127*K127</f>
        <v>0</v>
      </c>
      <c r="Z127" s="176">
        <v>0</v>
      </c>
      <c r="AA127" s="177">
        <f>Z127*K127</f>
        <v>0</v>
      </c>
      <c r="AR127" s="23" t="s">
        <v>174</v>
      </c>
      <c r="AT127" s="23" t="s">
        <v>170</v>
      </c>
      <c r="AU127" s="23" t="s">
        <v>103</v>
      </c>
      <c r="AY127" s="23" t="s">
        <v>169</v>
      </c>
      <c r="BE127" s="117">
        <f>IF(U127="základná",N127,0)</f>
        <v>0</v>
      </c>
      <c r="BF127" s="117">
        <f>IF(U127="znížená",N127,0)</f>
        <v>0</v>
      </c>
      <c r="BG127" s="117">
        <f>IF(U127="zákl. prenesená",N127,0)</f>
        <v>0</v>
      </c>
      <c r="BH127" s="117">
        <f>IF(U127="zníž. prenesená",N127,0)</f>
        <v>0</v>
      </c>
      <c r="BI127" s="117">
        <f>IF(U127="nulová",N127,0)</f>
        <v>0</v>
      </c>
      <c r="BJ127" s="23" t="s">
        <v>103</v>
      </c>
      <c r="BK127" s="178">
        <f>ROUND(L127*K127,3)</f>
        <v>0</v>
      </c>
      <c r="BL127" s="23" t="s">
        <v>174</v>
      </c>
      <c r="BM127" s="23" t="s">
        <v>175</v>
      </c>
    </row>
    <row r="128" spans="2:65" s="11" customFormat="1" ht="16.5" customHeight="1">
      <c r="B128" s="179"/>
      <c r="C128" s="180"/>
      <c r="D128" s="180"/>
      <c r="E128" s="181" t="s">
        <v>5</v>
      </c>
      <c r="F128" s="293" t="s">
        <v>338</v>
      </c>
      <c r="G128" s="294"/>
      <c r="H128" s="294"/>
      <c r="I128" s="294"/>
      <c r="J128" s="180"/>
      <c r="K128" s="182">
        <v>4.9960000000000004</v>
      </c>
      <c r="L128" s="180"/>
      <c r="M128" s="180"/>
      <c r="N128" s="180"/>
      <c r="O128" s="180"/>
      <c r="P128" s="180"/>
      <c r="Q128" s="180"/>
      <c r="R128" s="183"/>
      <c r="T128" s="184"/>
      <c r="U128" s="180"/>
      <c r="V128" s="180"/>
      <c r="W128" s="180"/>
      <c r="X128" s="180"/>
      <c r="Y128" s="180"/>
      <c r="Z128" s="180"/>
      <c r="AA128" s="185"/>
      <c r="AT128" s="186" t="s">
        <v>177</v>
      </c>
      <c r="AU128" s="186" t="s">
        <v>103</v>
      </c>
      <c r="AV128" s="11" t="s">
        <v>103</v>
      </c>
      <c r="AW128" s="11" t="s">
        <v>30</v>
      </c>
      <c r="AX128" s="11" t="s">
        <v>73</v>
      </c>
      <c r="AY128" s="186" t="s">
        <v>169</v>
      </c>
    </row>
    <row r="129" spans="2:65" s="11" customFormat="1" ht="16.5" customHeight="1">
      <c r="B129" s="179"/>
      <c r="C129" s="180"/>
      <c r="D129" s="180"/>
      <c r="E129" s="181" t="s">
        <v>5</v>
      </c>
      <c r="F129" s="295" t="s">
        <v>178</v>
      </c>
      <c r="G129" s="296"/>
      <c r="H129" s="296"/>
      <c r="I129" s="296"/>
      <c r="J129" s="180"/>
      <c r="K129" s="182">
        <v>0.6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73</v>
      </c>
      <c r="AY129" s="186" t="s">
        <v>169</v>
      </c>
    </row>
    <row r="130" spans="2:65" s="12" customFormat="1" ht="16.5" customHeight="1">
      <c r="B130" s="187"/>
      <c r="C130" s="188"/>
      <c r="D130" s="188"/>
      <c r="E130" s="189" t="s">
        <v>5</v>
      </c>
      <c r="F130" s="302" t="s">
        <v>179</v>
      </c>
      <c r="G130" s="303"/>
      <c r="H130" s="303"/>
      <c r="I130" s="303"/>
      <c r="J130" s="188"/>
      <c r="K130" s="190">
        <v>5.5960000000000001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177</v>
      </c>
      <c r="AU130" s="194" t="s">
        <v>103</v>
      </c>
      <c r="AV130" s="12" t="s">
        <v>174</v>
      </c>
      <c r="AW130" s="12" t="s">
        <v>30</v>
      </c>
      <c r="AX130" s="12" t="s">
        <v>73</v>
      </c>
      <c r="AY130" s="194" t="s">
        <v>169</v>
      </c>
    </row>
    <row r="131" spans="2:65" s="11" customFormat="1" ht="16.5" customHeight="1">
      <c r="B131" s="179"/>
      <c r="C131" s="180"/>
      <c r="D131" s="180"/>
      <c r="E131" s="181" t="s">
        <v>5</v>
      </c>
      <c r="F131" s="295" t="s">
        <v>339</v>
      </c>
      <c r="G131" s="296"/>
      <c r="H131" s="296"/>
      <c r="I131" s="296"/>
      <c r="J131" s="180"/>
      <c r="K131" s="182">
        <v>5.8760000000000003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73</v>
      </c>
      <c r="AY131" s="186" t="s">
        <v>169</v>
      </c>
    </row>
    <row r="132" spans="2:65" s="12" customFormat="1" ht="16.5" customHeight="1">
      <c r="B132" s="187"/>
      <c r="C132" s="188"/>
      <c r="D132" s="188"/>
      <c r="E132" s="189" t="s">
        <v>5</v>
      </c>
      <c r="F132" s="302" t="s">
        <v>179</v>
      </c>
      <c r="G132" s="303"/>
      <c r="H132" s="303"/>
      <c r="I132" s="303"/>
      <c r="J132" s="188"/>
      <c r="K132" s="190">
        <v>5.8760000000000003</v>
      </c>
      <c r="L132" s="188"/>
      <c r="M132" s="188"/>
      <c r="N132" s="188"/>
      <c r="O132" s="188"/>
      <c r="P132" s="188"/>
      <c r="Q132" s="188"/>
      <c r="R132" s="191"/>
      <c r="T132" s="192"/>
      <c r="U132" s="188"/>
      <c r="V132" s="188"/>
      <c r="W132" s="188"/>
      <c r="X132" s="188"/>
      <c r="Y132" s="188"/>
      <c r="Z132" s="188"/>
      <c r="AA132" s="193"/>
      <c r="AT132" s="194" t="s">
        <v>177</v>
      </c>
      <c r="AU132" s="194" t="s">
        <v>103</v>
      </c>
      <c r="AV132" s="12" t="s">
        <v>174</v>
      </c>
      <c r="AW132" s="12" t="s">
        <v>30</v>
      </c>
      <c r="AX132" s="12" t="s">
        <v>81</v>
      </c>
      <c r="AY132" s="194" t="s">
        <v>169</v>
      </c>
    </row>
    <row r="133" spans="2:65" s="1" customFormat="1" ht="25.5" customHeight="1">
      <c r="B133" s="141"/>
      <c r="C133" s="170" t="s">
        <v>103</v>
      </c>
      <c r="D133" s="170" t="s">
        <v>170</v>
      </c>
      <c r="E133" s="171" t="s">
        <v>181</v>
      </c>
      <c r="F133" s="290" t="s">
        <v>182</v>
      </c>
      <c r="G133" s="290"/>
      <c r="H133" s="290"/>
      <c r="I133" s="290"/>
      <c r="J133" s="172" t="s">
        <v>173</v>
      </c>
      <c r="K133" s="173">
        <v>5.8760000000000003</v>
      </c>
      <c r="L133" s="291">
        <v>0</v>
      </c>
      <c r="M133" s="291"/>
      <c r="N133" s="29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0</v>
      </c>
      <c r="Y133" s="176">
        <f>X133*K133</f>
        <v>0</v>
      </c>
      <c r="Z133" s="176">
        <v>0</v>
      </c>
      <c r="AA133" s="177">
        <f>Z133*K133</f>
        <v>0</v>
      </c>
      <c r="AR133" s="23" t="s">
        <v>174</v>
      </c>
      <c r="AT133" s="23" t="s">
        <v>170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183</v>
      </c>
    </row>
    <row r="134" spans="2:65" s="1" customFormat="1" ht="25.5" customHeight="1">
      <c r="B134" s="141"/>
      <c r="C134" s="170" t="s">
        <v>184</v>
      </c>
      <c r="D134" s="170" t="s">
        <v>170</v>
      </c>
      <c r="E134" s="171" t="s">
        <v>185</v>
      </c>
      <c r="F134" s="290" t="s">
        <v>186</v>
      </c>
      <c r="G134" s="290"/>
      <c r="H134" s="290"/>
      <c r="I134" s="290"/>
      <c r="J134" s="172" t="s">
        <v>173</v>
      </c>
      <c r="K134" s="173">
        <v>5.8760000000000003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187</v>
      </c>
    </row>
    <row r="135" spans="2:65" s="1" customFormat="1" ht="25.5" customHeight="1">
      <c r="B135" s="141"/>
      <c r="C135" s="170" t="s">
        <v>174</v>
      </c>
      <c r="D135" s="170" t="s">
        <v>170</v>
      </c>
      <c r="E135" s="171" t="s">
        <v>188</v>
      </c>
      <c r="F135" s="290" t="s">
        <v>189</v>
      </c>
      <c r="G135" s="290"/>
      <c r="H135" s="290"/>
      <c r="I135" s="290"/>
      <c r="J135" s="172" t="s">
        <v>190</v>
      </c>
      <c r="K135" s="173">
        <v>26.228999999999999</v>
      </c>
      <c r="L135" s="291">
        <v>0</v>
      </c>
      <c r="M135" s="291"/>
      <c r="N135" s="292">
        <f>ROUND(L135*K135,3)</f>
        <v>0</v>
      </c>
      <c r="O135" s="292"/>
      <c r="P135" s="292"/>
      <c r="Q135" s="292"/>
      <c r="R135" s="144"/>
      <c r="T135" s="175" t="s">
        <v>5</v>
      </c>
      <c r="U135" s="47" t="s">
        <v>40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0</v>
      </c>
      <c r="AA135" s="177">
        <f>Z135*K135</f>
        <v>0</v>
      </c>
      <c r="AR135" s="23" t="s">
        <v>174</v>
      </c>
      <c r="AT135" s="23" t="s">
        <v>170</v>
      </c>
      <c r="AU135" s="23" t="s">
        <v>103</v>
      </c>
      <c r="AY135" s="23" t="s">
        <v>169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103</v>
      </c>
      <c r="BK135" s="178">
        <f>ROUND(L135*K135,3)</f>
        <v>0</v>
      </c>
      <c r="BL135" s="23" t="s">
        <v>174</v>
      </c>
      <c r="BM135" s="23" t="s">
        <v>191</v>
      </c>
    </row>
    <row r="136" spans="2:65" s="11" customFormat="1" ht="16.5" customHeight="1">
      <c r="B136" s="179"/>
      <c r="C136" s="180"/>
      <c r="D136" s="180"/>
      <c r="E136" s="181" t="s">
        <v>5</v>
      </c>
      <c r="F136" s="293" t="s">
        <v>192</v>
      </c>
      <c r="G136" s="294"/>
      <c r="H136" s="294"/>
      <c r="I136" s="294"/>
      <c r="J136" s="180"/>
      <c r="K136" s="182">
        <v>26.228999999999999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177</v>
      </c>
      <c r="AU136" s="186" t="s">
        <v>103</v>
      </c>
      <c r="AV136" s="11" t="s">
        <v>103</v>
      </c>
      <c r="AW136" s="11" t="s">
        <v>30</v>
      </c>
      <c r="AX136" s="11" t="s">
        <v>81</v>
      </c>
      <c r="AY136" s="186" t="s">
        <v>169</v>
      </c>
    </row>
    <row r="137" spans="2:65" s="1" customFormat="1" ht="25.5" customHeight="1">
      <c r="B137" s="141"/>
      <c r="C137" s="170" t="s">
        <v>193</v>
      </c>
      <c r="D137" s="170" t="s">
        <v>170</v>
      </c>
      <c r="E137" s="171" t="s">
        <v>194</v>
      </c>
      <c r="F137" s="290" t="s">
        <v>195</v>
      </c>
      <c r="G137" s="290"/>
      <c r="H137" s="290"/>
      <c r="I137" s="290"/>
      <c r="J137" s="172" t="s">
        <v>173</v>
      </c>
      <c r="K137" s="173">
        <v>1.2170000000000001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196</v>
      </c>
    </row>
    <row r="138" spans="2:65" s="11" customFormat="1" ht="16.5" customHeight="1">
      <c r="B138" s="179"/>
      <c r="C138" s="180"/>
      <c r="D138" s="180"/>
      <c r="E138" s="181" t="s">
        <v>5</v>
      </c>
      <c r="F138" s="293" t="s">
        <v>197</v>
      </c>
      <c r="G138" s="294"/>
      <c r="H138" s="294"/>
      <c r="I138" s="294"/>
      <c r="J138" s="180"/>
      <c r="K138" s="182">
        <v>1.2170000000000001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177</v>
      </c>
      <c r="AU138" s="186" t="s">
        <v>103</v>
      </c>
      <c r="AV138" s="11" t="s">
        <v>103</v>
      </c>
      <c r="AW138" s="11" t="s">
        <v>30</v>
      </c>
      <c r="AX138" s="11" t="s">
        <v>81</v>
      </c>
      <c r="AY138" s="186" t="s">
        <v>169</v>
      </c>
    </row>
    <row r="139" spans="2:65" s="1" customFormat="1" ht="38.25" customHeight="1">
      <c r="B139" s="141"/>
      <c r="C139" s="170" t="s">
        <v>198</v>
      </c>
      <c r="D139" s="170" t="s">
        <v>170</v>
      </c>
      <c r="E139" s="171" t="s">
        <v>199</v>
      </c>
      <c r="F139" s="290" t="s">
        <v>200</v>
      </c>
      <c r="G139" s="290"/>
      <c r="H139" s="290"/>
      <c r="I139" s="290"/>
      <c r="J139" s="172" t="s">
        <v>173</v>
      </c>
      <c r="K139" s="173">
        <v>4.6589999999999998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201</v>
      </c>
    </row>
    <row r="140" spans="2:65" s="11" customFormat="1" ht="16.5" customHeight="1">
      <c r="B140" s="179"/>
      <c r="C140" s="180"/>
      <c r="D140" s="180"/>
      <c r="E140" s="181" t="s">
        <v>5</v>
      </c>
      <c r="F140" s="293" t="s">
        <v>340</v>
      </c>
      <c r="G140" s="294"/>
      <c r="H140" s="294"/>
      <c r="I140" s="294"/>
      <c r="J140" s="180"/>
      <c r="K140" s="182">
        <v>4.6589999999999998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177</v>
      </c>
      <c r="AU140" s="186" t="s">
        <v>103</v>
      </c>
      <c r="AV140" s="11" t="s">
        <v>103</v>
      </c>
      <c r="AW140" s="11" t="s">
        <v>30</v>
      </c>
      <c r="AX140" s="11" t="s">
        <v>81</v>
      </c>
      <c r="AY140" s="186" t="s">
        <v>169</v>
      </c>
    </row>
    <row r="141" spans="2:65" s="1" customFormat="1" ht="51" customHeight="1">
      <c r="B141" s="141"/>
      <c r="C141" s="170" t="s">
        <v>203</v>
      </c>
      <c r="D141" s="170" t="s">
        <v>170</v>
      </c>
      <c r="E141" s="171" t="s">
        <v>204</v>
      </c>
      <c r="F141" s="290" t="s">
        <v>205</v>
      </c>
      <c r="G141" s="290"/>
      <c r="H141" s="290"/>
      <c r="I141" s="290"/>
      <c r="J141" s="172" t="s">
        <v>173</v>
      </c>
      <c r="K141" s="173">
        <v>46.59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0</v>
      </c>
      <c r="AA141" s="177">
        <f>Z141*K141</f>
        <v>0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206</v>
      </c>
    </row>
    <row r="142" spans="2:65" s="1" customFormat="1" ht="16.5" customHeight="1">
      <c r="B142" s="141"/>
      <c r="C142" s="170" t="s">
        <v>207</v>
      </c>
      <c r="D142" s="170" t="s">
        <v>170</v>
      </c>
      <c r="E142" s="171" t="s">
        <v>208</v>
      </c>
      <c r="F142" s="290" t="s">
        <v>209</v>
      </c>
      <c r="G142" s="290"/>
      <c r="H142" s="290"/>
      <c r="I142" s="290"/>
      <c r="J142" s="172" t="s">
        <v>173</v>
      </c>
      <c r="K142" s="173">
        <v>4.6589999999999998</v>
      </c>
      <c r="L142" s="291">
        <v>0</v>
      </c>
      <c r="M142" s="291"/>
      <c r="N142" s="29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3" t="s">
        <v>174</v>
      </c>
      <c r="AT142" s="23" t="s">
        <v>170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210</v>
      </c>
    </row>
    <row r="143" spans="2:65" s="10" customFormat="1" ht="29.9" customHeight="1">
      <c r="B143" s="159"/>
      <c r="C143" s="160"/>
      <c r="D143" s="169" t="s">
        <v>139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304">
        <f>BK143</f>
        <v>0</v>
      </c>
      <c r="O143" s="305"/>
      <c r="P143" s="305"/>
      <c r="Q143" s="305"/>
      <c r="R143" s="162"/>
      <c r="T143" s="163"/>
      <c r="U143" s="160"/>
      <c r="V143" s="160"/>
      <c r="W143" s="164">
        <f>SUM(W144:W170)</f>
        <v>0</v>
      </c>
      <c r="X143" s="160"/>
      <c r="Y143" s="164">
        <f>SUM(Y144:Y170)</f>
        <v>34.320509800000004</v>
      </c>
      <c r="Z143" s="160"/>
      <c r="AA143" s="165">
        <f>SUM(AA144:AA170)</f>
        <v>0</v>
      </c>
      <c r="AR143" s="166" t="s">
        <v>81</v>
      </c>
      <c r="AT143" s="167" t="s">
        <v>72</v>
      </c>
      <c r="AU143" s="167" t="s">
        <v>81</v>
      </c>
      <c r="AY143" s="166" t="s">
        <v>169</v>
      </c>
      <c r="BK143" s="168">
        <f>SUM(BK144:BK170)</f>
        <v>0</v>
      </c>
    </row>
    <row r="144" spans="2:65" s="1" customFormat="1" ht="25.5" customHeight="1">
      <c r="B144" s="141"/>
      <c r="C144" s="170" t="s">
        <v>211</v>
      </c>
      <c r="D144" s="170" t="s">
        <v>170</v>
      </c>
      <c r="E144" s="171" t="s">
        <v>212</v>
      </c>
      <c r="F144" s="290" t="s">
        <v>213</v>
      </c>
      <c r="G144" s="290"/>
      <c r="H144" s="290"/>
      <c r="I144" s="290"/>
      <c r="J144" s="172" t="s">
        <v>190</v>
      </c>
      <c r="K144" s="173">
        <v>26.228999999999999</v>
      </c>
      <c r="L144" s="291">
        <v>0</v>
      </c>
      <c r="M144" s="291"/>
      <c r="N144" s="292">
        <f>ROUND(L144*K144,3)</f>
        <v>0</v>
      </c>
      <c r="O144" s="292"/>
      <c r="P144" s="292"/>
      <c r="Q144" s="292"/>
      <c r="R144" s="144"/>
      <c r="T144" s="175" t="s">
        <v>5</v>
      </c>
      <c r="U144" s="47" t="s">
        <v>40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3" t="s">
        <v>174</v>
      </c>
      <c r="AT144" s="23" t="s">
        <v>170</v>
      </c>
      <c r="AU144" s="23" t="s">
        <v>103</v>
      </c>
      <c r="AY144" s="23" t="s">
        <v>169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103</v>
      </c>
      <c r="BK144" s="178">
        <f>ROUND(L144*K144,3)</f>
        <v>0</v>
      </c>
      <c r="BL144" s="23" t="s">
        <v>174</v>
      </c>
      <c r="BM144" s="23" t="s">
        <v>214</v>
      </c>
    </row>
    <row r="145" spans="2:65" s="11" customFormat="1" ht="16.5" customHeight="1">
      <c r="B145" s="179"/>
      <c r="C145" s="180"/>
      <c r="D145" s="180"/>
      <c r="E145" s="181" t="s">
        <v>5</v>
      </c>
      <c r="F145" s="293" t="s">
        <v>215</v>
      </c>
      <c r="G145" s="294"/>
      <c r="H145" s="294"/>
      <c r="I145" s="294"/>
      <c r="J145" s="180"/>
      <c r="K145" s="182">
        <v>26.228999999999999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177</v>
      </c>
      <c r="AU145" s="186" t="s">
        <v>103</v>
      </c>
      <c r="AV145" s="11" t="s">
        <v>103</v>
      </c>
      <c r="AW145" s="11" t="s">
        <v>30</v>
      </c>
      <c r="AX145" s="11" t="s">
        <v>81</v>
      </c>
      <c r="AY145" s="186" t="s">
        <v>169</v>
      </c>
    </row>
    <row r="146" spans="2:65" s="1" customFormat="1" ht="38.25" customHeight="1">
      <c r="B146" s="141"/>
      <c r="C146" s="170" t="s">
        <v>216</v>
      </c>
      <c r="D146" s="170" t="s">
        <v>170</v>
      </c>
      <c r="E146" s="171" t="s">
        <v>217</v>
      </c>
      <c r="F146" s="290" t="s">
        <v>218</v>
      </c>
      <c r="G146" s="290"/>
      <c r="H146" s="290"/>
      <c r="I146" s="290"/>
      <c r="J146" s="172" t="s">
        <v>190</v>
      </c>
      <c r="K146" s="173">
        <v>26.228999999999999</v>
      </c>
      <c r="L146" s="291">
        <v>0</v>
      </c>
      <c r="M146" s="291"/>
      <c r="N146" s="292">
        <f>ROUND(L146*K146,3)</f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>V146*K146</f>
        <v>0</v>
      </c>
      <c r="X146" s="176">
        <v>0.38625999999999999</v>
      </c>
      <c r="Y146" s="176">
        <f>X146*K146</f>
        <v>10.131213539999999</v>
      </c>
      <c r="Z146" s="176">
        <v>0</v>
      </c>
      <c r="AA146" s="177">
        <f>Z146*K146</f>
        <v>0</v>
      </c>
      <c r="AR146" s="23" t="s">
        <v>174</v>
      </c>
      <c r="AT146" s="23" t="s">
        <v>170</v>
      </c>
      <c r="AU146" s="23" t="s">
        <v>103</v>
      </c>
      <c r="AY146" s="23" t="s">
        <v>169</v>
      </c>
      <c r="BE146" s="117">
        <f>IF(U146="základná",N146,0)</f>
        <v>0</v>
      </c>
      <c r="BF146" s="117">
        <f>IF(U146="znížená",N146,0)</f>
        <v>0</v>
      </c>
      <c r="BG146" s="117">
        <f>IF(U146="zákl. prenesená",N146,0)</f>
        <v>0</v>
      </c>
      <c r="BH146" s="117">
        <f>IF(U146="zníž. prenesená",N146,0)</f>
        <v>0</v>
      </c>
      <c r="BI146" s="117">
        <f>IF(U146="nulová",N146,0)</f>
        <v>0</v>
      </c>
      <c r="BJ146" s="23" t="s">
        <v>103</v>
      </c>
      <c r="BK146" s="178">
        <f>ROUND(L146*K146,3)</f>
        <v>0</v>
      </c>
      <c r="BL146" s="23" t="s">
        <v>174</v>
      </c>
      <c r="BM146" s="23" t="s">
        <v>219</v>
      </c>
    </row>
    <row r="147" spans="2:65" s="11" customFormat="1" ht="16.5" customHeight="1">
      <c r="B147" s="179"/>
      <c r="C147" s="180"/>
      <c r="D147" s="180"/>
      <c r="E147" s="181" t="s">
        <v>5</v>
      </c>
      <c r="F147" s="293" t="s">
        <v>215</v>
      </c>
      <c r="G147" s="294"/>
      <c r="H147" s="294"/>
      <c r="I147" s="294"/>
      <c r="J147" s="180"/>
      <c r="K147" s="182">
        <v>26.228999999999999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177</v>
      </c>
      <c r="AU147" s="186" t="s">
        <v>103</v>
      </c>
      <c r="AV147" s="11" t="s">
        <v>103</v>
      </c>
      <c r="AW147" s="11" t="s">
        <v>30</v>
      </c>
      <c r="AX147" s="11" t="s">
        <v>81</v>
      </c>
      <c r="AY147" s="186" t="s">
        <v>169</v>
      </c>
    </row>
    <row r="148" spans="2:65" s="1" customFormat="1" ht="38.25" customHeight="1">
      <c r="B148" s="141"/>
      <c r="C148" s="170" t="s">
        <v>220</v>
      </c>
      <c r="D148" s="170" t="s">
        <v>170</v>
      </c>
      <c r="E148" s="171" t="s">
        <v>221</v>
      </c>
      <c r="F148" s="290" t="s">
        <v>222</v>
      </c>
      <c r="G148" s="290"/>
      <c r="H148" s="290"/>
      <c r="I148" s="290"/>
      <c r="J148" s="172" t="s">
        <v>190</v>
      </c>
      <c r="K148" s="173">
        <v>26.228999999999999</v>
      </c>
      <c r="L148" s="291">
        <v>0</v>
      </c>
      <c r="M148" s="291"/>
      <c r="N148" s="292">
        <f>ROUND(L148*K148,3)</f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>V148*K148</f>
        <v>0</v>
      </c>
      <c r="X148" s="176">
        <v>0.34838999999999998</v>
      </c>
      <c r="Y148" s="176">
        <f>X148*K148</f>
        <v>9.1379213099999994</v>
      </c>
      <c r="Z148" s="176">
        <v>0</v>
      </c>
      <c r="AA148" s="177">
        <f>Z148*K148</f>
        <v>0</v>
      </c>
      <c r="AR148" s="23" t="s">
        <v>174</v>
      </c>
      <c r="AT148" s="23" t="s">
        <v>170</v>
      </c>
      <c r="AU148" s="23" t="s">
        <v>103</v>
      </c>
      <c r="AY148" s="23" t="s">
        <v>169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103</v>
      </c>
      <c r="BK148" s="178">
        <f>ROUND(L148*K148,3)</f>
        <v>0</v>
      </c>
      <c r="BL148" s="23" t="s">
        <v>174</v>
      </c>
      <c r="BM148" s="23" t="s">
        <v>223</v>
      </c>
    </row>
    <row r="149" spans="2:65" s="11" customFormat="1" ht="16.5" customHeight="1">
      <c r="B149" s="179"/>
      <c r="C149" s="180"/>
      <c r="D149" s="180"/>
      <c r="E149" s="181" t="s">
        <v>5</v>
      </c>
      <c r="F149" s="293" t="s">
        <v>215</v>
      </c>
      <c r="G149" s="294"/>
      <c r="H149" s="294"/>
      <c r="I149" s="294"/>
      <c r="J149" s="180"/>
      <c r="K149" s="182">
        <v>26.228999999999999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177</v>
      </c>
      <c r="AU149" s="186" t="s">
        <v>103</v>
      </c>
      <c r="AV149" s="11" t="s">
        <v>103</v>
      </c>
      <c r="AW149" s="11" t="s">
        <v>30</v>
      </c>
      <c r="AX149" s="11" t="s">
        <v>81</v>
      </c>
      <c r="AY149" s="186" t="s">
        <v>169</v>
      </c>
    </row>
    <row r="150" spans="2:65" s="1" customFormat="1" ht="25.5" customHeight="1">
      <c r="B150" s="141"/>
      <c r="C150" s="170" t="s">
        <v>224</v>
      </c>
      <c r="D150" s="170" t="s">
        <v>170</v>
      </c>
      <c r="E150" s="171" t="s">
        <v>225</v>
      </c>
      <c r="F150" s="290" t="s">
        <v>226</v>
      </c>
      <c r="G150" s="290"/>
      <c r="H150" s="290"/>
      <c r="I150" s="290"/>
      <c r="J150" s="172" t="s">
        <v>173</v>
      </c>
      <c r="K150" s="173">
        <v>5.8760000000000003</v>
      </c>
      <c r="L150" s="291">
        <v>0</v>
      </c>
      <c r="M150" s="291"/>
      <c r="N150" s="292">
        <f>ROUND(L150*K150,3)</f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>V150*K150</f>
        <v>0</v>
      </c>
      <c r="X150" s="176">
        <v>2.4434399999999998</v>
      </c>
      <c r="Y150" s="176">
        <f>X150*K150</f>
        <v>14.35765344</v>
      </c>
      <c r="Z150" s="176">
        <v>0</v>
      </c>
      <c r="AA150" s="177">
        <f>Z150*K150</f>
        <v>0</v>
      </c>
      <c r="AR150" s="23" t="s">
        <v>174</v>
      </c>
      <c r="AT150" s="23" t="s">
        <v>170</v>
      </c>
      <c r="AU150" s="23" t="s">
        <v>103</v>
      </c>
      <c r="AY150" s="23" t="s">
        <v>169</v>
      </c>
      <c r="BE150" s="117">
        <f>IF(U150="základná",N150,0)</f>
        <v>0</v>
      </c>
      <c r="BF150" s="117">
        <f>IF(U150="znížená",N150,0)</f>
        <v>0</v>
      </c>
      <c r="BG150" s="117">
        <f>IF(U150="zákl. prenesená",N150,0)</f>
        <v>0</v>
      </c>
      <c r="BH150" s="117">
        <f>IF(U150="zníž. prenesená",N150,0)</f>
        <v>0</v>
      </c>
      <c r="BI150" s="117">
        <f>IF(U150="nulová",N150,0)</f>
        <v>0</v>
      </c>
      <c r="BJ150" s="23" t="s">
        <v>103</v>
      </c>
      <c r="BK150" s="178">
        <f>ROUND(L150*K150,3)</f>
        <v>0</v>
      </c>
      <c r="BL150" s="23" t="s">
        <v>174</v>
      </c>
      <c r="BM150" s="23" t="s">
        <v>227</v>
      </c>
    </row>
    <row r="151" spans="2:65" s="11" customFormat="1" ht="16.5" customHeight="1">
      <c r="B151" s="179"/>
      <c r="C151" s="180"/>
      <c r="D151" s="180"/>
      <c r="E151" s="181" t="s">
        <v>5</v>
      </c>
      <c r="F151" s="293" t="s">
        <v>228</v>
      </c>
      <c r="G151" s="294"/>
      <c r="H151" s="294"/>
      <c r="I151" s="294"/>
      <c r="J151" s="180"/>
      <c r="K151" s="182">
        <v>4.9960000000000004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177</v>
      </c>
      <c r="AU151" s="186" t="s">
        <v>103</v>
      </c>
      <c r="AV151" s="11" t="s">
        <v>103</v>
      </c>
      <c r="AW151" s="11" t="s">
        <v>30</v>
      </c>
      <c r="AX151" s="11" t="s">
        <v>73</v>
      </c>
      <c r="AY151" s="186" t="s">
        <v>169</v>
      </c>
    </row>
    <row r="152" spans="2:65" s="11" customFormat="1" ht="16.5" customHeight="1">
      <c r="B152" s="179"/>
      <c r="C152" s="180"/>
      <c r="D152" s="180"/>
      <c r="E152" s="181" t="s">
        <v>5</v>
      </c>
      <c r="F152" s="295" t="s">
        <v>229</v>
      </c>
      <c r="G152" s="296"/>
      <c r="H152" s="296"/>
      <c r="I152" s="296"/>
      <c r="J152" s="180"/>
      <c r="K152" s="182">
        <v>0.6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2" customFormat="1" ht="16.5" customHeight="1">
      <c r="B153" s="187"/>
      <c r="C153" s="188"/>
      <c r="D153" s="188"/>
      <c r="E153" s="189" t="s">
        <v>5</v>
      </c>
      <c r="F153" s="302" t="s">
        <v>179</v>
      </c>
      <c r="G153" s="303"/>
      <c r="H153" s="303"/>
      <c r="I153" s="303"/>
      <c r="J153" s="188"/>
      <c r="K153" s="190">
        <v>5.5960000000000001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177</v>
      </c>
      <c r="AU153" s="194" t="s">
        <v>103</v>
      </c>
      <c r="AV153" s="12" t="s">
        <v>174</v>
      </c>
      <c r="AW153" s="12" t="s">
        <v>30</v>
      </c>
      <c r="AX153" s="12" t="s">
        <v>73</v>
      </c>
      <c r="AY153" s="194" t="s">
        <v>169</v>
      </c>
    </row>
    <row r="154" spans="2:65" s="11" customFormat="1" ht="16.5" customHeight="1">
      <c r="B154" s="179"/>
      <c r="C154" s="180"/>
      <c r="D154" s="180"/>
      <c r="E154" s="181" t="s">
        <v>5</v>
      </c>
      <c r="F154" s="295" t="s">
        <v>230</v>
      </c>
      <c r="G154" s="296"/>
      <c r="H154" s="296"/>
      <c r="I154" s="296"/>
      <c r="J154" s="180"/>
      <c r="K154" s="182">
        <v>5.8760000000000003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177</v>
      </c>
      <c r="AU154" s="186" t="s">
        <v>103</v>
      </c>
      <c r="AV154" s="11" t="s">
        <v>103</v>
      </c>
      <c r="AW154" s="11" t="s">
        <v>30</v>
      </c>
      <c r="AX154" s="11" t="s">
        <v>73</v>
      </c>
      <c r="AY154" s="186" t="s">
        <v>169</v>
      </c>
    </row>
    <row r="155" spans="2:65" s="12" customFormat="1" ht="16.5" customHeight="1">
      <c r="B155" s="187"/>
      <c r="C155" s="188"/>
      <c r="D155" s="188"/>
      <c r="E155" s="189" t="s">
        <v>5</v>
      </c>
      <c r="F155" s="302" t="s">
        <v>179</v>
      </c>
      <c r="G155" s="303"/>
      <c r="H155" s="303"/>
      <c r="I155" s="303"/>
      <c r="J155" s="188"/>
      <c r="K155" s="190">
        <v>5.8760000000000003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177</v>
      </c>
      <c r="AU155" s="194" t="s">
        <v>103</v>
      </c>
      <c r="AV155" s="12" t="s">
        <v>174</v>
      </c>
      <c r="AW155" s="12" t="s">
        <v>30</v>
      </c>
      <c r="AX155" s="12" t="s">
        <v>81</v>
      </c>
      <c r="AY155" s="194" t="s">
        <v>169</v>
      </c>
    </row>
    <row r="156" spans="2:65" s="1" customFormat="1" ht="25.5" customHeight="1">
      <c r="B156" s="141"/>
      <c r="C156" s="170" t="s">
        <v>231</v>
      </c>
      <c r="D156" s="170" t="s">
        <v>170</v>
      </c>
      <c r="E156" s="171" t="s">
        <v>232</v>
      </c>
      <c r="F156" s="290" t="s">
        <v>233</v>
      </c>
      <c r="G156" s="290"/>
      <c r="H156" s="290"/>
      <c r="I156" s="290"/>
      <c r="J156" s="172" t="s">
        <v>190</v>
      </c>
      <c r="K156" s="173">
        <v>21.11</v>
      </c>
      <c r="L156" s="291">
        <v>0</v>
      </c>
      <c r="M156" s="291"/>
      <c r="N156" s="292">
        <f>ROUND(L156*K156,3)</f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>V156*K156</f>
        <v>0</v>
      </c>
      <c r="X156" s="176">
        <v>4.0699999999999998E-3</v>
      </c>
      <c r="Y156" s="176">
        <f>X156*K156</f>
        <v>8.59177E-2</v>
      </c>
      <c r="Z156" s="176">
        <v>0</v>
      </c>
      <c r="AA156" s="177">
        <f>Z156*K156</f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>IF(U156="základná",N156,0)</f>
        <v>0</v>
      </c>
      <c r="BF156" s="117">
        <f>IF(U156="znížená",N156,0)</f>
        <v>0</v>
      </c>
      <c r="BG156" s="117">
        <f>IF(U156="zákl. prenesená",N156,0)</f>
        <v>0</v>
      </c>
      <c r="BH156" s="117">
        <f>IF(U156="zníž. prenesená",N156,0)</f>
        <v>0</v>
      </c>
      <c r="BI156" s="117">
        <f>IF(U156="nulová",N156,0)</f>
        <v>0</v>
      </c>
      <c r="BJ156" s="23" t="s">
        <v>103</v>
      </c>
      <c r="BK156" s="178">
        <f>ROUND(L156*K156,3)</f>
        <v>0</v>
      </c>
      <c r="BL156" s="23" t="s">
        <v>174</v>
      </c>
      <c r="BM156" s="23" t="s">
        <v>234</v>
      </c>
    </row>
    <row r="157" spans="2:65" s="11" customFormat="1" ht="16.5" customHeight="1">
      <c r="B157" s="179"/>
      <c r="C157" s="180"/>
      <c r="D157" s="180"/>
      <c r="E157" s="181" t="s">
        <v>5</v>
      </c>
      <c r="F157" s="293" t="s">
        <v>235</v>
      </c>
      <c r="G157" s="294"/>
      <c r="H157" s="294"/>
      <c r="I157" s="294"/>
      <c r="J157" s="180"/>
      <c r="K157" s="182">
        <v>21.11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177</v>
      </c>
      <c r="AU157" s="186" t="s">
        <v>103</v>
      </c>
      <c r="AV157" s="11" t="s">
        <v>103</v>
      </c>
      <c r="AW157" s="11" t="s">
        <v>30</v>
      </c>
      <c r="AX157" s="11" t="s">
        <v>81</v>
      </c>
      <c r="AY157" s="186" t="s">
        <v>169</v>
      </c>
    </row>
    <row r="158" spans="2:65" s="1" customFormat="1" ht="25.5" customHeight="1">
      <c r="B158" s="141"/>
      <c r="C158" s="170" t="s">
        <v>236</v>
      </c>
      <c r="D158" s="170" t="s">
        <v>170</v>
      </c>
      <c r="E158" s="171" t="s">
        <v>237</v>
      </c>
      <c r="F158" s="290" t="s">
        <v>238</v>
      </c>
      <c r="G158" s="290"/>
      <c r="H158" s="290"/>
      <c r="I158" s="290"/>
      <c r="J158" s="172" t="s">
        <v>190</v>
      </c>
      <c r="K158" s="173">
        <v>21.11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0</v>
      </c>
      <c r="Y158" s="176">
        <f>X158*K158</f>
        <v>0</v>
      </c>
      <c r="Z158" s="176">
        <v>0</v>
      </c>
      <c r="AA158" s="177">
        <f>Z158*K158</f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174</v>
      </c>
      <c r="BM158" s="23" t="s">
        <v>239</v>
      </c>
    </row>
    <row r="159" spans="2:65" s="1" customFormat="1" ht="16.5" customHeight="1">
      <c r="B159" s="141"/>
      <c r="C159" s="170" t="s">
        <v>240</v>
      </c>
      <c r="D159" s="170" t="s">
        <v>170</v>
      </c>
      <c r="E159" s="171" t="s">
        <v>241</v>
      </c>
      <c r="F159" s="290" t="s">
        <v>242</v>
      </c>
      <c r="G159" s="290"/>
      <c r="H159" s="290"/>
      <c r="I159" s="290"/>
      <c r="J159" s="172" t="s">
        <v>243</v>
      </c>
      <c r="K159" s="173">
        <v>0.24299999999999999</v>
      </c>
      <c r="L159" s="291">
        <v>0</v>
      </c>
      <c r="M159" s="291"/>
      <c r="N159" s="292">
        <f>ROUND(L159*K159,3)</f>
        <v>0</v>
      </c>
      <c r="O159" s="292"/>
      <c r="P159" s="292"/>
      <c r="Q159" s="292"/>
      <c r="R159" s="144"/>
      <c r="T159" s="175" t="s">
        <v>5</v>
      </c>
      <c r="U159" s="47" t="s">
        <v>40</v>
      </c>
      <c r="V159" s="39"/>
      <c r="W159" s="176">
        <f>V159*K159</f>
        <v>0</v>
      </c>
      <c r="X159" s="176">
        <v>1.01895</v>
      </c>
      <c r="Y159" s="176">
        <f>X159*K159</f>
        <v>0.24760484999999999</v>
      </c>
      <c r="Z159" s="176">
        <v>0</v>
      </c>
      <c r="AA159" s="177">
        <f>Z159*K159</f>
        <v>0</v>
      </c>
      <c r="AR159" s="23" t="s">
        <v>174</v>
      </c>
      <c r="AT159" s="23" t="s">
        <v>170</v>
      </c>
      <c r="AU159" s="23" t="s">
        <v>103</v>
      </c>
      <c r="AY159" s="23" t="s">
        <v>169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103</v>
      </c>
      <c r="BK159" s="178">
        <f>ROUND(L159*K159,3)</f>
        <v>0</v>
      </c>
      <c r="BL159" s="23" t="s">
        <v>174</v>
      </c>
      <c r="BM159" s="23" t="s">
        <v>244</v>
      </c>
    </row>
    <row r="160" spans="2:65" s="13" customFormat="1" ht="16.5" customHeight="1">
      <c r="B160" s="195"/>
      <c r="C160" s="196"/>
      <c r="D160" s="196"/>
      <c r="E160" s="197" t="s">
        <v>5</v>
      </c>
      <c r="F160" s="306" t="s">
        <v>245</v>
      </c>
      <c r="G160" s="307"/>
      <c r="H160" s="307"/>
      <c r="I160" s="307"/>
      <c r="J160" s="196"/>
      <c r="K160" s="197" t="s">
        <v>5</v>
      </c>
      <c r="L160" s="196"/>
      <c r="M160" s="196"/>
      <c r="N160" s="196"/>
      <c r="O160" s="196"/>
      <c r="P160" s="196"/>
      <c r="Q160" s="196"/>
      <c r="R160" s="198"/>
      <c r="T160" s="199"/>
      <c r="U160" s="196"/>
      <c r="V160" s="196"/>
      <c r="W160" s="196"/>
      <c r="X160" s="196"/>
      <c r="Y160" s="196"/>
      <c r="Z160" s="196"/>
      <c r="AA160" s="200"/>
      <c r="AT160" s="201" t="s">
        <v>177</v>
      </c>
      <c r="AU160" s="201" t="s">
        <v>103</v>
      </c>
      <c r="AV160" s="13" t="s">
        <v>81</v>
      </c>
      <c r="AW160" s="13" t="s">
        <v>30</v>
      </c>
      <c r="AX160" s="13" t="s">
        <v>73</v>
      </c>
      <c r="AY160" s="201" t="s">
        <v>169</v>
      </c>
    </row>
    <row r="161" spans="2:65" s="11" customFormat="1" ht="16.5" customHeight="1">
      <c r="B161" s="179"/>
      <c r="C161" s="180"/>
      <c r="D161" s="180"/>
      <c r="E161" s="181" t="s">
        <v>5</v>
      </c>
      <c r="F161" s="295" t="s">
        <v>246</v>
      </c>
      <c r="G161" s="296"/>
      <c r="H161" s="296"/>
      <c r="I161" s="296"/>
      <c r="J161" s="180"/>
      <c r="K161" s="182">
        <v>7.1999999999999995E-2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177</v>
      </c>
      <c r="AU161" s="186" t="s">
        <v>103</v>
      </c>
      <c r="AV161" s="11" t="s">
        <v>103</v>
      </c>
      <c r="AW161" s="11" t="s">
        <v>30</v>
      </c>
      <c r="AX161" s="11" t="s">
        <v>73</v>
      </c>
      <c r="AY161" s="186" t="s">
        <v>169</v>
      </c>
    </row>
    <row r="162" spans="2:65" s="11" customFormat="1" ht="16.5" customHeight="1">
      <c r="B162" s="179"/>
      <c r="C162" s="180"/>
      <c r="D162" s="180"/>
      <c r="E162" s="181" t="s">
        <v>5</v>
      </c>
      <c r="F162" s="295" t="s">
        <v>247</v>
      </c>
      <c r="G162" s="296"/>
      <c r="H162" s="296"/>
      <c r="I162" s="296"/>
      <c r="J162" s="180"/>
      <c r="K162" s="182">
        <v>9.5000000000000001E-2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177</v>
      </c>
      <c r="AU162" s="186" t="s">
        <v>103</v>
      </c>
      <c r="AV162" s="11" t="s">
        <v>103</v>
      </c>
      <c r="AW162" s="11" t="s">
        <v>30</v>
      </c>
      <c r="AX162" s="11" t="s">
        <v>73</v>
      </c>
      <c r="AY162" s="186" t="s">
        <v>169</v>
      </c>
    </row>
    <row r="163" spans="2:65" s="11" customFormat="1" ht="16.5" customHeight="1">
      <c r="B163" s="179"/>
      <c r="C163" s="180"/>
      <c r="D163" s="180"/>
      <c r="E163" s="181" t="s">
        <v>5</v>
      </c>
      <c r="F163" s="295" t="s">
        <v>248</v>
      </c>
      <c r="G163" s="296"/>
      <c r="H163" s="296"/>
      <c r="I163" s="296"/>
      <c r="J163" s="180"/>
      <c r="K163" s="182">
        <v>4.7E-2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177</v>
      </c>
      <c r="AU163" s="186" t="s">
        <v>103</v>
      </c>
      <c r="AV163" s="11" t="s">
        <v>103</v>
      </c>
      <c r="AW163" s="11" t="s">
        <v>30</v>
      </c>
      <c r="AX163" s="11" t="s">
        <v>73</v>
      </c>
      <c r="AY163" s="186" t="s">
        <v>169</v>
      </c>
    </row>
    <row r="164" spans="2:65" s="13" customFormat="1" ht="16.5" customHeight="1">
      <c r="B164" s="195"/>
      <c r="C164" s="196"/>
      <c r="D164" s="196"/>
      <c r="E164" s="197" t="s">
        <v>5</v>
      </c>
      <c r="F164" s="308" t="s">
        <v>249</v>
      </c>
      <c r="G164" s="309"/>
      <c r="H164" s="309"/>
      <c r="I164" s="309"/>
      <c r="J164" s="196"/>
      <c r="K164" s="197" t="s">
        <v>5</v>
      </c>
      <c r="L164" s="196"/>
      <c r="M164" s="196"/>
      <c r="N164" s="196"/>
      <c r="O164" s="196"/>
      <c r="P164" s="196"/>
      <c r="Q164" s="196"/>
      <c r="R164" s="198"/>
      <c r="T164" s="199"/>
      <c r="U164" s="196"/>
      <c r="V164" s="196"/>
      <c r="W164" s="196"/>
      <c r="X164" s="196"/>
      <c r="Y164" s="196"/>
      <c r="Z164" s="196"/>
      <c r="AA164" s="200"/>
      <c r="AT164" s="201" t="s">
        <v>177</v>
      </c>
      <c r="AU164" s="201" t="s">
        <v>103</v>
      </c>
      <c r="AV164" s="13" t="s">
        <v>81</v>
      </c>
      <c r="AW164" s="13" t="s">
        <v>30</v>
      </c>
      <c r="AX164" s="13" t="s">
        <v>73</v>
      </c>
      <c r="AY164" s="201" t="s">
        <v>169</v>
      </c>
    </row>
    <row r="165" spans="2:65" s="11" customFormat="1" ht="16.5" customHeight="1">
      <c r="B165" s="179"/>
      <c r="C165" s="180"/>
      <c r="D165" s="180"/>
      <c r="E165" s="181" t="s">
        <v>5</v>
      </c>
      <c r="F165" s="295" t="s">
        <v>250</v>
      </c>
      <c r="G165" s="296"/>
      <c r="H165" s="296"/>
      <c r="I165" s="296"/>
      <c r="J165" s="180"/>
      <c r="K165" s="182">
        <v>7.0000000000000001E-3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177</v>
      </c>
      <c r="AU165" s="186" t="s">
        <v>103</v>
      </c>
      <c r="AV165" s="11" t="s">
        <v>103</v>
      </c>
      <c r="AW165" s="11" t="s">
        <v>30</v>
      </c>
      <c r="AX165" s="11" t="s">
        <v>73</v>
      </c>
      <c r="AY165" s="186" t="s">
        <v>169</v>
      </c>
    </row>
    <row r="166" spans="2:65" s="12" customFormat="1" ht="16.5" customHeight="1">
      <c r="B166" s="187"/>
      <c r="C166" s="188"/>
      <c r="D166" s="188"/>
      <c r="E166" s="189" t="s">
        <v>5</v>
      </c>
      <c r="F166" s="302" t="s">
        <v>179</v>
      </c>
      <c r="G166" s="303"/>
      <c r="H166" s="303"/>
      <c r="I166" s="303"/>
      <c r="J166" s="188"/>
      <c r="K166" s="190">
        <v>0.221</v>
      </c>
      <c r="L166" s="188"/>
      <c r="M166" s="188"/>
      <c r="N166" s="188"/>
      <c r="O166" s="188"/>
      <c r="P166" s="188"/>
      <c r="Q166" s="188"/>
      <c r="R166" s="191"/>
      <c r="T166" s="192"/>
      <c r="U166" s="188"/>
      <c r="V166" s="188"/>
      <c r="W166" s="188"/>
      <c r="X166" s="188"/>
      <c r="Y166" s="188"/>
      <c r="Z166" s="188"/>
      <c r="AA166" s="193"/>
      <c r="AT166" s="194" t="s">
        <v>177</v>
      </c>
      <c r="AU166" s="194" t="s">
        <v>103</v>
      </c>
      <c r="AV166" s="12" t="s">
        <v>174</v>
      </c>
      <c r="AW166" s="12" t="s">
        <v>30</v>
      </c>
      <c r="AX166" s="12" t="s">
        <v>73</v>
      </c>
      <c r="AY166" s="194" t="s">
        <v>169</v>
      </c>
    </row>
    <row r="167" spans="2:65" s="11" customFormat="1" ht="16.5" customHeight="1">
      <c r="B167" s="179"/>
      <c r="C167" s="180"/>
      <c r="D167" s="180"/>
      <c r="E167" s="181" t="s">
        <v>5</v>
      </c>
      <c r="F167" s="295" t="s">
        <v>251</v>
      </c>
      <c r="G167" s="296"/>
      <c r="H167" s="296"/>
      <c r="I167" s="296"/>
      <c r="J167" s="180"/>
      <c r="K167" s="182">
        <v>0.24299999999999999</v>
      </c>
      <c r="L167" s="180"/>
      <c r="M167" s="180"/>
      <c r="N167" s="180"/>
      <c r="O167" s="180"/>
      <c r="P167" s="180"/>
      <c r="Q167" s="180"/>
      <c r="R167" s="183"/>
      <c r="T167" s="184"/>
      <c r="U167" s="180"/>
      <c r="V167" s="180"/>
      <c r="W167" s="180"/>
      <c r="X167" s="180"/>
      <c r="Y167" s="180"/>
      <c r="Z167" s="180"/>
      <c r="AA167" s="185"/>
      <c r="AT167" s="186" t="s">
        <v>177</v>
      </c>
      <c r="AU167" s="186" t="s">
        <v>103</v>
      </c>
      <c r="AV167" s="11" t="s">
        <v>103</v>
      </c>
      <c r="AW167" s="11" t="s">
        <v>30</v>
      </c>
      <c r="AX167" s="11" t="s">
        <v>73</v>
      </c>
      <c r="AY167" s="186" t="s">
        <v>169</v>
      </c>
    </row>
    <row r="168" spans="2:65" s="12" customFormat="1" ht="16.5" customHeight="1">
      <c r="B168" s="187"/>
      <c r="C168" s="188"/>
      <c r="D168" s="188"/>
      <c r="E168" s="189" t="s">
        <v>5</v>
      </c>
      <c r="F168" s="302" t="s">
        <v>179</v>
      </c>
      <c r="G168" s="303"/>
      <c r="H168" s="303"/>
      <c r="I168" s="303"/>
      <c r="J168" s="188"/>
      <c r="K168" s="190">
        <v>0.24299999999999999</v>
      </c>
      <c r="L168" s="188"/>
      <c r="M168" s="188"/>
      <c r="N168" s="188"/>
      <c r="O168" s="188"/>
      <c r="P168" s="188"/>
      <c r="Q168" s="188"/>
      <c r="R168" s="191"/>
      <c r="T168" s="192"/>
      <c r="U168" s="188"/>
      <c r="V168" s="188"/>
      <c r="W168" s="188"/>
      <c r="X168" s="188"/>
      <c r="Y168" s="188"/>
      <c r="Z168" s="188"/>
      <c r="AA168" s="193"/>
      <c r="AT168" s="194" t="s">
        <v>177</v>
      </c>
      <c r="AU168" s="194" t="s">
        <v>103</v>
      </c>
      <c r="AV168" s="12" t="s">
        <v>174</v>
      </c>
      <c r="AW168" s="12" t="s">
        <v>30</v>
      </c>
      <c r="AX168" s="12" t="s">
        <v>81</v>
      </c>
      <c r="AY168" s="194" t="s">
        <v>169</v>
      </c>
    </row>
    <row r="169" spans="2:65" s="1" customFormat="1" ht="38.25" customHeight="1">
      <c r="B169" s="141"/>
      <c r="C169" s="170" t="s">
        <v>252</v>
      </c>
      <c r="D169" s="170" t="s">
        <v>170</v>
      </c>
      <c r="E169" s="171" t="s">
        <v>253</v>
      </c>
      <c r="F169" s="290" t="s">
        <v>254</v>
      </c>
      <c r="G169" s="290"/>
      <c r="H169" s="290"/>
      <c r="I169" s="290"/>
      <c r="J169" s="172" t="s">
        <v>190</v>
      </c>
      <c r="K169" s="173">
        <v>57.448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6.2700000000000004E-3</v>
      </c>
      <c r="Y169" s="176">
        <f>X169*K169</f>
        <v>0.36019896000000001</v>
      </c>
      <c r="Z169" s="176">
        <v>0</v>
      </c>
      <c r="AA169" s="177">
        <f>Z169*K169</f>
        <v>0</v>
      </c>
      <c r="AR169" s="23" t="s">
        <v>174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174</v>
      </c>
      <c r="BM169" s="23" t="s">
        <v>255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256</v>
      </c>
      <c r="G170" s="294"/>
      <c r="H170" s="294"/>
      <c r="I170" s="294"/>
      <c r="J170" s="180"/>
      <c r="K170" s="182">
        <v>57.448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0" customFormat="1" ht="29.9" customHeight="1">
      <c r="B171" s="159"/>
      <c r="C171" s="160"/>
      <c r="D171" s="169" t="s">
        <v>140</v>
      </c>
      <c r="E171" s="169"/>
      <c r="F171" s="169"/>
      <c r="G171" s="169"/>
      <c r="H171" s="169"/>
      <c r="I171" s="169"/>
      <c r="J171" s="169"/>
      <c r="K171" s="169"/>
      <c r="L171" s="169"/>
      <c r="M171" s="169"/>
      <c r="N171" s="300">
        <f>BK171</f>
        <v>0</v>
      </c>
      <c r="O171" s="301"/>
      <c r="P171" s="301"/>
      <c r="Q171" s="301"/>
      <c r="R171" s="162"/>
      <c r="T171" s="163"/>
      <c r="U171" s="160"/>
      <c r="V171" s="160"/>
      <c r="W171" s="164">
        <f>SUM(W172:W193)</f>
        <v>0</v>
      </c>
      <c r="X171" s="160"/>
      <c r="Y171" s="164">
        <f>SUM(Y172:Y193)</f>
        <v>2.1051700000000002</v>
      </c>
      <c r="Z171" s="160"/>
      <c r="AA171" s="165">
        <f>SUM(AA172:AA193)</f>
        <v>0</v>
      </c>
      <c r="AR171" s="166" t="s">
        <v>81</v>
      </c>
      <c r="AT171" s="167" t="s">
        <v>72</v>
      </c>
      <c r="AU171" s="167" t="s">
        <v>81</v>
      </c>
      <c r="AY171" s="166" t="s">
        <v>169</v>
      </c>
      <c r="BK171" s="168">
        <f>SUM(BK172:BK193)</f>
        <v>0</v>
      </c>
    </row>
    <row r="172" spans="2:65" s="1" customFormat="1" ht="16.5" customHeight="1">
      <c r="B172" s="141"/>
      <c r="C172" s="170" t="s">
        <v>257</v>
      </c>
      <c r="D172" s="170" t="s">
        <v>170</v>
      </c>
      <c r="E172" s="171" t="s">
        <v>258</v>
      </c>
      <c r="F172" s="290" t="s">
        <v>259</v>
      </c>
      <c r="G172" s="290"/>
      <c r="H172" s="290"/>
      <c r="I172" s="290"/>
      <c r="J172" s="172" t="s">
        <v>243</v>
      </c>
      <c r="K172" s="173">
        <v>1.7969999999999999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0</v>
      </c>
      <c r="Y172" s="176">
        <f>X172*K172</f>
        <v>0</v>
      </c>
      <c r="Z172" s="176">
        <v>0</v>
      </c>
      <c r="AA172" s="177">
        <f>Z172*K172</f>
        <v>0</v>
      </c>
      <c r="AR172" s="23" t="s">
        <v>174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174</v>
      </c>
      <c r="BM172" s="23" t="s">
        <v>260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261</v>
      </c>
      <c r="G173" s="294"/>
      <c r="H173" s="294"/>
      <c r="I173" s="294"/>
      <c r="J173" s="180"/>
      <c r="K173" s="182">
        <v>0.34300000000000003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73</v>
      </c>
      <c r="AY173" s="186" t="s">
        <v>169</v>
      </c>
    </row>
    <row r="174" spans="2:65" s="11" customFormat="1" ht="16.5" customHeight="1">
      <c r="B174" s="179"/>
      <c r="C174" s="180"/>
      <c r="D174" s="180"/>
      <c r="E174" s="181" t="s">
        <v>5</v>
      </c>
      <c r="F174" s="295" t="s">
        <v>262</v>
      </c>
      <c r="G174" s="296"/>
      <c r="H174" s="296"/>
      <c r="I174" s="296"/>
      <c r="J174" s="180"/>
      <c r="K174" s="182">
        <v>0.14499999999999999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177</v>
      </c>
      <c r="AU174" s="186" t="s">
        <v>103</v>
      </c>
      <c r="AV174" s="11" t="s">
        <v>103</v>
      </c>
      <c r="AW174" s="11" t="s">
        <v>30</v>
      </c>
      <c r="AX174" s="11" t="s">
        <v>73</v>
      </c>
      <c r="AY174" s="186" t="s">
        <v>169</v>
      </c>
    </row>
    <row r="175" spans="2:65" s="11" customFormat="1" ht="16.5" customHeight="1">
      <c r="B175" s="179"/>
      <c r="C175" s="180"/>
      <c r="D175" s="180"/>
      <c r="E175" s="181" t="s">
        <v>5</v>
      </c>
      <c r="F175" s="295" t="s">
        <v>263</v>
      </c>
      <c r="G175" s="296"/>
      <c r="H175" s="296"/>
      <c r="I175" s="296"/>
      <c r="J175" s="180"/>
      <c r="K175" s="182">
        <v>0.66600000000000004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177</v>
      </c>
      <c r="AU175" s="186" t="s">
        <v>103</v>
      </c>
      <c r="AV175" s="11" t="s">
        <v>103</v>
      </c>
      <c r="AW175" s="11" t="s">
        <v>30</v>
      </c>
      <c r="AX175" s="11" t="s">
        <v>73</v>
      </c>
      <c r="AY175" s="186" t="s">
        <v>169</v>
      </c>
    </row>
    <row r="176" spans="2:65" s="11" customFormat="1" ht="16.5" customHeight="1">
      <c r="B176" s="179"/>
      <c r="C176" s="180"/>
      <c r="D176" s="180"/>
      <c r="E176" s="181" t="s">
        <v>5</v>
      </c>
      <c r="F176" s="295" t="s">
        <v>264</v>
      </c>
      <c r="G176" s="296"/>
      <c r="H176" s="296"/>
      <c r="I176" s="296"/>
      <c r="J176" s="180"/>
      <c r="K176" s="182">
        <v>0.64300000000000002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1.7969999999999999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81</v>
      </c>
      <c r="AY177" s="194" t="s">
        <v>169</v>
      </c>
    </row>
    <row r="178" spans="2:65" s="1" customFormat="1" ht="25.5" customHeight="1">
      <c r="B178" s="141"/>
      <c r="C178" s="202" t="s">
        <v>265</v>
      </c>
      <c r="D178" s="202" t="s">
        <v>266</v>
      </c>
      <c r="E178" s="203" t="s">
        <v>267</v>
      </c>
      <c r="F178" s="310" t="s">
        <v>268</v>
      </c>
      <c r="G178" s="310"/>
      <c r="H178" s="310"/>
      <c r="I178" s="310"/>
      <c r="J178" s="204" t="s">
        <v>243</v>
      </c>
      <c r="K178" s="205">
        <v>0.34300000000000003</v>
      </c>
      <c r="L178" s="311">
        <v>0</v>
      </c>
      <c r="M178" s="311"/>
      <c r="N178" s="31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</v>
      </c>
      <c r="Y178" s="176">
        <f>X178*K178</f>
        <v>0.34300000000000003</v>
      </c>
      <c r="Z178" s="176">
        <v>0</v>
      </c>
      <c r="AA178" s="177">
        <f>Z178*K178</f>
        <v>0</v>
      </c>
      <c r="AR178" s="23" t="s">
        <v>207</v>
      </c>
      <c r="AT178" s="23" t="s">
        <v>266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174</v>
      </c>
      <c r="BM178" s="23" t="s">
        <v>269</v>
      </c>
    </row>
    <row r="179" spans="2:65" s="11" customFormat="1" ht="16.5" customHeight="1">
      <c r="B179" s="179"/>
      <c r="C179" s="180"/>
      <c r="D179" s="180"/>
      <c r="E179" s="181" t="s">
        <v>5</v>
      </c>
      <c r="F179" s="293" t="s">
        <v>270</v>
      </c>
      <c r="G179" s="294"/>
      <c r="H179" s="294"/>
      <c r="I179" s="294"/>
      <c r="J179" s="180"/>
      <c r="K179" s="182">
        <v>0.34300000000000003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177</v>
      </c>
      <c r="AU179" s="186" t="s">
        <v>103</v>
      </c>
      <c r="AV179" s="11" t="s">
        <v>103</v>
      </c>
      <c r="AW179" s="11" t="s">
        <v>30</v>
      </c>
      <c r="AX179" s="11" t="s">
        <v>81</v>
      </c>
      <c r="AY179" s="186" t="s">
        <v>169</v>
      </c>
    </row>
    <row r="180" spans="2:65" s="1" customFormat="1" ht="25.5" customHeight="1">
      <c r="B180" s="141"/>
      <c r="C180" s="202" t="s">
        <v>271</v>
      </c>
      <c r="D180" s="202" t="s">
        <v>266</v>
      </c>
      <c r="E180" s="203" t="s">
        <v>272</v>
      </c>
      <c r="F180" s="310" t="s">
        <v>273</v>
      </c>
      <c r="G180" s="310"/>
      <c r="H180" s="310"/>
      <c r="I180" s="310"/>
      <c r="J180" s="204" t="s">
        <v>243</v>
      </c>
      <c r="K180" s="205">
        <v>0.14499999999999999</v>
      </c>
      <c r="L180" s="311">
        <v>0</v>
      </c>
      <c r="M180" s="311"/>
      <c r="N180" s="312">
        <f>ROUND(L180*K180,3)</f>
        <v>0</v>
      </c>
      <c r="O180" s="292"/>
      <c r="P180" s="292"/>
      <c r="Q180" s="292"/>
      <c r="R180" s="144"/>
      <c r="T180" s="175" t="s">
        <v>5</v>
      </c>
      <c r="U180" s="47" t="s">
        <v>40</v>
      </c>
      <c r="V180" s="39"/>
      <c r="W180" s="176">
        <f>V180*K180</f>
        <v>0</v>
      </c>
      <c r="X180" s="176">
        <v>1</v>
      </c>
      <c r="Y180" s="176">
        <f>X180*K180</f>
        <v>0.14499999999999999</v>
      </c>
      <c r="Z180" s="176">
        <v>0</v>
      </c>
      <c r="AA180" s="177">
        <f>Z180*K180</f>
        <v>0</v>
      </c>
      <c r="AR180" s="23" t="s">
        <v>207</v>
      </c>
      <c r="AT180" s="23" t="s">
        <v>266</v>
      </c>
      <c r="AU180" s="23" t="s">
        <v>103</v>
      </c>
      <c r="AY180" s="23" t="s">
        <v>169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103</v>
      </c>
      <c r="BK180" s="178">
        <f>ROUND(L180*K180,3)</f>
        <v>0</v>
      </c>
      <c r="BL180" s="23" t="s">
        <v>174</v>
      </c>
      <c r="BM180" s="23" t="s">
        <v>274</v>
      </c>
    </row>
    <row r="181" spans="2:65" s="11" customFormat="1" ht="16.5" customHeight="1">
      <c r="B181" s="179"/>
      <c r="C181" s="180"/>
      <c r="D181" s="180"/>
      <c r="E181" s="181" t="s">
        <v>5</v>
      </c>
      <c r="F181" s="293" t="s">
        <v>275</v>
      </c>
      <c r="G181" s="294"/>
      <c r="H181" s="294"/>
      <c r="I181" s="294"/>
      <c r="J181" s="180"/>
      <c r="K181" s="182">
        <v>0.14499999999999999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81</v>
      </c>
      <c r="AY181" s="186" t="s">
        <v>169</v>
      </c>
    </row>
    <row r="182" spans="2:65" s="1" customFormat="1" ht="25.5" customHeight="1">
      <c r="B182" s="141"/>
      <c r="C182" s="202" t="s">
        <v>10</v>
      </c>
      <c r="D182" s="202" t="s">
        <v>266</v>
      </c>
      <c r="E182" s="203" t="s">
        <v>276</v>
      </c>
      <c r="F182" s="310" t="s">
        <v>277</v>
      </c>
      <c r="G182" s="310"/>
      <c r="H182" s="310"/>
      <c r="I182" s="310"/>
      <c r="J182" s="204" t="s">
        <v>243</v>
      </c>
      <c r="K182" s="205">
        <v>0.66600000000000004</v>
      </c>
      <c r="L182" s="311">
        <v>0</v>
      </c>
      <c r="M182" s="311"/>
      <c r="N182" s="312">
        <f>ROUND(L182*K182,3)</f>
        <v>0</v>
      </c>
      <c r="O182" s="292"/>
      <c r="P182" s="292"/>
      <c r="Q182" s="292"/>
      <c r="R182" s="144"/>
      <c r="T182" s="175" t="s">
        <v>5</v>
      </c>
      <c r="U182" s="47" t="s">
        <v>40</v>
      </c>
      <c r="V182" s="39"/>
      <c r="W182" s="176">
        <f>V182*K182</f>
        <v>0</v>
      </c>
      <c r="X182" s="176">
        <v>1</v>
      </c>
      <c r="Y182" s="176">
        <f>X182*K182</f>
        <v>0.66600000000000004</v>
      </c>
      <c r="Z182" s="176">
        <v>0</v>
      </c>
      <c r="AA182" s="177">
        <f>Z182*K182</f>
        <v>0</v>
      </c>
      <c r="AR182" s="23" t="s">
        <v>207</v>
      </c>
      <c r="AT182" s="23" t="s">
        <v>266</v>
      </c>
      <c r="AU182" s="23" t="s">
        <v>103</v>
      </c>
      <c r="AY182" s="23" t="s">
        <v>169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ROUND(L182*K182,3)</f>
        <v>0</v>
      </c>
      <c r="BL182" s="23" t="s">
        <v>174</v>
      </c>
      <c r="BM182" s="23" t="s">
        <v>278</v>
      </c>
    </row>
    <row r="183" spans="2:65" s="11" customFormat="1" ht="16.5" customHeight="1">
      <c r="B183" s="179"/>
      <c r="C183" s="180"/>
      <c r="D183" s="180"/>
      <c r="E183" s="181" t="s">
        <v>5</v>
      </c>
      <c r="F183" s="293" t="s">
        <v>279</v>
      </c>
      <c r="G183" s="294"/>
      <c r="H183" s="294"/>
      <c r="I183" s="294"/>
      <c r="J183" s="180"/>
      <c r="K183" s="182">
        <v>0.66600000000000004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177</v>
      </c>
      <c r="AU183" s="186" t="s">
        <v>103</v>
      </c>
      <c r="AV183" s="11" t="s">
        <v>103</v>
      </c>
      <c r="AW183" s="11" t="s">
        <v>30</v>
      </c>
      <c r="AX183" s="11" t="s">
        <v>81</v>
      </c>
      <c r="AY183" s="186" t="s">
        <v>169</v>
      </c>
    </row>
    <row r="184" spans="2:65" s="1" customFormat="1" ht="25.5" customHeight="1">
      <c r="B184" s="141"/>
      <c r="C184" s="202" t="s">
        <v>280</v>
      </c>
      <c r="D184" s="202" t="s">
        <v>266</v>
      </c>
      <c r="E184" s="203" t="s">
        <v>281</v>
      </c>
      <c r="F184" s="310" t="s">
        <v>282</v>
      </c>
      <c r="G184" s="310"/>
      <c r="H184" s="310"/>
      <c r="I184" s="310"/>
      <c r="J184" s="204" t="s">
        <v>243</v>
      </c>
      <c r="K184" s="205">
        <v>0.64300000000000002</v>
      </c>
      <c r="L184" s="311">
        <v>0</v>
      </c>
      <c r="M184" s="311"/>
      <c r="N184" s="312">
        <f>ROUND(L184*K184,3)</f>
        <v>0</v>
      </c>
      <c r="O184" s="292"/>
      <c r="P184" s="292"/>
      <c r="Q184" s="292"/>
      <c r="R184" s="144"/>
      <c r="T184" s="175" t="s">
        <v>5</v>
      </c>
      <c r="U184" s="47" t="s">
        <v>40</v>
      </c>
      <c r="V184" s="39"/>
      <c r="W184" s="176">
        <f>V184*K184</f>
        <v>0</v>
      </c>
      <c r="X184" s="176">
        <v>1</v>
      </c>
      <c r="Y184" s="176">
        <f>X184*K184</f>
        <v>0.64300000000000002</v>
      </c>
      <c r="Z184" s="176">
        <v>0</v>
      </c>
      <c r="AA184" s="177">
        <f>Z184*K184</f>
        <v>0</v>
      </c>
      <c r="AR184" s="23" t="s">
        <v>207</v>
      </c>
      <c r="AT184" s="23" t="s">
        <v>266</v>
      </c>
      <c r="AU184" s="23" t="s">
        <v>103</v>
      </c>
      <c r="AY184" s="23" t="s">
        <v>169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ROUND(L184*K184,3)</f>
        <v>0</v>
      </c>
      <c r="BL184" s="23" t="s">
        <v>174</v>
      </c>
      <c r="BM184" s="23" t="s">
        <v>283</v>
      </c>
    </row>
    <row r="185" spans="2:65" s="11" customFormat="1" ht="16.5" customHeight="1">
      <c r="B185" s="179"/>
      <c r="C185" s="180"/>
      <c r="D185" s="180"/>
      <c r="E185" s="181" t="s">
        <v>5</v>
      </c>
      <c r="F185" s="293" t="s">
        <v>284</v>
      </c>
      <c r="G185" s="294"/>
      <c r="H185" s="294"/>
      <c r="I185" s="294"/>
      <c r="J185" s="180"/>
      <c r="K185" s="182">
        <v>0.64300000000000002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177</v>
      </c>
      <c r="AU185" s="186" t="s">
        <v>103</v>
      </c>
      <c r="AV185" s="11" t="s">
        <v>103</v>
      </c>
      <c r="AW185" s="11" t="s">
        <v>30</v>
      </c>
      <c r="AX185" s="11" t="s">
        <v>81</v>
      </c>
      <c r="AY185" s="186" t="s">
        <v>169</v>
      </c>
    </row>
    <row r="186" spans="2:65" s="1" customFormat="1" ht="16.5" customHeight="1">
      <c r="B186" s="141"/>
      <c r="C186" s="170" t="s">
        <v>285</v>
      </c>
      <c r="D186" s="170" t="s">
        <v>170</v>
      </c>
      <c r="E186" s="171" t="s">
        <v>286</v>
      </c>
      <c r="F186" s="290" t="s">
        <v>287</v>
      </c>
      <c r="G186" s="290"/>
      <c r="H186" s="290"/>
      <c r="I186" s="290"/>
      <c r="J186" s="172" t="s">
        <v>288</v>
      </c>
      <c r="K186" s="173">
        <v>1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4.2999999999999999E-4</v>
      </c>
      <c r="Y186" s="176">
        <f>X186*K186</f>
        <v>4.2999999999999999E-4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289</v>
      </c>
    </row>
    <row r="187" spans="2:65" s="1" customFormat="1" ht="16.5" customHeight="1">
      <c r="B187" s="141"/>
      <c r="C187" s="170" t="s">
        <v>290</v>
      </c>
      <c r="D187" s="170" t="s">
        <v>170</v>
      </c>
      <c r="E187" s="171" t="s">
        <v>291</v>
      </c>
      <c r="F187" s="290" t="s">
        <v>292</v>
      </c>
      <c r="G187" s="290"/>
      <c r="H187" s="290"/>
      <c r="I187" s="290"/>
      <c r="J187" s="172" t="s">
        <v>288</v>
      </c>
      <c r="K187" s="173">
        <v>3</v>
      </c>
      <c r="L187" s="291">
        <v>0</v>
      </c>
      <c r="M187" s="291"/>
      <c r="N187" s="292">
        <f>ROUND(L187*K187,3)</f>
        <v>0</v>
      </c>
      <c r="O187" s="292"/>
      <c r="P187" s="292"/>
      <c r="Q187" s="292"/>
      <c r="R187" s="144"/>
      <c r="T187" s="175" t="s">
        <v>5</v>
      </c>
      <c r="U187" s="47" t="s">
        <v>40</v>
      </c>
      <c r="V187" s="39"/>
      <c r="W187" s="176">
        <f>V187*K187</f>
        <v>0</v>
      </c>
      <c r="X187" s="176">
        <v>4.4000000000000002E-4</v>
      </c>
      <c r="Y187" s="176">
        <f>X187*K187</f>
        <v>1.32E-3</v>
      </c>
      <c r="Z187" s="176">
        <v>0</v>
      </c>
      <c r="AA187" s="177">
        <f>Z187*K187</f>
        <v>0</v>
      </c>
      <c r="AR187" s="23" t="s">
        <v>174</v>
      </c>
      <c r="AT187" s="23" t="s">
        <v>170</v>
      </c>
      <c r="AU187" s="23" t="s">
        <v>103</v>
      </c>
      <c r="AY187" s="23" t="s">
        <v>169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103</v>
      </c>
      <c r="BK187" s="178">
        <f>ROUND(L187*K187,3)</f>
        <v>0</v>
      </c>
      <c r="BL187" s="23" t="s">
        <v>174</v>
      </c>
      <c r="BM187" s="23" t="s">
        <v>293</v>
      </c>
    </row>
    <row r="188" spans="2:65" s="1" customFormat="1" ht="16.5" customHeight="1">
      <c r="B188" s="141"/>
      <c r="C188" s="202" t="s">
        <v>294</v>
      </c>
      <c r="D188" s="202" t="s">
        <v>266</v>
      </c>
      <c r="E188" s="203" t="s">
        <v>295</v>
      </c>
      <c r="F188" s="310" t="s">
        <v>296</v>
      </c>
      <c r="G188" s="310"/>
      <c r="H188" s="310"/>
      <c r="I188" s="310"/>
      <c r="J188" s="204" t="s">
        <v>243</v>
      </c>
      <c r="K188" s="205">
        <v>0.218</v>
      </c>
      <c r="L188" s="311">
        <v>0</v>
      </c>
      <c r="M188" s="311"/>
      <c r="N188" s="312">
        <f>ROUND(L188*K188,3)</f>
        <v>0</v>
      </c>
      <c r="O188" s="292"/>
      <c r="P188" s="292"/>
      <c r="Q188" s="292"/>
      <c r="R188" s="144"/>
      <c r="T188" s="175" t="s">
        <v>5</v>
      </c>
      <c r="U188" s="47" t="s">
        <v>40</v>
      </c>
      <c r="V188" s="39"/>
      <c r="W188" s="176">
        <f>V188*K188</f>
        <v>0</v>
      </c>
      <c r="X188" s="176">
        <v>1</v>
      </c>
      <c r="Y188" s="176">
        <f>X188*K188</f>
        <v>0.218</v>
      </c>
      <c r="Z188" s="176">
        <v>0</v>
      </c>
      <c r="AA188" s="177">
        <f>Z188*K188</f>
        <v>0</v>
      </c>
      <c r="AR188" s="23" t="s">
        <v>207</v>
      </c>
      <c r="AT188" s="23" t="s">
        <v>266</v>
      </c>
      <c r="AU188" s="23" t="s">
        <v>103</v>
      </c>
      <c r="AY188" s="23" t="s">
        <v>169</v>
      </c>
      <c r="BE188" s="117">
        <f>IF(U188="základná",N188,0)</f>
        <v>0</v>
      </c>
      <c r="BF188" s="117">
        <f>IF(U188="znížená",N188,0)</f>
        <v>0</v>
      </c>
      <c r="BG188" s="117">
        <f>IF(U188="zákl. prenesená",N188,0)</f>
        <v>0</v>
      </c>
      <c r="BH188" s="117">
        <f>IF(U188="zníž. prenesená",N188,0)</f>
        <v>0</v>
      </c>
      <c r="BI188" s="117">
        <f>IF(U188="nulová",N188,0)</f>
        <v>0</v>
      </c>
      <c r="BJ188" s="23" t="s">
        <v>103</v>
      </c>
      <c r="BK188" s="178">
        <f>ROUND(L188*K188,3)</f>
        <v>0</v>
      </c>
      <c r="BL188" s="23" t="s">
        <v>174</v>
      </c>
      <c r="BM188" s="23" t="s">
        <v>297</v>
      </c>
    </row>
    <row r="189" spans="2:65" s="11" customFormat="1" ht="16.5" customHeight="1">
      <c r="B189" s="179"/>
      <c r="C189" s="180"/>
      <c r="D189" s="180"/>
      <c r="E189" s="181" t="s">
        <v>5</v>
      </c>
      <c r="F189" s="293" t="s">
        <v>298</v>
      </c>
      <c r="G189" s="294"/>
      <c r="H189" s="294"/>
      <c r="I189" s="294"/>
      <c r="J189" s="180"/>
      <c r="K189" s="182">
        <v>0.218</v>
      </c>
      <c r="L189" s="180"/>
      <c r="M189" s="180"/>
      <c r="N189" s="180"/>
      <c r="O189" s="180"/>
      <c r="P189" s="180"/>
      <c r="Q189" s="180"/>
      <c r="R189" s="183"/>
      <c r="T189" s="184"/>
      <c r="U189" s="180"/>
      <c r="V189" s="180"/>
      <c r="W189" s="180"/>
      <c r="X189" s="180"/>
      <c r="Y189" s="180"/>
      <c r="Z189" s="180"/>
      <c r="AA189" s="185"/>
      <c r="AT189" s="186" t="s">
        <v>177</v>
      </c>
      <c r="AU189" s="186" t="s">
        <v>103</v>
      </c>
      <c r="AV189" s="11" t="s">
        <v>103</v>
      </c>
      <c r="AW189" s="11" t="s">
        <v>30</v>
      </c>
      <c r="AX189" s="11" t="s">
        <v>81</v>
      </c>
      <c r="AY189" s="186" t="s">
        <v>169</v>
      </c>
    </row>
    <row r="190" spans="2:65" s="1" customFormat="1" ht="16.5" customHeight="1">
      <c r="B190" s="141"/>
      <c r="C190" s="202" t="s">
        <v>299</v>
      </c>
      <c r="D190" s="202" t="s">
        <v>266</v>
      </c>
      <c r="E190" s="203" t="s">
        <v>300</v>
      </c>
      <c r="F190" s="310" t="s">
        <v>301</v>
      </c>
      <c r="G190" s="310"/>
      <c r="H190" s="310"/>
      <c r="I190" s="310"/>
      <c r="J190" s="204" t="s">
        <v>243</v>
      </c>
      <c r="K190" s="205">
        <v>8.5000000000000006E-2</v>
      </c>
      <c r="L190" s="311">
        <v>0</v>
      </c>
      <c r="M190" s="311"/>
      <c r="N190" s="312">
        <f>ROUND(L190*K190,3)</f>
        <v>0</v>
      </c>
      <c r="O190" s="292"/>
      <c r="P190" s="292"/>
      <c r="Q190" s="292"/>
      <c r="R190" s="144"/>
      <c r="T190" s="175" t="s">
        <v>5</v>
      </c>
      <c r="U190" s="47" t="s">
        <v>40</v>
      </c>
      <c r="V190" s="39"/>
      <c r="W190" s="176">
        <f>V190*K190</f>
        <v>0</v>
      </c>
      <c r="X190" s="176">
        <v>1</v>
      </c>
      <c r="Y190" s="176">
        <f>X190*K190</f>
        <v>8.5000000000000006E-2</v>
      </c>
      <c r="Z190" s="176">
        <v>0</v>
      </c>
      <c r="AA190" s="177">
        <f>Z190*K190</f>
        <v>0</v>
      </c>
      <c r="AR190" s="23" t="s">
        <v>207</v>
      </c>
      <c r="AT190" s="23" t="s">
        <v>266</v>
      </c>
      <c r="AU190" s="23" t="s">
        <v>103</v>
      </c>
      <c r="AY190" s="23" t="s">
        <v>169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103</v>
      </c>
      <c r="BK190" s="178">
        <f>ROUND(L190*K190,3)</f>
        <v>0</v>
      </c>
      <c r="BL190" s="23" t="s">
        <v>174</v>
      </c>
      <c r="BM190" s="23" t="s">
        <v>302</v>
      </c>
    </row>
    <row r="191" spans="2:65" s="11" customFormat="1" ht="16.5" customHeight="1">
      <c r="B191" s="179"/>
      <c r="C191" s="180"/>
      <c r="D191" s="180"/>
      <c r="E191" s="181" t="s">
        <v>5</v>
      </c>
      <c r="F191" s="293" t="s">
        <v>303</v>
      </c>
      <c r="G191" s="294"/>
      <c r="H191" s="294"/>
      <c r="I191" s="294"/>
      <c r="J191" s="180"/>
      <c r="K191" s="182">
        <v>8.5000000000000006E-2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81</v>
      </c>
      <c r="AY191" s="186" t="s">
        <v>169</v>
      </c>
    </row>
    <row r="192" spans="2:65" s="1" customFormat="1" ht="25.5" customHeight="1">
      <c r="B192" s="141"/>
      <c r="C192" s="202" t="s">
        <v>304</v>
      </c>
      <c r="D192" s="202" t="s">
        <v>266</v>
      </c>
      <c r="E192" s="203" t="s">
        <v>305</v>
      </c>
      <c r="F192" s="310" t="s">
        <v>306</v>
      </c>
      <c r="G192" s="310"/>
      <c r="H192" s="310"/>
      <c r="I192" s="310"/>
      <c r="J192" s="204" t="s">
        <v>288</v>
      </c>
      <c r="K192" s="205">
        <v>18</v>
      </c>
      <c r="L192" s="311">
        <v>0</v>
      </c>
      <c r="M192" s="311"/>
      <c r="N192" s="312">
        <f>ROUND(L192*K192,3)</f>
        <v>0</v>
      </c>
      <c r="O192" s="292"/>
      <c r="P192" s="292"/>
      <c r="Q192" s="292"/>
      <c r="R192" s="144"/>
      <c r="T192" s="175" t="s">
        <v>5</v>
      </c>
      <c r="U192" s="47" t="s">
        <v>40</v>
      </c>
      <c r="V192" s="39"/>
      <c r="W192" s="176">
        <f>V192*K192</f>
        <v>0</v>
      </c>
      <c r="X192" s="176">
        <v>1.9000000000000001E-4</v>
      </c>
      <c r="Y192" s="176">
        <f>X192*K192</f>
        <v>3.4200000000000003E-3</v>
      </c>
      <c r="Z192" s="176">
        <v>0</v>
      </c>
      <c r="AA192" s="177">
        <f>Z192*K192</f>
        <v>0</v>
      </c>
      <c r="AR192" s="23" t="s">
        <v>207</v>
      </c>
      <c r="AT192" s="23" t="s">
        <v>266</v>
      </c>
      <c r="AU192" s="23" t="s">
        <v>103</v>
      </c>
      <c r="AY192" s="23" t="s">
        <v>169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103</v>
      </c>
      <c r="BK192" s="178">
        <f>ROUND(L192*K192,3)</f>
        <v>0</v>
      </c>
      <c r="BL192" s="23" t="s">
        <v>174</v>
      </c>
      <c r="BM192" s="23" t="s">
        <v>307</v>
      </c>
    </row>
    <row r="193" spans="2:65" s="11" customFormat="1" ht="16.5" customHeight="1">
      <c r="B193" s="179"/>
      <c r="C193" s="180"/>
      <c r="D193" s="180"/>
      <c r="E193" s="181" t="s">
        <v>5</v>
      </c>
      <c r="F193" s="293" t="s">
        <v>308</v>
      </c>
      <c r="G193" s="294"/>
      <c r="H193" s="294"/>
      <c r="I193" s="294"/>
      <c r="J193" s="180"/>
      <c r="K193" s="182">
        <v>18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177</v>
      </c>
      <c r="AU193" s="186" t="s">
        <v>103</v>
      </c>
      <c r="AV193" s="11" t="s">
        <v>103</v>
      </c>
      <c r="AW193" s="11" t="s">
        <v>30</v>
      </c>
      <c r="AX193" s="11" t="s">
        <v>81</v>
      </c>
      <c r="AY193" s="186" t="s">
        <v>169</v>
      </c>
    </row>
    <row r="194" spans="2:65" s="10" customFormat="1" ht="29.9" customHeight="1">
      <c r="B194" s="159"/>
      <c r="C194" s="160"/>
      <c r="D194" s="169" t="s">
        <v>141</v>
      </c>
      <c r="E194" s="169"/>
      <c r="F194" s="169"/>
      <c r="G194" s="169"/>
      <c r="H194" s="169"/>
      <c r="I194" s="169"/>
      <c r="J194" s="169"/>
      <c r="K194" s="169"/>
      <c r="L194" s="169"/>
      <c r="M194" s="169"/>
      <c r="N194" s="300">
        <f>BK194</f>
        <v>0</v>
      </c>
      <c r="O194" s="301"/>
      <c r="P194" s="301"/>
      <c r="Q194" s="301"/>
      <c r="R194" s="162"/>
      <c r="T194" s="163"/>
      <c r="U194" s="160"/>
      <c r="V194" s="160"/>
      <c r="W194" s="164">
        <f>W195</f>
        <v>0</v>
      </c>
      <c r="X194" s="160"/>
      <c r="Y194" s="164">
        <f>Y195</f>
        <v>0</v>
      </c>
      <c r="Z194" s="160"/>
      <c r="AA194" s="165">
        <f>AA195</f>
        <v>0</v>
      </c>
      <c r="AR194" s="166" t="s">
        <v>81</v>
      </c>
      <c r="AT194" s="167" t="s">
        <v>72</v>
      </c>
      <c r="AU194" s="167" t="s">
        <v>81</v>
      </c>
      <c r="AY194" s="166" t="s">
        <v>169</v>
      </c>
      <c r="BK194" s="168">
        <f>BK195</f>
        <v>0</v>
      </c>
    </row>
    <row r="195" spans="2:65" s="1" customFormat="1" ht="38.25" customHeight="1">
      <c r="B195" s="141"/>
      <c r="C195" s="170" t="s">
        <v>309</v>
      </c>
      <c r="D195" s="170" t="s">
        <v>170</v>
      </c>
      <c r="E195" s="171" t="s">
        <v>310</v>
      </c>
      <c r="F195" s="290" t="s">
        <v>311</v>
      </c>
      <c r="G195" s="290"/>
      <c r="H195" s="290"/>
      <c r="I195" s="290"/>
      <c r="J195" s="172" t="s">
        <v>243</v>
      </c>
      <c r="K195" s="173">
        <v>36.426000000000002</v>
      </c>
      <c r="L195" s="291">
        <v>0</v>
      </c>
      <c r="M195" s="291"/>
      <c r="N195" s="292">
        <f>ROUND(L195*K195,3)</f>
        <v>0</v>
      </c>
      <c r="O195" s="292"/>
      <c r="P195" s="292"/>
      <c r="Q195" s="292"/>
      <c r="R195" s="144"/>
      <c r="T195" s="175" t="s">
        <v>5</v>
      </c>
      <c r="U195" s="47" t="s">
        <v>40</v>
      </c>
      <c r="V195" s="39"/>
      <c r="W195" s="176">
        <f>V195*K195</f>
        <v>0</v>
      </c>
      <c r="X195" s="176">
        <v>0</v>
      </c>
      <c r="Y195" s="176">
        <f>X195*K195</f>
        <v>0</v>
      </c>
      <c r="Z195" s="176">
        <v>0</v>
      </c>
      <c r="AA195" s="177">
        <f>Z195*K195</f>
        <v>0</v>
      </c>
      <c r="AR195" s="23" t="s">
        <v>174</v>
      </c>
      <c r="AT195" s="23" t="s">
        <v>170</v>
      </c>
      <c r="AU195" s="23" t="s">
        <v>103</v>
      </c>
      <c r="AY195" s="23" t="s">
        <v>169</v>
      </c>
      <c r="BE195" s="117">
        <f>IF(U195="základná",N195,0)</f>
        <v>0</v>
      </c>
      <c r="BF195" s="117">
        <f>IF(U195="znížená",N195,0)</f>
        <v>0</v>
      </c>
      <c r="BG195" s="117">
        <f>IF(U195="zákl. prenesená",N195,0)</f>
        <v>0</v>
      </c>
      <c r="BH195" s="117">
        <f>IF(U195="zníž. prenesená",N195,0)</f>
        <v>0</v>
      </c>
      <c r="BI195" s="117">
        <f>IF(U195="nulová",N195,0)</f>
        <v>0</v>
      </c>
      <c r="BJ195" s="23" t="s">
        <v>103</v>
      </c>
      <c r="BK195" s="178">
        <f>ROUND(L195*K195,3)</f>
        <v>0</v>
      </c>
      <c r="BL195" s="23" t="s">
        <v>174</v>
      </c>
      <c r="BM195" s="23" t="s">
        <v>312</v>
      </c>
    </row>
    <row r="196" spans="2:65" s="10" customFormat="1" ht="37.4" customHeight="1">
      <c r="B196" s="159"/>
      <c r="C196" s="160"/>
      <c r="D196" s="161" t="s">
        <v>142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313">
        <f>BK196</f>
        <v>0</v>
      </c>
      <c r="O196" s="314"/>
      <c r="P196" s="314"/>
      <c r="Q196" s="314"/>
      <c r="R196" s="162"/>
      <c r="T196" s="163"/>
      <c r="U196" s="160"/>
      <c r="V196" s="160"/>
      <c r="W196" s="164">
        <f>W197+W201</f>
        <v>0</v>
      </c>
      <c r="X196" s="160"/>
      <c r="Y196" s="164">
        <f>Y197+Y201</f>
        <v>0.20696267000000002</v>
      </c>
      <c r="Z196" s="160"/>
      <c r="AA196" s="165">
        <f>AA197+AA201</f>
        <v>0</v>
      </c>
      <c r="AR196" s="166" t="s">
        <v>103</v>
      </c>
      <c r="AT196" s="167" t="s">
        <v>72</v>
      </c>
      <c r="AU196" s="167" t="s">
        <v>73</v>
      </c>
      <c r="AY196" s="166" t="s">
        <v>169</v>
      </c>
      <c r="BK196" s="168">
        <f>BK197+BK201</f>
        <v>0</v>
      </c>
    </row>
    <row r="197" spans="2:65" s="10" customFormat="1" ht="19.899999999999999" customHeight="1">
      <c r="B197" s="159"/>
      <c r="C197" s="160"/>
      <c r="D197" s="169" t="s">
        <v>143</v>
      </c>
      <c r="E197" s="169"/>
      <c r="F197" s="169"/>
      <c r="G197" s="169"/>
      <c r="H197" s="169"/>
      <c r="I197" s="169"/>
      <c r="J197" s="169"/>
      <c r="K197" s="169"/>
      <c r="L197" s="169"/>
      <c r="M197" s="169"/>
      <c r="N197" s="300">
        <f>BK197</f>
        <v>0</v>
      </c>
      <c r="O197" s="301"/>
      <c r="P197" s="301"/>
      <c r="Q197" s="301"/>
      <c r="R197" s="162"/>
      <c r="T197" s="163"/>
      <c r="U197" s="160"/>
      <c r="V197" s="160"/>
      <c r="W197" s="164">
        <f>SUM(W198:W200)</f>
        <v>0</v>
      </c>
      <c r="X197" s="160"/>
      <c r="Y197" s="164">
        <f>SUM(Y198:Y200)</f>
        <v>0.19235100000000002</v>
      </c>
      <c r="Z197" s="160"/>
      <c r="AA197" s="165">
        <f>SUM(AA198:AA200)</f>
        <v>0</v>
      </c>
      <c r="AR197" s="166" t="s">
        <v>103</v>
      </c>
      <c r="AT197" s="167" t="s">
        <v>72</v>
      </c>
      <c r="AU197" s="167" t="s">
        <v>81</v>
      </c>
      <c r="AY197" s="166" t="s">
        <v>169</v>
      </c>
      <c r="BK197" s="168">
        <f>SUM(BK198:BK200)</f>
        <v>0</v>
      </c>
    </row>
    <row r="198" spans="2:65" s="1" customFormat="1" ht="38.25" customHeight="1">
      <c r="B198" s="141"/>
      <c r="C198" s="170" t="s">
        <v>313</v>
      </c>
      <c r="D198" s="170" t="s">
        <v>170</v>
      </c>
      <c r="E198" s="171" t="s">
        <v>314</v>
      </c>
      <c r="F198" s="290" t="s">
        <v>315</v>
      </c>
      <c r="G198" s="290"/>
      <c r="H198" s="290"/>
      <c r="I198" s="290"/>
      <c r="J198" s="172" t="s">
        <v>190</v>
      </c>
      <c r="K198" s="173">
        <v>29.1</v>
      </c>
      <c r="L198" s="291">
        <v>0</v>
      </c>
      <c r="M198" s="291"/>
      <c r="N198" s="292">
        <f>ROUND(L198*K198,3)</f>
        <v>0</v>
      </c>
      <c r="O198" s="292"/>
      <c r="P198" s="292"/>
      <c r="Q198" s="292"/>
      <c r="R198" s="144"/>
      <c r="T198" s="175" t="s">
        <v>5</v>
      </c>
      <c r="U198" s="47" t="s">
        <v>40</v>
      </c>
      <c r="V198" s="39"/>
      <c r="W198" s="176">
        <f>V198*K198</f>
        <v>0</v>
      </c>
      <c r="X198" s="176">
        <v>6.6100000000000004E-3</v>
      </c>
      <c r="Y198" s="176">
        <f>X198*K198</f>
        <v>0.19235100000000002</v>
      </c>
      <c r="Z198" s="176">
        <v>0</v>
      </c>
      <c r="AA198" s="177">
        <f>Z198*K198</f>
        <v>0</v>
      </c>
      <c r="AR198" s="23" t="s">
        <v>252</v>
      </c>
      <c r="AT198" s="23" t="s">
        <v>170</v>
      </c>
      <c r="AU198" s="23" t="s">
        <v>103</v>
      </c>
      <c r="AY198" s="23" t="s">
        <v>169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103</v>
      </c>
      <c r="BK198" s="178">
        <f>ROUND(L198*K198,3)</f>
        <v>0</v>
      </c>
      <c r="BL198" s="23" t="s">
        <v>252</v>
      </c>
      <c r="BM198" s="23" t="s">
        <v>316</v>
      </c>
    </row>
    <row r="199" spans="2:65" s="11" customFormat="1" ht="16.5" customHeight="1">
      <c r="B199" s="179"/>
      <c r="C199" s="180"/>
      <c r="D199" s="180"/>
      <c r="E199" s="181" t="s">
        <v>5</v>
      </c>
      <c r="F199" s="293" t="s">
        <v>317</v>
      </c>
      <c r="G199" s="294"/>
      <c r="H199" s="294"/>
      <c r="I199" s="294"/>
      <c r="J199" s="180"/>
      <c r="K199" s="182">
        <v>29.1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177</v>
      </c>
      <c r="AU199" s="186" t="s">
        <v>103</v>
      </c>
      <c r="AV199" s="11" t="s">
        <v>103</v>
      </c>
      <c r="AW199" s="11" t="s">
        <v>30</v>
      </c>
      <c r="AX199" s="11" t="s">
        <v>81</v>
      </c>
      <c r="AY199" s="186" t="s">
        <v>169</v>
      </c>
    </row>
    <row r="200" spans="2:65" s="1" customFormat="1" ht="25.5" customHeight="1">
      <c r="B200" s="141"/>
      <c r="C200" s="170" t="s">
        <v>318</v>
      </c>
      <c r="D200" s="170" t="s">
        <v>170</v>
      </c>
      <c r="E200" s="171" t="s">
        <v>319</v>
      </c>
      <c r="F200" s="290" t="s">
        <v>320</v>
      </c>
      <c r="G200" s="290"/>
      <c r="H200" s="290"/>
      <c r="I200" s="290"/>
      <c r="J200" s="172" t="s">
        <v>243</v>
      </c>
      <c r="K200" s="173">
        <v>0.192</v>
      </c>
      <c r="L200" s="291">
        <v>0</v>
      </c>
      <c r="M200" s="291"/>
      <c r="N200" s="292">
        <f>ROUND(L200*K200,3)</f>
        <v>0</v>
      </c>
      <c r="O200" s="292"/>
      <c r="P200" s="292"/>
      <c r="Q200" s="292"/>
      <c r="R200" s="144"/>
      <c r="T200" s="175" t="s">
        <v>5</v>
      </c>
      <c r="U200" s="47" t="s">
        <v>40</v>
      </c>
      <c r="V200" s="39"/>
      <c r="W200" s="176">
        <f>V200*K200</f>
        <v>0</v>
      </c>
      <c r="X200" s="176">
        <v>0</v>
      </c>
      <c r="Y200" s="176">
        <f>X200*K200</f>
        <v>0</v>
      </c>
      <c r="Z200" s="176">
        <v>0</v>
      </c>
      <c r="AA200" s="177">
        <f>Z200*K200</f>
        <v>0</v>
      </c>
      <c r="AR200" s="23" t="s">
        <v>252</v>
      </c>
      <c r="AT200" s="23" t="s">
        <v>170</v>
      </c>
      <c r="AU200" s="23" t="s">
        <v>103</v>
      </c>
      <c r="AY200" s="23" t="s">
        <v>169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103</v>
      </c>
      <c r="BK200" s="178">
        <f>ROUND(L200*K200,3)</f>
        <v>0</v>
      </c>
      <c r="BL200" s="23" t="s">
        <v>252</v>
      </c>
      <c r="BM200" s="23" t="s">
        <v>321</v>
      </c>
    </row>
    <row r="201" spans="2:65" s="10" customFormat="1" ht="29.9" customHeight="1">
      <c r="B201" s="159"/>
      <c r="C201" s="160"/>
      <c r="D201" s="169" t="s">
        <v>144</v>
      </c>
      <c r="E201" s="169"/>
      <c r="F201" s="169"/>
      <c r="G201" s="169"/>
      <c r="H201" s="169"/>
      <c r="I201" s="169"/>
      <c r="J201" s="169"/>
      <c r="K201" s="169"/>
      <c r="L201" s="169"/>
      <c r="M201" s="169"/>
      <c r="N201" s="304">
        <f>BK201</f>
        <v>0</v>
      </c>
      <c r="O201" s="305"/>
      <c r="P201" s="305"/>
      <c r="Q201" s="305"/>
      <c r="R201" s="162"/>
      <c r="T201" s="163"/>
      <c r="U201" s="160"/>
      <c r="V201" s="160"/>
      <c r="W201" s="164">
        <f>SUM(W202:W208)</f>
        <v>0</v>
      </c>
      <c r="X201" s="160"/>
      <c r="Y201" s="164">
        <f>SUM(Y202:Y208)</f>
        <v>1.4611670000000002E-2</v>
      </c>
      <c r="Z201" s="160"/>
      <c r="AA201" s="165">
        <f>SUM(AA202:AA208)</f>
        <v>0</v>
      </c>
      <c r="AR201" s="166" t="s">
        <v>103</v>
      </c>
      <c r="AT201" s="167" t="s">
        <v>72</v>
      </c>
      <c r="AU201" s="167" t="s">
        <v>81</v>
      </c>
      <c r="AY201" s="166" t="s">
        <v>169</v>
      </c>
      <c r="BK201" s="168">
        <f>SUM(BK202:BK208)</f>
        <v>0</v>
      </c>
    </row>
    <row r="202" spans="2:65" s="1" customFormat="1" ht="16.5" customHeight="1">
      <c r="B202" s="141"/>
      <c r="C202" s="170" t="s">
        <v>322</v>
      </c>
      <c r="D202" s="170" t="s">
        <v>170</v>
      </c>
      <c r="E202" s="171" t="s">
        <v>323</v>
      </c>
      <c r="F202" s="290" t="s">
        <v>324</v>
      </c>
      <c r="G202" s="290"/>
      <c r="H202" s="290"/>
      <c r="I202" s="290"/>
      <c r="J202" s="172" t="s">
        <v>190</v>
      </c>
      <c r="K202" s="173">
        <v>63.529000000000003</v>
      </c>
      <c r="L202" s="291">
        <v>0</v>
      </c>
      <c r="M202" s="291"/>
      <c r="N202" s="29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2.3000000000000001E-4</v>
      </c>
      <c r="Y202" s="176">
        <f>X202*K202</f>
        <v>1.4611670000000002E-2</v>
      </c>
      <c r="Z202" s="176">
        <v>0</v>
      </c>
      <c r="AA202" s="177">
        <f>Z202*K202</f>
        <v>0</v>
      </c>
      <c r="AR202" s="23" t="s">
        <v>252</v>
      </c>
      <c r="AT202" s="23" t="s">
        <v>170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252</v>
      </c>
      <c r="BM202" s="23" t="s">
        <v>325</v>
      </c>
    </row>
    <row r="203" spans="2:65" s="11" customFormat="1" ht="16.5" customHeight="1">
      <c r="B203" s="179"/>
      <c r="C203" s="180"/>
      <c r="D203" s="180"/>
      <c r="E203" s="181" t="s">
        <v>5</v>
      </c>
      <c r="F203" s="293" t="s">
        <v>326</v>
      </c>
      <c r="G203" s="294"/>
      <c r="H203" s="294"/>
      <c r="I203" s="294"/>
      <c r="J203" s="180"/>
      <c r="K203" s="182">
        <v>18.481000000000002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177</v>
      </c>
      <c r="AU203" s="186" t="s">
        <v>103</v>
      </c>
      <c r="AV203" s="11" t="s">
        <v>103</v>
      </c>
      <c r="AW203" s="11" t="s">
        <v>30</v>
      </c>
      <c r="AX203" s="11" t="s">
        <v>73</v>
      </c>
      <c r="AY203" s="186" t="s">
        <v>169</v>
      </c>
    </row>
    <row r="204" spans="2:65" s="11" customFormat="1" ht="16.5" customHeight="1">
      <c r="B204" s="179"/>
      <c r="C204" s="180"/>
      <c r="D204" s="180"/>
      <c r="E204" s="181" t="s">
        <v>5</v>
      </c>
      <c r="F204" s="295" t="s">
        <v>327</v>
      </c>
      <c r="G204" s="296"/>
      <c r="H204" s="296"/>
      <c r="I204" s="296"/>
      <c r="J204" s="180"/>
      <c r="K204" s="182">
        <v>7.1040000000000001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177</v>
      </c>
      <c r="AU204" s="186" t="s">
        <v>103</v>
      </c>
      <c r="AV204" s="11" t="s">
        <v>103</v>
      </c>
      <c r="AW204" s="11" t="s">
        <v>30</v>
      </c>
      <c r="AX204" s="11" t="s">
        <v>73</v>
      </c>
      <c r="AY204" s="186" t="s">
        <v>169</v>
      </c>
    </row>
    <row r="205" spans="2:65" s="11" customFormat="1" ht="16.5" customHeight="1">
      <c r="B205" s="179"/>
      <c r="C205" s="180"/>
      <c r="D205" s="180"/>
      <c r="E205" s="181" t="s">
        <v>5</v>
      </c>
      <c r="F205" s="295" t="s">
        <v>328</v>
      </c>
      <c r="G205" s="296"/>
      <c r="H205" s="296"/>
      <c r="I205" s="296"/>
      <c r="J205" s="180"/>
      <c r="K205" s="182">
        <v>22.35</v>
      </c>
      <c r="L205" s="180"/>
      <c r="M205" s="180"/>
      <c r="N205" s="180"/>
      <c r="O205" s="180"/>
      <c r="P205" s="180"/>
      <c r="Q205" s="180"/>
      <c r="R205" s="183"/>
      <c r="T205" s="184"/>
      <c r="U205" s="180"/>
      <c r="V205" s="180"/>
      <c r="W205" s="180"/>
      <c r="X205" s="180"/>
      <c r="Y205" s="180"/>
      <c r="Z205" s="180"/>
      <c r="AA205" s="185"/>
      <c r="AT205" s="186" t="s">
        <v>177</v>
      </c>
      <c r="AU205" s="186" t="s">
        <v>103</v>
      </c>
      <c r="AV205" s="11" t="s">
        <v>103</v>
      </c>
      <c r="AW205" s="11" t="s">
        <v>30</v>
      </c>
      <c r="AX205" s="11" t="s">
        <v>73</v>
      </c>
      <c r="AY205" s="186" t="s">
        <v>169</v>
      </c>
    </row>
    <row r="206" spans="2:65" s="11" customFormat="1" ht="16.5" customHeight="1">
      <c r="B206" s="179"/>
      <c r="C206" s="180"/>
      <c r="D206" s="180"/>
      <c r="E206" s="181" t="s">
        <v>5</v>
      </c>
      <c r="F206" s="295" t="s">
        <v>329</v>
      </c>
      <c r="G206" s="296"/>
      <c r="H206" s="296"/>
      <c r="I206" s="296"/>
      <c r="J206" s="180"/>
      <c r="K206" s="182">
        <v>14.076000000000001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73</v>
      </c>
      <c r="AY206" s="186" t="s">
        <v>169</v>
      </c>
    </row>
    <row r="207" spans="2:65" s="11" customFormat="1" ht="16.5" customHeight="1">
      <c r="B207" s="179"/>
      <c r="C207" s="180"/>
      <c r="D207" s="180"/>
      <c r="E207" s="181" t="s">
        <v>5</v>
      </c>
      <c r="F207" s="295" t="s">
        <v>330</v>
      </c>
      <c r="G207" s="296"/>
      <c r="H207" s="296"/>
      <c r="I207" s="296"/>
      <c r="J207" s="180"/>
      <c r="K207" s="182">
        <v>1.518</v>
      </c>
      <c r="L207" s="180"/>
      <c r="M207" s="180"/>
      <c r="N207" s="180"/>
      <c r="O207" s="180"/>
      <c r="P207" s="180"/>
      <c r="Q207" s="180"/>
      <c r="R207" s="183"/>
      <c r="T207" s="184"/>
      <c r="U207" s="180"/>
      <c r="V207" s="180"/>
      <c r="W207" s="180"/>
      <c r="X207" s="180"/>
      <c r="Y207" s="180"/>
      <c r="Z207" s="180"/>
      <c r="AA207" s="185"/>
      <c r="AT207" s="186" t="s">
        <v>177</v>
      </c>
      <c r="AU207" s="186" t="s">
        <v>103</v>
      </c>
      <c r="AV207" s="11" t="s">
        <v>103</v>
      </c>
      <c r="AW207" s="11" t="s">
        <v>30</v>
      </c>
      <c r="AX207" s="11" t="s">
        <v>73</v>
      </c>
      <c r="AY207" s="186" t="s">
        <v>169</v>
      </c>
    </row>
    <row r="208" spans="2:65" s="12" customFormat="1" ht="16.5" customHeight="1">
      <c r="B208" s="187"/>
      <c r="C208" s="188"/>
      <c r="D208" s="188"/>
      <c r="E208" s="189" t="s">
        <v>5</v>
      </c>
      <c r="F208" s="302" t="s">
        <v>179</v>
      </c>
      <c r="G208" s="303"/>
      <c r="H208" s="303"/>
      <c r="I208" s="303"/>
      <c r="J208" s="188"/>
      <c r="K208" s="190">
        <v>63.529000000000003</v>
      </c>
      <c r="L208" s="188"/>
      <c r="M208" s="188"/>
      <c r="N208" s="188"/>
      <c r="O208" s="188"/>
      <c r="P208" s="188"/>
      <c r="Q208" s="188"/>
      <c r="R208" s="191"/>
      <c r="T208" s="192"/>
      <c r="U208" s="188"/>
      <c r="V208" s="188"/>
      <c r="W208" s="188"/>
      <c r="X208" s="188"/>
      <c r="Y208" s="188"/>
      <c r="Z208" s="188"/>
      <c r="AA208" s="193"/>
      <c r="AT208" s="194" t="s">
        <v>177</v>
      </c>
      <c r="AU208" s="194" t="s">
        <v>103</v>
      </c>
      <c r="AV208" s="12" t="s">
        <v>174</v>
      </c>
      <c r="AW208" s="12" t="s">
        <v>30</v>
      </c>
      <c r="AX208" s="12" t="s">
        <v>81</v>
      </c>
      <c r="AY208" s="194" t="s">
        <v>169</v>
      </c>
    </row>
    <row r="209" spans="2:63" s="1" customFormat="1" ht="49.9" customHeight="1">
      <c r="B209" s="38"/>
      <c r="C209" s="39"/>
      <c r="D209" s="161" t="s">
        <v>331</v>
      </c>
      <c r="E209" s="39"/>
      <c r="F209" s="39"/>
      <c r="G209" s="39"/>
      <c r="H209" s="39"/>
      <c r="I209" s="39"/>
      <c r="J209" s="39"/>
      <c r="K209" s="39"/>
      <c r="L209" s="39"/>
      <c r="M209" s="39"/>
      <c r="N209" s="318">
        <f t="shared" ref="N209:N214" si="5">BK209</f>
        <v>0</v>
      </c>
      <c r="O209" s="319"/>
      <c r="P209" s="319"/>
      <c r="Q209" s="319"/>
      <c r="R209" s="40"/>
      <c r="T209" s="206"/>
      <c r="U209" s="39"/>
      <c r="V209" s="39"/>
      <c r="W209" s="39"/>
      <c r="X209" s="39"/>
      <c r="Y209" s="39"/>
      <c r="Z209" s="39"/>
      <c r="AA209" s="77"/>
      <c r="AT209" s="23" t="s">
        <v>72</v>
      </c>
      <c r="AU209" s="23" t="s">
        <v>73</v>
      </c>
      <c r="AY209" s="23" t="s">
        <v>332</v>
      </c>
      <c r="BK209" s="178">
        <f>SUM(BK210:BK214)</f>
        <v>0</v>
      </c>
    </row>
    <row r="210" spans="2:63" s="1" customFormat="1" ht="22.4" customHeight="1">
      <c r="B210" s="38"/>
      <c r="C210" s="207" t="s">
        <v>5</v>
      </c>
      <c r="D210" s="207" t="s">
        <v>170</v>
      </c>
      <c r="E210" s="208" t="s">
        <v>5</v>
      </c>
      <c r="F210" s="316" t="s">
        <v>5</v>
      </c>
      <c r="G210" s="316"/>
      <c r="H210" s="316"/>
      <c r="I210" s="316"/>
      <c r="J210" s="209" t="s">
        <v>5</v>
      </c>
      <c r="K210" s="174"/>
      <c r="L210" s="291"/>
      <c r="M210" s="317"/>
      <c r="N210" s="317">
        <f t="shared" si="5"/>
        <v>0</v>
      </c>
      <c r="O210" s="317"/>
      <c r="P210" s="317"/>
      <c r="Q210" s="317"/>
      <c r="R210" s="40"/>
      <c r="T210" s="175" t="s">
        <v>5</v>
      </c>
      <c r="U210" s="210" t="s">
        <v>40</v>
      </c>
      <c r="V210" s="39"/>
      <c r="W210" s="39"/>
      <c r="X210" s="39"/>
      <c r="Y210" s="39"/>
      <c r="Z210" s="39"/>
      <c r="AA210" s="77"/>
      <c r="AT210" s="23" t="s">
        <v>332</v>
      </c>
      <c r="AU210" s="23" t="s">
        <v>81</v>
      </c>
      <c r="AY210" s="23" t="s">
        <v>332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103</v>
      </c>
      <c r="BK210" s="178">
        <f>L210*K210</f>
        <v>0</v>
      </c>
    </row>
    <row r="211" spans="2:63" s="1" customFormat="1" ht="22.4" customHeight="1">
      <c r="B211" s="38"/>
      <c r="C211" s="207" t="s">
        <v>5</v>
      </c>
      <c r="D211" s="207" t="s">
        <v>170</v>
      </c>
      <c r="E211" s="208" t="s">
        <v>5</v>
      </c>
      <c r="F211" s="316" t="s">
        <v>5</v>
      </c>
      <c r="G211" s="316"/>
      <c r="H211" s="316"/>
      <c r="I211" s="316"/>
      <c r="J211" s="209" t="s">
        <v>5</v>
      </c>
      <c r="K211" s="174"/>
      <c r="L211" s="291"/>
      <c r="M211" s="317"/>
      <c r="N211" s="317">
        <f t="shared" si="5"/>
        <v>0</v>
      </c>
      <c r="O211" s="317"/>
      <c r="P211" s="317"/>
      <c r="Q211" s="317"/>
      <c r="R211" s="40"/>
      <c r="T211" s="175" t="s">
        <v>5</v>
      </c>
      <c r="U211" s="210" t="s">
        <v>40</v>
      </c>
      <c r="V211" s="39"/>
      <c r="W211" s="39"/>
      <c r="X211" s="39"/>
      <c r="Y211" s="39"/>
      <c r="Z211" s="39"/>
      <c r="AA211" s="77"/>
      <c r="AT211" s="23" t="s">
        <v>332</v>
      </c>
      <c r="AU211" s="23" t="s">
        <v>81</v>
      </c>
      <c r="AY211" s="23" t="s">
        <v>332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103</v>
      </c>
      <c r="BK211" s="178">
        <f>L211*K211</f>
        <v>0</v>
      </c>
    </row>
    <row r="212" spans="2:63" s="1" customFormat="1" ht="22.4" customHeight="1">
      <c r="B212" s="38"/>
      <c r="C212" s="207" t="s">
        <v>5</v>
      </c>
      <c r="D212" s="207" t="s">
        <v>170</v>
      </c>
      <c r="E212" s="208" t="s">
        <v>5</v>
      </c>
      <c r="F212" s="316" t="s">
        <v>5</v>
      </c>
      <c r="G212" s="316"/>
      <c r="H212" s="316"/>
      <c r="I212" s="316"/>
      <c r="J212" s="209" t="s">
        <v>5</v>
      </c>
      <c r="K212" s="174"/>
      <c r="L212" s="291"/>
      <c r="M212" s="317"/>
      <c r="N212" s="317">
        <f t="shared" si="5"/>
        <v>0</v>
      </c>
      <c r="O212" s="317"/>
      <c r="P212" s="317"/>
      <c r="Q212" s="317"/>
      <c r="R212" s="40"/>
      <c r="T212" s="175" t="s">
        <v>5</v>
      </c>
      <c r="U212" s="210" t="s">
        <v>40</v>
      </c>
      <c r="V212" s="39"/>
      <c r="W212" s="39"/>
      <c r="X212" s="39"/>
      <c r="Y212" s="39"/>
      <c r="Z212" s="39"/>
      <c r="AA212" s="77"/>
      <c r="AT212" s="23" t="s">
        <v>332</v>
      </c>
      <c r="AU212" s="23" t="s">
        <v>81</v>
      </c>
      <c r="AY212" s="23" t="s">
        <v>332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103</v>
      </c>
      <c r="BK212" s="178">
        <f>L212*K212</f>
        <v>0</v>
      </c>
    </row>
    <row r="213" spans="2:63" s="1" customFormat="1" ht="22.4" customHeight="1">
      <c r="B213" s="38"/>
      <c r="C213" s="207" t="s">
        <v>5</v>
      </c>
      <c r="D213" s="207" t="s">
        <v>170</v>
      </c>
      <c r="E213" s="208" t="s">
        <v>5</v>
      </c>
      <c r="F213" s="316" t="s">
        <v>5</v>
      </c>
      <c r="G213" s="316"/>
      <c r="H213" s="316"/>
      <c r="I213" s="316"/>
      <c r="J213" s="209" t="s">
        <v>5</v>
      </c>
      <c r="K213" s="174"/>
      <c r="L213" s="291"/>
      <c r="M213" s="317"/>
      <c r="N213" s="317">
        <f t="shared" si="5"/>
        <v>0</v>
      </c>
      <c r="O213" s="317"/>
      <c r="P213" s="317"/>
      <c r="Q213" s="317"/>
      <c r="R213" s="40"/>
      <c r="T213" s="175" t="s">
        <v>5</v>
      </c>
      <c r="U213" s="210" t="s">
        <v>40</v>
      </c>
      <c r="V213" s="39"/>
      <c r="W213" s="39"/>
      <c r="X213" s="39"/>
      <c r="Y213" s="39"/>
      <c r="Z213" s="39"/>
      <c r="AA213" s="77"/>
      <c r="AT213" s="23" t="s">
        <v>332</v>
      </c>
      <c r="AU213" s="23" t="s">
        <v>81</v>
      </c>
      <c r="AY213" s="23" t="s">
        <v>332</v>
      </c>
      <c r="BE213" s="117">
        <f>IF(U213="základná",N213,0)</f>
        <v>0</v>
      </c>
      <c r="BF213" s="117">
        <f>IF(U213="znížená",N213,0)</f>
        <v>0</v>
      </c>
      <c r="BG213" s="117">
        <f>IF(U213="zákl. prenesená",N213,0)</f>
        <v>0</v>
      </c>
      <c r="BH213" s="117">
        <f>IF(U213="zníž. prenesená",N213,0)</f>
        <v>0</v>
      </c>
      <c r="BI213" s="117">
        <f>IF(U213="nulová",N213,0)</f>
        <v>0</v>
      </c>
      <c r="BJ213" s="23" t="s">
        <v>103</v>
      </c>
      <c r="BK213" s="178">
        <f>L213*K213</f>
        <v>0</v>
      </c>
    </row>
    <row r="214" spans="2:63" s="1" customFormat="1" ht="22.4" customHeight="1">
      <c r="B214" s="38"/>
      <c r="C214" s="207" t="s">
        <v>5</v>
      </c>
      <c r="D214" s="207" t="s">
        <v>170</v>
      </c>
      <c r="E214" s="208" t="s">
        <v>5</v>
      </c>
      <c r="F214" s="316" t="s">
        <v>5</v>
      </c>
      <c r="G214" s="316"/>
      <c r="H214" s="316"/>
      <c r="I214" s="316"/>
      <c r="J214" s="209" t="s">
        <v>5</v>
      </c>
      <c r="K214" s="174"/>
      <c r="L214" s="291"/>
      <c r="M214" s="317"/>
      <c r="N214" s="317">
        <f t="shared" si="5"/>
        <v>0</v>
      </c>
      <c r="O214" s="317"/>
      <c r="P214" s="317"/>
      <c r="Q214" s="317"/>
      <c r="R214" s="40"/>
      <c r="T214" s="175" t="s">
        <v>5</v>
      </c>
      <c r="U214" s="210" t="s">
        <v>40</v>
      </c>
      <c r="V214" s="59"/>
      <c r="W214" s="59"/>
      <c r="X214" s="59"/>
      <c r="Y214" s="59"/>
      <c r="Z214" s="59"/>
      <c r="AA214" s="61"/>
      <c r="AT214" s="23" t="s">
        <v>332</v>
      </c>
      <c r="AU214" s="23" t="s">
        <v>81</v>
      </c>
      <c r="AY214" s="23" t="s">
        <v>332</v>
      </c>
      <c r="BE214" s="117">
        <f>IF(U214="základná",N214,0)</f>
        <v>0</v>
      </c>
      <c r="BF214" s="117">
        <f>IF(U214="znížená",N214,0)</f>
        <v>0</v>
      </c>
      <c r="BG214" s="117">
        <f>IF(U214="zákl. prenesená",N214,0)</f>
        <v>0</v>
      </c>
      <c r="BH214" s="117">
        <f>IF(U214="zníž. prenesená",N214,0)</f>
        <v>0</v>
      </c>
      <c r="BI214" s="117">
        <f>IF(U214="nulová",N214,0)</f>
        <v>0</v>
      </c>
      <c r="BJ214" s="23" t="s">
        <v>103</v>
      </c>
      <c r="BK214" s="178">
        <f>L214*K214</f>
        <v>0</v>
      </c>
    </row>
    <row r="215" spans="2:63" s="1" customFormat="1" ht="7" customHeight="1"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4"/>
    </row>
  </sheetData>
  <mergeCells count="232">
    <mergeCell ref="H1:K1"/>
    <mergeCell ref="S2:AC2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5:I205"/>
    <mergeCell ref="F206:I206"/>
    <mergeCell ref="F207:I207"/>
    <mergeCell ref="F208:I208"/>
    <mergeCell ref="F210:I210"/>
    <mergeCell ref="L210:M210"/>
    <mergeCell ref="N210:Q210"/>
    <mergeCell ref="F211:I211"/>
    <mergeCell ref="L211:M211"/>
    <mergeCell ref="N211:Q211"/>
    <mergeCell ref="N209:Q209"/>
    <mergeCell ref="F199:I199"/>
    <mergeCell ref="F200:I200"/>
    <mergeCell ref="L200:M200"/>
    <mergeCell ref="N200:Q200"/>
    <mergeCell ref="F202:I202"/>
    <mergeCell ref="L202:M202"/>
    <mergeCell ref="N202:Q202"/>
    <mergeCell ref="F203:I203"/>
    <mergeCell ref="F204:I204"/>
    <mergeCell ref="N201:Q201"/>
    <mergeCell ref="F191:I191"/>
    <mergeCell ref="F192:I192"/>
    <mergeCell ref="L192:M192"/>
    <mergeCell ref="N192:Q192"/>
    <mergeCell ref="F193:I193"/>
    <mergeCell ref="F195:I195"/>
    <mergeCell ref="L195:M195"/>
    <mergeCell ref="N195:Q195"/>
    <mergeCell ref="F198:I198"/>
    <mergeCell ref="L198:M198"/>
    <mergeCell ref="N198:Q198"/>
    <mergeCell ref="N194:Q194"/>
    <mergeCell ref="N196:Q196"/>
    <mergeCell ref="N197:Q197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6:I186"/>
    <mergeCell ref="L186:M186"/>
    <mergeCell ref="N186:Q186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N169:Q169"/>
    <mergeCell ref="F170:I170"/>
    <mergeCell ref="F172:I172"/>
    <mergeCell ref="L172:M172"/>
    <mergeCell ref="N172:Q172"/>
    <mergeCell ref="F173:I173"/>
    <mergeCell ref="F174:I174"/>
    <mergeCell ref="F175:I175"/>
    <mergeCell ref="F176:I176"/>
    <mergeCell ref="N171:Q17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45:I145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F140:I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N143:Q143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30:I130"/>
    <mergeCell ref="F131:I131"/>
    <mergeCell ref="F132:I132"/>
    <mergeCell ref="F133:I133"/>
    <mergeCell ref="L133:M133"/>
    <mergeCell ref="N133:Q133"/>
    <mergeCell ref="F134:I134"/>
    <mergeCell ref="L134:M134"/>
    <mergeCell ref="N134:Q134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10:D215" xr:uid="{00000000-0002-0000-0300-000000000000}">
      <formula1>"K, M"</formula1>
    </dataValidation>
    <dataValidation type="list" allowBlank="1" showInputMessage="1" showErrorMessage="1" error="Povolené sú hodnoty základná, znížená, nulová." sqref="U210:U215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23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215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91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341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N99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ROUND((((SUM(BE99:BE106)+SUM(BE124:BE208))+SUM(BE210:BE214))),2)</f>
        <v>0</v>
      </c>
      <c r="I32" s="270"/>
      <c r="J32" s="270"/>
      <c r="K32" s="39"/>
      <c r="L32" s="39"/>
      <c r="M32" s="276">
        <f>ROUND(((ROUND((SUM(BE99:BE106)+SUM(BE124:BE208)), 2)*F32)+SUM(BE210:BE214)*F32),2)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ROUND((((SUM(BF99:BF106)+SUM(BF124:BF208))+SUM(BF210:BF214))),2)</f>
        <v>0</v>
      </c>
      <c r="I33" s="270"/>
      <c r="J33" s="270"/>
      <c r="K33" s="39"/>
      <c r="L33" s="39"/>
      <c r="M33" s="276">
        <f>ROUND(((ROUND((SUM(BF99:BF106)+SUM(BF124:BF208)), 2)*F33)+SUM(BF210:BF214)*F33),2)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ROUND((((SUM(BG99:BG106)+SUM(BG124:BG208))+SUM(BG210:BG214))),2)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ROUND((((SUM(BH99:BH106)+SUM(BH124:BH208))+SUM(BH210:BH214))),2)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ROUND((((SUM(BI99:BI106)+SUM(BI124:BI208))+SUM(BI210:BI214))),2)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SO-04 - Oceľový prístrešok č. 4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N124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N125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138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N126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139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N143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N171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141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N194</f>
        <v>0</v>
      </c>
      <c r="O93" s="261"/>
      <c r="P93" s="261"/>
      <c r="Q93" s="261"/>
      <c r="R93" s="138"/>
    </row>
    <row r="94" spans="2:47" s="7" customFormat="1" ht="25" customHeight="1">
      <c r="B94" s="133"/>
      <c r="C94" s="134"/>
      <c r="D94" s="135" t="s">
        <v>142</v>
      </c>
      <c r="E94" s="134"/>
      <c r="F94" s="134"/>
      <c r="G94" s="134"/>
      <c r="H94" s="134"/>
      <c r="I94" s="134"/>
      <c r="J94" s="134"/>
      <c r="K94" s="134"/>
      <c r="L94" s="134"/>
      <c r="M94" s="134"/>
      <c r="N94" s="282">
        <f>N196</f>
        <v>0</v>
      </c>
      <c r="O94" s="283"/>
      <c r="P94" s="283"/>
      <c r="Q94" s="283"/>
      <c r="R94" s="136"/>
    </row>
    <row r="95" spans="2:47" s="8" customFormat="1" ht="19.899999999999999" customHeight="1">
      <c r="B95" s="137"/>
      <c r="C95" s="102"/>
      <c r="D95" s="113" t="s">
        <v>143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N197</f>
        <v>0</v>
      </c>
      <c r="O95" s="261"/>
      <c r="P95" s="261"/>
      <c r="Q95" s="261"/>
      <c r="R95" s="138"/>
    </row>
    <row r="96" spans="2:47" s="8" customFormat="1" ht="19.899999999999999" customHeight="1">
      <c r="B96" s="137"/>
      <c r="C96" s="102"/>
      <c r="D96" s="113" t="s">
        <v>144</v>
      </c>
      <c r="E96" s="102"/>
      <c r="F96" s="102"/>
      <c r="G96" s="102"/>
      <c r="H96" s="102"/>
      <c r="I96" s="102"/>
      <c r="J96" s="102"/>
      <c r="K96" s="102"/>
      <c r="L96" s="102"/>
      <c r="M96" s="102"/>
      <c r="N96" s="260">
        <f>N201</f>
        <v>0</v>
      </c>
      <c r="O96" s="261"/>
      <c r="P96" s="261"/>
      <c r="Q96" s="261"/>
      <c r="R96" s="138"/>
    </row>
    <row r="97" spans="2:65" s="7" customFormat="1" ht="21.75" customHeight="1">
      <c r="B97" s="133"/>
      <c r="C97" s="134"/>
      <c r="D97" s="135" t="s">
        <v>145</v>
      </c>
      <c r="E97" s="134"/>
      <c r="F97" s="134"/>
      <c r="G97" s="134"/>
      <c r="H97" s="134"/>
      <c r="I97" s="134"/>
      <c r="J97" s="134"/>
      <c r="K97" s="134"/>
      <c r="L97" s="134"/>
      <c r="M97" s="134"/>
      <c r="N97" s="284">
        <f>N209</f>
        <v>0</v>
      </c>
      <c r="O97" s="283"/>
      <c r="P97" s="283"/>
      <c r="Q97" s="283"/>
      <c r="R97" s="136"/>
    </row>
    <row r="98" spans="2:65" s="1" customFormat="1" ht="21.75" customHeigh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</row>
    <row r="99" spans="2:65" s="1" customFormat="1" ht="29.25" customHeight="1">
      <c r="B99" s="38"/>
      <c r="C99" s="132" t="s">
        <v>146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281">
        <f>ROUND(N100+N101+N102+N103+N104+N105,2)</f>
        <v>0</v>
      </c>
      <c r="O99" s="285"/>
      <c r="P99" s="285"/>
      <c r="Q99" s="285"/>
      <c r="R99" s="40"/>
      <c r="T99" s="139"/>
      <c r="U99" s="140" t="s">
        <v>37</v>
      </c>
    </row>
    <row r="100" spans="2:65" s="1" customFormat="1" ht="18" customHeight="1">
      <c r="B100" s="141"/>
      <c r="C100" s="142"/>
      <c r="D100" s="262" t="s">
        <v>147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ROUND(N88*T100,2)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ref="BE100:BE105" si="0">IF(U100="základná",N100,0)</f>
        <v>0</v>
      </c>
      <c r="BF100" s="149">
        <f t="shared" ref="BF100:BF105" si="1">IF(U100="znížená",N100,0)</f>
        <v>0</v>
      </c>
      <c r="BG100" s="149">
        <f t="shared" ref="BG100:BG105" si="2">IF(U100="zákl. prenesená",N100,0)</f>
        <v>0</v>
      </c>
      <c r="BH100" s="149">
        <f t="shared" ref="BH100:BH105" si="3">IF(U100="zníž. prenesená",N100,0)</f>
        <v>0</v>
      </c>
      <c r="BI100" s="149">
        <f t="shared" ref="BI100:BI105" si="4">IF(U100="nulová",N100,0)</f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149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ROUND(N88*T101,2)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150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ROUND(N88*T102,2)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151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ROUND(N88*T103,2)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262" t="s">
        <v>152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143" t="s">
        <v>153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50"/>
      <c r="U105" s="151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154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29.25" customHeight="1">
      <c r="B107" s="38"/>
      <c r="C107" s="123" t="s">
        <v>122</v>
      </c>
      <c r="D107" s="124"/>
      <c r="E107" s="124"/>
      <c r="F107" s="124"/>
      <c r="G107" s="124"/>
      <c r="H107" s="124"/>
      <c r="I107" s="124"/>
      <c r="J107" s="124"/>
      <c r="K107" s="124"/>
      <c r="L107" s="265">
        <f>ROUND(SUM(N88+N99),2)</f>
        <v>0</v>
      </c>
      <c r="M107" s="265"/>
      <c r="N107" s="265"/>
      <c r="O107" s="265"/>
      <c r="P107" s="265"/>
      <c r="Q107" s="265"/>
      <c r="R107" s="40"/>
    </row>
    <row r="108" spans="2:65" s="1" customFormat="1" ht="7" customHeight="1"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4"/>
    </row>
    <row r="112" spans="2:65" s="1" customFormat="1" ht="7" customHeight="1"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7"/>
    </row>
    <row r="113" spans="2:65" s="1" customFormat="1" ht="37" customHeight="1">
      <c r="B113" s="38"/>
      <c r="C113" s="222" t="s">
        <v>155</v>
      </c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40"/>
    </row>
    <row r="114" spans="2:65" s="1" customFormat="1" ht="7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30" customHeight="1">
      <c r="B115" s="38"/>
      <c r="C115" s="34" t="s">
        <v>16</v>
      </c>
      <c r="D115" s="39"/>
      <c r="E115" s="39"/>
      <c r="F115" s="268" t="str">
        <f>F6</f>
        <v>Modernizácia zberného dvoru v Ilave</v>
      </c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39"/>
      <c r="R115" s="40"/>
    </row>
    <row r="116" spans="2:65" s="1" customFormat="1" ht="37" customHeight="1">
      <c r="B116" s="38"/>
      <c r="C116" s="72" t="s">
        <v>129</v>
      </c>
      <c r="D116" s="39"/>
      <c r="E116" s="39"/>
      <c r="F116" s="238" t="str">
        <f>F7</f>
        <v>SO-04 - Oceľový prístrešok č. 4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9"/>
      <c r="R116" s="40"/>
    </row>
    <row r="117" spans="2:65" s="1" customFormat="1" ht="7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8" customHeight="1">
      <c r="B118" s="38"/>
      <c r="C118" s="34" t="s">
        <v>20</v>
      </c>
      <c r="D118" s="39"/>
      <c r="E118" s="39"/>
      <c r="F118" s="32" t="str">
        <f>F9</f>
        <v>Ilava</v>
      </c>
      <c r="G118" s="39"/>
      <c r="H118" s="39"/>
      <c r="I118" s="39"/>
      <c r="J118" s="39"/>
      <c r="K118" s="34" t="s">
        <v>22</v>
      </c>
      <c r="L118" s="39"/>
      <c r="M118" s="272">
        <f>IF(O9="","",O9)</f>
        <v>0</v>
      </c>
      <c r="N118" s="272"/>
      <c r="O118" s="272"/>
      <c r="P118" s="272"/>
      <c r="Q118" s="39"/>
      <c r="R118" s="40"/>
    </row>
    <row r="119" spans="2:65" s="1" customFormat="1" ht="7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>
      <c r="B120" s="38"/>
      <c r="C120" s="34" t="s">
        <v>23</v>
      </c>
      <c r="D120" s="39"/>
      <c r="E120" s="39"/>
      <c r="F120" s="32" t="str">
        <f>E12</f>
        <v>Mesto Ilava</v>
      </c>
      <c r="G120" s="39"/>
      <c r="H120" s="39"/>
      <c r="I120" s="39"/>
      <c r="J120" s="39"/>
      <c r="K120" s="34" t="s">
        <v>29</v>
      </c>
      <c r="L120" s="39"/>
      <c r="M120" s="226">
        <f>E18</f>
        <v>0</v>
      </c>
      <c r="N120" s="226"/>
      <c r="O120" s="226"/>
      <c r="P120" s="226"/>
      <c r="Q120" s="226"/>
      <c r="R120" s="40"/>
    </row>
    <row r="121" spans="2:65" s="1" customFormat="1" ht="14.5" customHeight="1">
      <c r="B121" s="38"/>
      <c r="C121" s="34" t="s">
        <v>27</v>
      </c>
      <c r="D121" s="39"/>
      <c r="E121" s="39"/>
      <c r="F121" s="32" t="str">
        <f>IF(E15="","",E15)</f>
        <v>Vyplň údaj</v>
      </c>
      <c r="G121" s="39"/>
      <c r="H121" s="39"/>
      <c r="I121" s="39"/>
      <c r="J121" s="39"/>
      <c r="K121" s="34" t="s">
        <v>32</v>
      </c>
      <c r="L121" s="39"/>
      <c r="M121" s="226">
        <f>E21</f>
        <v>0</v>
      </c>
      <c r="N121" s="226"/>
      <c r="O121" s="226"/>
      <c r="P121" s="226"/>
      <c r="Q121" s="226"/>
      <c r="R121" s="40"/>
    </row>
    <row r="122" spans="2:65" s="1" customFormat="1" ht="10.4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5" s="9" customFormat="1" ht="29.25" customHeight="1">
      <c r="B123" s="152"/>
      <c r="C123" s="153" t="s">
        <v>156</v>
      </c>
      <c r="D123" s="154" t="s">
        <v>157</v>
      </c>
      <c r="E123" s="154" t="s">
        <v>55</v>
      </c>
      <c r="F123" s="288" t="s">
        <v>158</v>
      </c>
      <c r="G123" s="288"/>
      <c r="H123" s="288"/>
      <c r="I123" s="288"/>
      <c r="J123" s="154" t="s">
        <v>159</v>
      </c>
      <c r="K123" s="154" t="s">
        <v>160</v>
      </c>
      <c r="L123" s="288" t="s">
        <v>161</v>
      </c>
      <c r="M123" s="288"/>
      <c r="N123" s="288" t="s">
        <v>134</v>
      </c>
      <c r="O123" s="288"/>
      <c r="P123" s="288"/>
      <c r="Q123" s="289"/>
      <c r="R123" s="155"/>
      <c r="T123" s="79" t="s">
        <v>162</v>
      </c>
      <c r="U123" s="80" t="s">
        <v>37</v>
      </c>
      <c r="V123" s="80" t="s">
        <v>163</v>
      </c>
      <c r="W123" s="80" t="s">
        <v>164</v>
      </c>
      <c r="X123" s="80" t="s">
        <v>165</v>
      </c>
      <c r="Y123" s="80" t="s">
        <v>166</v>
      </c>
      <c r="Z123" s="80" t="s">
        <v>167</v>
      </c>
      <c r="AA123" s="81" t="s">
        <v>168</v>
      </c>
    </row>
    <row r="124" spans="2:65" s="1" customFormat="1" ht="29.25" customHeight="1">
      <c r="B124" s="38"/>
      <c r="C124" s="83" t="s">
        <v>131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297">
        <f>BK124</f>
        <v>0</v>
      </c>
      <c r="O124" s="298"/>
      <c r="P124" s="298"/>
      <c r="Q124" s="298"/>
      <c r="R124" s="40"/>
      <c r="T124" s="82"/>
      <c r="U124" s="54"/>
      <c r="V124" s="54"/>
      <c r="W124" s="156">
        <f>W125+W196+W209</f>
        <v>0</v>
      </c>
      <c r="X124" s="54"/>
      <c r="Y124" s="156">
        <f>Y125+Y196+Y209</f>
        <v>36.632642470000008</v>
      </c>
      <c r="Z124" s="54"/>
      <c r="AA124" s="157">
        <f>AA125+AA196+AA209</f>
        <v>0</v>
      </c>
      <c r="AT124" s="23" t="s">
        <v>72</v>
      </c>
      <c r="AU124" s="23" t="s">
        <v>136</v>
      </c>
      <c r="BK124" s="158">
        <f>BK125+BK196+BK209</f>
        <v>0</v>
      </c>
    </row>
    <row r="125" spans="2:65" s="10" customFormat="1" ht="37.4" customHeight="1">
      <c r="B125" s="159"/>
      <c r="C125" s="160"/>
      <c r="D125" s="161" t="s">
        <v>137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84">
        <f>BK125</f>
        <v>0</v>
      </c>
      <c r="O125" s="299"/>
      <c r="P125" s="299"/>
      <c r="Q125" s="299"/>
      <c r="R125" s="162"/>
      <c r="T125" s="163"/>
      <c r="U125" s="160"/>
      <c r="V125" s="160"/>
      <c r="W125" s="164">
        <f>W126+W143+W171+W194</f>
        <v>0</v>
      </c>
      <c r="X125" s="160"/>
      <c r="Y125" s="164">
        <f>Y126+Y143+Y171+Y194</f>
        <v>36.425679800000005</v>
      </c>
      <c r="Z125" s="160"/>
      <c r="AA125" s="165">
        <f>AA126+AA143+AA171+AA194</f>
        <v>0</v>
      </c>
      <c r="AR125" s="166" t="s">
        <v>81</v>
      </c>
      <c r="AT125" s="167" t="s">
        <v>72</v>
      </c>
      <c r="AU125" s="167" t="s">
        <v>73</v>
      </c>
      <c r="AY125" s="166" t="s">
        <v>169</v>
      </c>
      <c r="BK125" s="168">
        <f>BK126+BK143+BK171+BK194</f>
        <v>0</v>
      </c>
    </row>
    <row r="126" spans="2:65" s="10" customFormat="1" ht="19.899999999999999" customHeight="1">
      <c r="B126" s="159"/>
      <c r="C126" s="160"/>
      <c r="D126" s="169" t="s">
        <v>138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300">
        <f>BK126</f>
        <v>0</v>
      </c>
      <c r="O126" s="301"/>
      <c r="P126" s="301"/>
      <c r="Q126" s="301"/>
      <c r="R126" s="162"/>
      <c r="T126" s="163"/>
      <c r="U126" s="160"/>
      <c r="V126" s="160"/>
      <c r="W126" s="164">
        <f>SUM(W127:W142)</f>
        <v>0</v>
      </c>
      <c r="X126" s="160"/>
      <c r="Y126" s="164">
        <f>SUM(Y127:Y142)</f>
        <v>0</v>
      </c>
      <c r="Z126" s="160"/>
      <c r="AA126" s="165">
        <f>SUM(AA127:AA142)</f>
        <v>0</v>
      </c>
      <c r="AR126" s="166" t="s">
        <v>81</v>
      </c>
      <c r="AT126" s="167" t="s">
        <v>72</v>
      </c>
      <c r="AU126" s="167" t="s">
        <v>81</v>
      </c>
      <c r="AY126" s="166" t="s">
        <v>169</v>
      </c>
      <c r="BK126" s="168">
        <f>SUM(BK127:BK142)</f>
        <v>0</v>
      </c>
    </row>
    <row r="127" spans="2:65" s="1" customFormat="1" ht="25.5" customHeight="1">
      <c r="B127" s="141"/>
      <c r="C127" s="170" t="s">
        <v>81</v>
      </c>
      <c r="D127" s="170" t="s">
        <v>170</v>
      </c>
      <c r="E127" s="171" t="s">
        <v>171</v>
      </c>
      <c r="F127" s="290" t="s">
        <v>172</v>
      </c>
      <c r="G127" s="290"/>
      <c r="H127" s="290"/>
      <c r="I127" s="290"/>
      <c r="J127" s="172" t="s">
        <v>173</v>
      </c>
      <c r="K127" s="173">
        <v>4.5640000000000001</v>
      </c>
      <c r="L127" s="291">
        <v>0</v>
      </c>
      <c r="M127" s="291"/>
      <c r="N127" s="292">
        <f>ROUND(L127*K127,3)</f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>V127*K127</f>
        <v>0</v>
      </c>
      <c r="X127" s="176">
        <v>0</v>
      </c>
      <c r="Y127" s="176">
        <f>X127*K127</f>
        <v>0</v>
      </c>
      <c r="Z127" s="176">
        <v>0</v>
      </c>
      <c r="AA127" s="177">
        <f>Z127*K127</f>
        <v>0</v>
      </c>
      <c r="AR127" s="23" t="s">
        <v>174</v>
      </c>
      <c r="AT127" s="23" t="s">
        <v>170</v>
      </c>
      <c r="AU127" s="23" t="s">
        <v>103</v>
      </c>
      <c r="AY127" s="23" t="s">
        <v>169</v>
      </c>
      <c r="BE127" s="117">
        <f>IF(U127="základná",N127,0)</f>
        <v>0</v>
      </c>
      <c r="BF127" s="117">
        <f>IF(U127="znížená",N127,0)</f>
        <v>0</v>
      </c>
      <c r="BG127" s="117">
        <f>IF(U127="zákl. prenesená",N127,0)</f>
        <v>0</v>
      </c>
      <c r="BH127" s="117">
        <f>IF(U127="zníž. prenesená",N127,0)</f>
        <v>0</v>
      </c>
      <c r="BI127" s="117">
        <f>IF(U127="nulová",N127,0)</f>
        <v>0</v>
      </c>
      <c r="BJ127" s="23" t="s">
        <v>103</v>
      </c>
      <c r="BK127" s="178">
        <f>ROUND(L127*K127,3)</f>
        <v>0</v>
      </c>
      <c r="BL127" s="23" t="s">
        <v>174</v>
      </c>
      <c r="BM127" s="23" t="s">
        <v>175</v>
      </c>
    </row>
    <row r="128" spans="2:65" s="11" customFormat="1" ht="16.5" customHeight="1">
      <c r="B128" s="179"/>
      <c r="C128" s="180"/>
      <c r="D128" s="180"/>
      <c r="E128" s="181" t="s">
        <v>5</v>
      </c>
      <c r="F128" s="293" t="s">
        <v>342</v>
      </c>
      <c r="G128" s="294"/>
      <c r="H128" s="294"/>
      <c r="I128" s="294"/>
      <c r="J128" s="180"/>
      <c r="K128" s="182">
        <v>3.7469999999999999</v>
      </c>
      <c r="L128" s="180"/>
      <c r="M128" s="180"/>
      <c r="N128" s="180"/>
      <c r="O128" s="180"/>
      <c r="P128" s="180"/>
      <c r="Q128" s="180"/>
      <c r="R128" s="183"/>
      <c r="T128" s="184"/>
      <c r="U128" s="180"/>
      <c r="V128" s="180"/>
      <c r="W128" s="180"/>
      <c r="X128" s="180"/>
      <c r="Y128" s="180"/>
      <c r="Z128" s="180"/>
      <c r="AA128" s="185"/>
      <c r="AT128" s="186" t="s">
        <v>177</v>
      </c>
      <c r="AU128" s="186" t="s">
        <v>103</v>
      </c>
      <c r="AV128" s="11" t="s">
        <v>103</v>
      </c>
      <c r="AW128" s="11" t="s">
        <v>30</v>
      </c>
      <c r="AX128" s="11" t="s">
        <v>73</v>
      </c>
      <c r="AY128" s="186" t="s">
        <v>169</v>
      </c>
    </row>
    <row r="129" spans="2:65" s="11" customFormat="1" ht="16.5" customHeight="1">
      <c r="B129" s="179"/>
      <c r="C129" s="180"/>
      <c r="D129" s="180"/>
      <c r="E129" s="181" t="s">
        <v>5</v>
      </c>
      <c r="F129" s="295" t="s">
        <v>178</v>
      </c>
      <c r="G129" s="296"/>
      <c r="H129" s="296"/>
      <c r="I129" s="296"/>
      <c r="J129" s="180"/>
      <c r="K129" s="182">
        <v>0.6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73</v>
      </c>
      <c r="AY129" s="186" t="s">
        <v>169</v>
      </c>
    </row>
    <row r="130" spans="2:65" s="12" customFormat="1" ht="16.5" customHeight="1">
      <c r="B130" s="187"/>
      <c r="C130" s="188"/>
      <c r="D130" s="188"/>
      <c r="E130" s="189" t="s">
        <v>5</v>
      </c>
      <c r="F130" s="302" t="s">
        <v>179</v>
      </c>
      <c r="G130" s="303"/>
      <c r="H130" s="303"/>
      <c r="I130" s="303"/>
      <c r="J130" s="188"/>
      <c r="K130" s="190">
        <v>4.3470000000000004</v>
      </c>
      <c r="L130" s="188"/>
      <c r="M130" s="188"/>
      <c r="N130" s="188"/>
      <c r="O130" s="188"/>
      <c r="P130" s="188"/>
      <c r="Q130" s="188"/>
      <c r="R130" s="191"/>
      <c r="T130" s="192"/>
      <c r="U130" s="188"/>
      <c r="V130" s="188"/>
      <c r="W130" s="188"/>
      <c r="X130" s="188"/>
      <c r="Y130" s="188"/>
      <c r="Z130" s="188"/>
      <c r="AA130" s="193"/>
      <c r="AT130" s="194" t="s">
        <v>177</v>
      </c>
      <c r="AU130" s="194" t="s">
        <v>103</v>
      </c>
      <c r="AV130" s="12" t="s">
        <v>174</v>
      </c>
      <c r="AW130" s="12" t="s">
        <v>30</v>
      </c>
      <c r="AX130" s="12" t="s">
        <v>73</v>
      </c>
      <c r="AY130" s="194" t="s">
        <v>169</v>
      </c>
    </row>
    <row r="131" spans="2:65" s="11" customFormat="1" ht="16.5" customHeight="1">
      <c r="B131" s="179"/>
      <c r="C131" s="180"/>
      <c r="D131" s="180"/>
      <c r="E131" s="181" t="s">
        <v>5</v>
      </c>
      <c r="F131" s="295" t="s">
        <v>343</v>
      </c>
      <c r="G131" s="296"/>
      <c r="H131" s="296"/>
      <c r="I131" s="296"/>
      <c r="J131" s="180"/>
      <c r="K131" s="182">
        <v>4.5640000000000001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73</v>
      </c>
      <c r="AY131" s="186" t="s">
        <v>169</v>
      </c>
    </row>
    <row r="132" spans="2:65" s="12" customFormat="1" ht="16.5" customHeight="1">
      <c r="B132" s="187"/>
      <c r="C132" s="188"/>
      <c r="D132" s="188"/>
      <c r="E132" s="189" t="s">
        <v>5</v>
      </c>
      <c r="F132" s="302" t="s">
        <v>179</v>
      </c>
      <c r="G132" s="303"/>
      <c r="H132" s="303"/>
      <c r="I132" s="303"/>
      <c r="J132" s="188"/>
      <c r="K132" s="190">
        <v>4.5640000000000001</v>
      </c>
      <c r="L132" s="188"/>
      <c r="M132" s="188"/>
      <c r="N132" s="188"/>
      <c r="O132" s="188"/>
      <c r="P132" s="188"/>
      <c r="Q132" s="188"/>
      <c r="R132" s="191"/>
      <c r="T132" s="192"/>
      <c r="U132" s="188"/>
      <c r="V132" s="188"/>
      <c r="W132" s="188"/>
      <c r="X132" s="188"/>
      <c r="Y132" s="188"/>
      <c r="Z132" s="188"/>
      <c r="AA132" s="193"/>
      <c r="AT132" s="194" t="s">
        <v>177</v>
      </c>
      <c r="AU132" s="194" t="s">
        <v>103</v>
      </c>
      <c r="AV132" s="12" t="s">
        <v>174</v>
      </c>
      <c r="AW132" s="12" t="s">
        <v>30</v>
      </c>
      <c r="AX132" s="12" t="s">
        <v>81</v>
      </c>
      <c r="AY132" s="194" t="s">
        <v>169</v>
      </c>
    </row>
    <row r="133" spans="2:65" s="1" customFormat="1" ht="25.5" customHeight="1">
      <c r="B133" s="141"/>
      <c r="C133" s="170" t="s">
        <v>103</v>
      </c>
      <c r="D133" s="170" t="s">
        <v>170</v>
      </c>
      <c r="E133" s="171" t="s">
        <v>181</v>
      </c>
      <c r="F133" s="290" t="s">
        <v>182</v>
      </c>
      <c r="G133" s="290"/>
      <c r="H133" s="290"/>
      <c r="I133" s="290"/>
      <c r="J133" s="172" t="s">
        <v>173</v>
      </c>
      <c r="K133" s="173">
        <v>4.5640000000000001</v>
      </c>
      <c r="L133" s="291">
        <v>0</v>
      </c>
      <c r="M133" s="291"/>
      <c r="N133" s="29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0</v>
      </c>
      <c r="Y133" s="176">
        <f>X133*K133</f>
        <v>0</v>
      </c>
      <c r="Z133" s="176">
        <v>0</v>
      </c>
      <c r="AA133" s="177">
        <f>Z133*K133</f>
        <v>0</v>
      </c>
      <c r="AR133" s="23" t="s">
        <v>174</v>
      </c>
      <c r="AT133" s="23" t="s">
        <v>170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183</v>
      </c>
    </row>
    <row r="134" spans="2:65" s="1" customFormat="1" ht="25.5" customHeight="1">
      <c r="B134" s="141"/>
      <c r="C134" s="170" t="s">
        <v>184</v>
      </c>
      <c r="D134" s="170" t="s">
        <v>170</v>
      </c>
      <c r="E134" s="171" t="s">
        <v>185</v>
      </c>
      <c r="F134" s="290" t="s">
        <v>186</v>
      </c>
      <c r="G134" s="290"/>
      <c r="H134" s="290"/>
      <c r="I134" s="290"/>
      <c r="J134" s="172" t="s">
        <v>173</v>
      </c>
      <c r="K134" s="173">
        <v>4.5640000000000001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187</v>
      </c>
    </row>
    <row r="135" spans="2:65" s="1" customFormat="1" ht="25.5" customHeight="1">
      <c r="B135" s="141"/>
      <c r="C135" s="170" t="s">
        <v>174</v>
      </c>
      <c r="D135" s="170" t="s">
        <v>170</v>
      </c>
      <c r="E135" s="171" t="s">
        <v>188</v>
      </c>
      <c r="F135" s="290" t="s">
        <v>189</v>
      </c>
      <c r="G135" s="290"/>
      <c r="H135" s="290"/>
      <c r="I135" s="290"/>
      <c r="J135" s="172" t="s">
        <v>190</v>
      </c>
      <c r="K135" s="173">
        <v>26.228999999999999</v>
      </c>
      <c r="L135" s="291">
        <v>0</v>
      </c>
      <c r="M135" s="291"/>
      <c r="N135" s="292">
        <f>ROUND(L135*K135,3)</f>
        <v>0</v>
      </c>
      <c r="O135" s="292"/>
      <c r="P135" s="292"/>
      <c r="Q135" s="292"/>
      <c r="R135" s="144"/>
      <c r="T135" s="175" t="s">
        <v>5</v>
      </c>
      <c r="U135" s="47" t="s">
        <v>40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0</v>
      </c>
      <c r="AA135" s="177">
        <f>Z135*K135</f>
        <v>0</v>
      </c>
      <c r="AR135" s="23" t="s">
        <v>174</v>
      </c>
      <c r="AT135" s="23" t="s">
        <v>170</v>
      </c>
      <c r="AU135" s="23" t="s">
        <v>103</v>
      </c>
      <c r="AY135" s="23" t="s">
        <v>169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103</v>
      </c>
      <c r="BK135" s="178">
        <f>ROUND(L135*K135,3)</f>
        <v>0</v>
      </c>
      <c r="BL135" s="23" t="s">
        <v>174</v>
      </c>
      <c r="BM135" s="23" t="s">
        <v>191</v>
      </c>
    </row>
    <row r="136" spans="2:65" s="11" customFormat="1" ht="16.5" customHeight="1">
      <c r="B136" s="179"/>
      <c r="C136" s="180"/>
      <c r="D136" s="180"/>
      <c r="E136" s="181" t="s">
        <v>5</v>
      </c>
      <c r="F136" s="293" t="s">
        <v>192</v>
      </c>
      <c r="G136" s="294"/>
      <c r="H136" s="294"/>
      <c r="I136" s="294"/>
      <c r="J136" s="180"/>
      <c r="K136" s="182">
        <v>26.228999999999999</v>
      </c>
      <c r="L136" s="180"/>
      <c r="M136" s="180"/>
      <c r="N136" s="180"/>
      <c r="O136" s="180"/>
      <c r="P136" s="180"/>
      <c r="Q136" s="180"/>
      <c r="R136" s="183"/>
      <c r="T136" s="184"/>
      <c r="U136" s="180"/>
      <c r="V136" s="180"/>
      <c r="W136" s="180"/>
      <c r="X136" s="180"/>
      <c r="Y136" s="180"/>
      <c r="Z136" s="180"/>
      <c r="AA136" s="185"/>
      <c r="AT136" s="186" t="s">
        <v>177</v>
      </c>
      <c r="AU136" s="186" t="s">
        <v>103</v>
      </c>
      <c r="AV136" s="11" t="s">
        <v>103</v>
      </c>
      <c r="AW136" s="11" t="s">
        <v>30</v>
      </c>
      <c r="AX136" s="11" t="s">
        <v>81</v>
      </c>
      <c r="AY136" s="186" t="s">
        <v>169</v>
      </c>
    </row>
    <row r="137" spans="2:65" s="1" customFormat="1" ht="25.5" customHeight="1">
      <c r="B137" s="141"/>
      <c r="C137" s="170" t="s">
        <v>193</v>
      </c>
      <c r="D137" s="170" t="s">
        <v>170</v>
      </c>
      <c r="E137" s="171" t="s">
        <v>194</v>
      </c>
      <c r="F137" s="290" t="s">
        <v>195</v>
      </c>
      <c r="G137" s="290"/>
      <c r="H137" s="290"/>
      <c r="I137" s="290"/>
      <c r="J137" s="172" t="s">
        <v>173</v>
      </c>
      <c r="K137" s="173">
        <v>1.2170000000000001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196</v>
      </c>
    </row>
    <row r="138" spans="2:65" s="11" customFormat="1" ht="16.5" customHeight="1">
      <c r="B138" s="179"/>
      <c r="C138" s="180"/>
      <c r="D138" s="180"/>
      <c r="E138" s="181" t="s">
        <v>5</v>
      </c>
      <c r="F138" s="293" t="s">
        <v>197</v>
      </c>
      <c r="G138" s="294"/>
      <c r="H138" s="294"/>
      <c r="I138" s="294"/>
      <c r="J138" s="180"/>
      <c r="K138" s="182">
        <v>1.2170000000000001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177</v>
      </c>
      <c r="AU138" s="186" t="s">
        <v>103</v>
      </c>
      <c r="AV138" s="11" t="s">
        <v>103</v>
      </c>
      <c r="AW138" s="11" t="s">
        <v>30</v>
      </c>
      <c r="AX138" s="11" t="s">
        <v>81</v>
      </c>
      <c r="AY138" s="186" t="s">
        <v>169</v>
      </c>
    </row>
    <row r="139" spans="2:65" s="1" customFormat="1" ht="38.25" customHeight="1">
      <c r="B139" s="141"/>
      <c r="C139" s="170" t="s">
        <v>198</v>
      </c>
      <c r="D139" s="170" t="s">
        <v>170</v>
      </c>
      <c r="E139" s="171" t="s">
        <v>199</v>
      </c>
      <c r="F139" s="290" t="s">
        <v>200</v>
      </c>
      <c r="G139" s="290"/>
      <c r="H139" s="290"/>
      <c r="I139" s="290"/>
      <c r="J139" s="172" t="s">
        <v>173</v>
      </c>
      <c r="K139" s="173">
        <v>3.347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201</v>
      </c>
    </row>
    <row r="140" spans="2:65" s="11" customFormat="1" ht="16.5" customHeight="1">
      <c r="B140" s="179"/>
      <c r="C140" s="180"/>
      <c r="D140" s="180"/>
      <c r="E140" s="181" t="s">
        <v>5</v>
      </c>
      <c r="F140" s="293" t="s">
        <v>344</v>
      </c>
      <c r="G140" s="294"/>
      <c r="H140" s="294"/>
      <c r="I140" s="294"/>
      <c r="J140" s="180"/>
      <c r="K140" s="182">
        <v>3.347</v>
      </c>
      <c r="L140" s="180"/>
      <c r="M140" s="180"/>
      <c r="N140" s="180"/>
      <c r="O140" s="180"/>
      <c r="P140" s="180"/>
      <c r="Q140" s="180"/>
      <c r="R140" s="183"/>
      <c r="T140" s="184"/>
      <c r="U140" s="180"/>
      <c r="V140" s="180"/>
      <c r="W140" s="180"/>
      <c r="X140" s="180"/>
      <c r="Y140" s="180"/>
      <c r="Z140" s="180"/>
      <c r="AA140" s="185"/>
      <c r="AT140" s="186" t="s">
        <v>177</v>
      </c>
      <c r="AU140" s="186" t="s">
        <v>103</v>
      </c>
      <c r="AV140" s="11" t="s">
        <v>103</v>
      </c>
      <c r="AW140" s="11" t="s">
        <v>30</v>
      </c>
      <c r="AX140" s="11" t="s">
        <v>81</v>
      </c>
      <c r="AY140" s="186" t="s">
        <v>169</v>
      </c>
    </row>
    <row r="141" spans="2:65" s="1" customFormat="1" ht="51" customHeight="1">
      <c r="B141" s="141"/>
      <c r="C141" s="170" t="s">
        <v>203</v>
      </c>
      <c r="D141" s="170" t="s">
        <v>170</v>
      </c>
      <c r="E141" s="171" t="s">
        <v>204</v>
      </c>
      <c r="F141" s="290" t="s">
        <v>205</v>
      </c>
      <c r="G141" s="290"/>
      <c r="H141" s="290"/>
      <c r="I141" s="290"/>
      <c r="J141" s="172" t="s">
        <v>173</v>
      </c>
      <c r="K141" s="173">
        <v>33.47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0</v>
      </c>
      <c r="AA141" s="177">
        <f>Z141*K141</f>
        <v>0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206</v>
      </c>
    </row>
    <row r="142" spans="2:65" s="1" customFormat="1" ht="16.5" customHeight="1">
      <c r="B142" s="141"/>
      <c r="C142" s="170" t="s">
        <v>207</v>
      </c>
      <c r="D142" s="170" t="s">
        <v>170</v>
      </c>
      <c r="E142" s="171" t="s">
        <v>208</v>
      </c>
      <c r="F142" s="290" t="s">
        <v>209</v>
      </c>
      <c r="G142" s="290"/>
      <c r="H142" s="290"/>
      <c r="I142" s="290"/>
      <c r="J142" s="172" t="s">
        <v>173</v>
      </c>
      <c r="K142" s="173">
        <v>3.347</v>
      </c>
      <c r="L142" s="291">
        <v>0</v>
      </c>
      <c r="M142" s="291"/>
      <c r="N142" s="29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3" t="s">
        <v>174</v>
      </c>
      <c r="AT142" s="23" t="s">
        <v>170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210</v>
      </c>
    </row>
    <row r="143" spans="2:65" s="10" customFormat="1" ht="29.9" customHeight="1">
      <c r="B143" s="159"/>
      <c r="C143" s="160"/>
      <c r="D143" s="169" t="s">
        <v>139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304">
        <f>BK143</f>
        <v>0</v>
      </c>
      <c r="O143" s="305"/>
      <c r="P143" s="305"/>
      <c r="Q143" s="305"/>
      <c r="R143" s="162"/>
      <c r="T143" s="163"/>
      <c r="U143" s="160"/>
      <c r="V143" s="160"/>
      <c r="W143" s="164">
        <f>SUM(W144:W170)</f>
        <v>0</v>
      </c>
      <c r="X143" s="160"/>
      <c r="Y143" s="164">
        <f>SUM(Y144:Y170)</f>
        <v>34.320509800000004</v>
      </c>
      <c r="Z143" s="160"/>
      <c r="AA143" s="165">
        <f>SUM(AA144:AA170)</f>
        <v>0</v>
      </c>
      <c r="AR143" s="166" t="s">
        <v>81</v>
      </c>
      <c r="AT143" s="167" t="s">
        <v>72</v>
      </c>
      <c r="AU143" s="167" t="s">
        <v>81</v>
      </c>
      <c r="AY143" s="166" t="s">
        <v>169</v>
      </c>
      <c r="BK143" s="168">
        <f>SUM(BK144:BK170)</f>
        <v>0</v>
      </c>
    </row>
    <row r="144" spans="2:65" s="1" customFormat="1" ht="25.5" customHeight="1">
      <c r="B144" s="141"/>
      <c r="C144" s="170" t="s">
        <v>211</v>
      </c>
      <c r="D144" s="170" t="s">
        <v>170</v>
      </c>
      <c r="E144" s="171" t="s">
        <v>212</v>
      </c>
      <c r="F144" s="290" t="s">
        <v>213</v>
      </c>
      <c r="G144" s="290"/>
      <c r="H144" s="290"/>
      <c r="I144" s="290"/>
      <c r="J144" s="172" t="s">
        <v>190</v>
      </c>
      <c r="K144" s="173">
        <v>26.228999999999999</v>
      </c>
      <c r="L144" s="291">
        <v>0</v>
      </c>
      <c r="M144" s="291"/>
      <c r="N144" s="292">
        <f>ROUND(L144*K144,3)</f>
        <v>0</v>
      </c>
      <c r="O144" s="292"/>
      <c r="P144" s="292"/>
      <c r="Q144" s="292"/>
      <c r="R144" s="144"/>
      <c r="T144" s="175" t="s">
        <v>5</v>
      </c>
      <c r="U144" s="47" t="s">
        <v>40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3" t="s">
        <v>174</v>
      </c>
      <c r="AT144" s="23" t="s">
        <v>170</v>
      </c>
      <c r="AU144" s="23" t="s">
        <v>103</v>
      </c>
      <c r="AY144" s="23" t="s">
        <v>169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103</v>
      </c>
      <c r="BK144" s="178">
        <f>ROUND(L144*K144,3)</f>
        <v>0</v>
      </c>
      <c r="BL144" s="23" t="s">
        <v>174</v>
      </c>
      <c r="BM144" s="23" t="s">
        <v>214</v>
      </c>
    </row>
    <row r="145" spans="2:65" s="11" customFormat="1" ht="16.5" customHeight="1">
      <c r="B145" s="179"/>
      <c r="C145" s="180"/>
      <c r="D145" s="180"/>
      <c r="E145" s="181" t="s">
        <v>5</v>
      </c>
      <c r="F145" s="293" t="s">
        <v>215</v>
      </c>
      <c r="G145" s="294"/>
      <c r="H145" s="294"/>
      <c r="I145" s="294"/>
      <c r="J145" s="180"/>
      <c r="K145" s="182">
        <v>26.228999999999999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177</v>
      </c>
      <c r="AU145" s="186" t="s">
        <v>103</v>
      </c>
      <c r="AV145" s="11" t="s">
        <v>103</v>
      </c>
      <c r="AW145" s="11" t="s">
        <v>30</v>
      </c>
      <c r="AX145" s="11" t="s">
        <v>81</v>
      </c>
      <c r="AY145" s="186" t="s">
        <v>169</v>
      </c>
    </row>
    <row r="146" spans="2:65" s="1" customFormat="1" ht="38.25" customHeight="1">
      <c r="B146" s="141"/>
      <c r="C146" s="170" t="s">
        <v>216</v>
      </c>
      <c r="D146" s="170" t="s">
        <v>170</v>
      </c>
      <c r="E146" s="171" t="s">
        <v>217</v>
      </c>
      <c r="F146" s="290" t="s">
        <v>218</v>
      </c>
      <c r="G146" s="290"/>
      <c r="H146" s="290"/>
      <c r="I146" s="290"/>
      <c r="J146" s="172" t="s">
        <v>190</v>
      </c>
      <c r="K146" s="173">
        <v>26.228999999999999</v>
      </c>
      <c r="L146" s="291">
        <v>0</v>
      </c>
      <c r="M146" s="291"/>
      <c r="N146" s="292">
        <f>ROUND(L146*K146,3)</f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>V146*K146</f>
        <v>0</v>
      </c>
      <c r="X146" s="176">
        <v>0.38625999999999999</v>
      </c>
      <c r="Y146" s="176">
        <f>X146*K146</f>
        <v>10.131213539999999</v>
      </c>
      <c r="Z146" s="176">
        <v>0</v>
      </c>
      <c r="AA146" s="177">
        <f>Z146*K146</f>
        <v>0</v>
      </c>
      <c r="AR146" s="23" t="s">
        <v>174</v>
      </c>
      <c r="AT146" s="23" t="s">
        <v>170</v>
      </c>
      <c r="AU146" s="23" t="s">
        <v>103</v>
      </c>
      <c r="AY146" s="23" t="s">
        <v>169</v>
      </c>
      <c r="BE146" s="117">
        <f>IF(U146="základná",N146,0)</f>
        <v>0</v>
      </c>
      <c r="BF146" s="117">
        <f>IF(U146="znížená",N146,0)</f>
        <v>0</v>
      </c>
      <c r="BG146" s="117">
        <f>IF(U146="zákl. prenesená",N146,0)</f>
        <v>0</v>
      </c>
      <c r="BH146" s="117">
        <f>IF(U146="zníž. prenesená",N146,0)</f>
        <v>0</v>
      </c>
      <c r="BI146" s="117">
        <f>IF(U146="nulová",N146,0)</f>
        <v>0</v>
      </c>
      <c r="BJ146" s="23" t="s">
        <v>103</v>
      </c>
      <c r="BK146" s="178">
        <f>ROUND(L146*K146,3)</f>
        <v>0</v>
      </c>
      <c r="BL146" s="23" t="s">
        <v>174</v>
      </c>
      <c r="BM146" s="23" t="s">
        <v>219</v>
      </c>
    </row>
    <row r="147" spans="2:65" s="11" customFormat="1" ht="16.5" customHeight="1">
      <c r="B147" s="179"/>
      <c r="C147" s="180"/>
      <c r="D147" s="180"/>
      <c r="E147" s="181" t="s">
        <v>5</v>
      </c>
      <c r="F147" s="293" t="s">
        <v>215</v>
      </c>
      <c r="G147" s="294"/>
      <c r="H147" s="294"/>
      <c r="I147" s="294"/>
      <c r="J147" s="180"/>
      <c r="K147" s="182">
        <v>26.228999999999999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177</v>
      </c>
      <c r="AU147" s="186" t="s">
        <v>103</v>
      </c>
      <c r="AV147" s="11" t="s">
        <v>103</v>
      </c>
      <c r="AW147" s="11" t="s">
        <v>30</v>
      </c>
      <c r="AX147" s="11" t="s">
        <v>81</v>
      </c>
      <c r="AY147" s="186" t="s">
        <v>169</v>
      </c>
    </row>
    <row r="148" spans="2:65" s="1" customFormat="1" ht="38.25" customHeight="1">
      <c r="B148" s="141"/>
      <c r="C148" s="170" t="s">
        <v>220</v>
      </c>
      <c r="D148" s="170" t="s">
        <v>170</v>
      </c>
      <c r="E148" s="171" t="s">
        <v>221</v>
      </c>
      <c r="F148" s="290" t="s">
        <v>222</v>
      </c>
      <c r="G148" s="290"/>
      <c r="H148" s="290"/>
      <c r="I148" s="290"/>
      <c r="J148" s="172" t="s">
        <v>190</v>
      </c>
      <c r="K148" s="173">
        <v>26.228999999999999</v>
      </c>
      <c r="L148" s="291">
        <v>0</v>
      </c>
      <c r="M148" s="291"/>
      <c r="N148" s="292">
        <f>ROUND(L148*K148,3)</f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>V148*K148</f>
        <v>0</v>
      </c>
      <c r="X148" s="176">
        <v>0.34838999999999998</v>
      </c>
      <c r="Y148" s="176">
        <f>X148*K148</f>
        <v>9.1379213099999994</v>
      </c>
      <c r="Z148" s="176">
        <v>0</v>
      </c>
      <c r="AA148" s="177">
        <f>Z148*K148</f>
        <v>0</v>
      </c>
      <c r="AR148" s="23" t="s">
        <v>174</v>
      </c>
      <c r="AT148" s="23" t="s">
        <v>170</v>
      </c>
      <c r="AU148" s="23" t="s">
        <v>103</v>
      </c>
      <c r="AY148" s="23" t="s">
        <v>169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103</v>
      </c>
      <c r="BK148" s="178">
        <f>ROUND(L148*K148,3)</f>
        <v>0</v>
      </c>
      <c r="BL148" s="23" t="s">
        <v>174</v>
      </c>
      <c r="BM148" s="23" t="s">
        <v>223</v>
      </c>
    </row>
    <row r="149" spans="2:65" s="11" customFormat="1" ht="16.5" customHeight="1">
      <c r="B149" s="179"/>
      <c r="C149" s="180"/>
      <c r="D149" s="180"/>
      <c r="E149" s="181" t="s">
        <v>5</v>
      </c>
      <c r="F149" s="293" t="s">
        <v>215</v>
      </c>
      <c r="G149" s="294"/>
      <c r="H149" s="294"/>
      <c r="I149" s="294"/>
      <c r="J149" s="180"/>
      <c r="K149" s="182">
        <v>26.228999999999999</v>
      </c>
      <c r="L149" s="180"/>
      <c r="M149" s="180"/>
      <c r="N149" s="180"/>
      <c r="O149" s="180"/>
      <c r="P149" s="180"/>
      <c r="Q149" s="180"/>
      <c r="R149" s="183"/>
      <c r="T149" s="184"/>
      <c r="U149" s="180"/>
      <c r="V149" s="180"/>
      <c r="W149" s="180"/>
      <c r="X149" s="180"/>
      <c r="Y149" s="180"/>
      <c r="Z149" s="180"/>
      <c r="AA149" s="185"/>
      <c r="AT149" s="186" t="s">
        <v>177</v>
      </c>
      <c r="AU149" s="186" t="s">
        <v>103</v>
      </c>
      <c r="AV149" s="11" t="s">
        <v>103</v>
      </c>
      <c r="AW149" s="11" t="s">
        <v>30</v>
      </c>
      <c r="AX149" s="11" t="s">
        <v>81</v>
      </c>
      <c r="AY149" s="186" t="s">
        <v>169</v>
      </c>
    </row>
    <row r="150" spans="2:65" s="1" customFormat="1" ht="25.5" customHeight="1">
      <c r="B150" s="141"/>
      <c r="C150" s="170" t="s">
        <v>224</v>
      </c>
      <c r="D150" s="170" t="s">
        <v>170</v>
      </c>
      <c r="E150" s="171" t="s">
        <v>225</v>
      </c>
      <c r="F150" s="290" t="s">
        <v>226</v>
      </c>
      <c r="G150" s="290"/>
      <c r="H150" s="290"/>
      <c r="I150" s="290"/>
      <c r="J150" s="172" t="s">
        <v>173</v>
      </c>
      <c r="K150" s="173">
        <v>5.8760000000000003</v>
      </c>
      <c r="L150" s="291">
        <v>0</v>
      </c>
      <c r="M150" s="291"/>
      <c r="N150" s="292">
        <f>ROUND(L150*K150,3)</f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>V150*K150</f>
        <v>0</v>
      </c>
      <c r="X150" s="176">
        <v>2.4434399999999998</v>
      </c>
      <c r="Y150" s="176">
        <f>X150*K150</f>
        <v>14.35765344</v>
      </c>
      <c r="Z150" s="176">
        <v>0</v>
      </c>
      <c r="AA150" s="177">
        <f>Z150*K150</f>
        <v>0</v>
      </c>
      <c r="AR150" s="23" t="s">
        <v>174</v>
      </c>
      <c r="AT150" s="23" t="s">
        <v>170</v>
      </c>
      <c r="AU150" s="23" t="s">
        <v>103</v>
      </c>
      <c r="AY150" s="23" t="s">
        <v>169</v>
      </c>
      <c r="BE150" s="117">
        <f>IF(U150="základná",N150,0)</f>
        <v>0</v>
      </c>
      <c r="BF150" s="117">
        <f>IF(U150="znížená",N150,0)</f>
        <v>0</v>
      </c>
      <c r="BG150" s="117">
        <f>IF(U150="zákl. prenesená",N150,0)</f>
        <v>0</v>
      </c>
      <c r="BH150" s="117">
        <f>IF(U150="zníž. prenesená",N150,0)</f>
        <v>0</v>
      </c>
      <c r="BI150" s="117">
        <f>IF(U150="nulová",N150,0)</f>
        <v>0</v>
      </c>
      <c r="BJ150" s="23" t="s">
        <v>103</v>
      </c>
      <c r="BK150" s="178">
        <f>ROUND(L150*K150,3)</f>
        <v>0</v>
      </c>
      <c r="BL150" s="23" t="s">
        <v>174</v>
      </c>
      <c r="BM150" s="23" t="s">
        <v>227</v>
      </c>
    </row>
    <row r="151" spans="2:65" s="11" customFormat="1" ht="16.5" customHeight="1">
      <c r="B151" s="179"/>
      <c r="C151" s="180"/>
      <c r="D151" s="180"/>
      <c r="E151" s="181" t="s">
        <v>5</v>
      </c>
      <c r="F151" s="293" t="s">
        <v>228</v>
      </c>
      <c r="G151" s="294"/>
      <c r="H151" s="294"/>
      <c r="I151" s="294"/>
      <c r="J151" s="180"/>
      <c r="K151" s="182">
        <v>4.9960000000000004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177</v>
      </c>
      <c r="AU151" s="186" t="s">
        <v>103</v>
      </c>
      <c r="AV151" s="11" t="s">
        <v>103</v>
      </c>
      <c r="AW151" s="11" t="s">
        <v>30</v>
      </c>
      <c r="AX151" s="11" t="s">
        <v>73</v>
      </c>
      <c r="AY151" s="186" t="s">
        <v>169</v>
      </c>
    </row>
    <row r="152" spans="2:65" s="11" customFormat="1" ht="16.5" customHeight="1">
      <c r="B152" s="179"/>
      <c r="C152" s="180"/>
      <c r="D152" s="180"/>
      <c r="E152" s="181" t="s">
        <v>5</v>
      </c>
      <c r="F152" s="295" t="s">
        <v>229</v>
      </c>
      <c r="G152" s="296"/>
      <c r="H152" s="296"/>
      <c r="I152" s="296"/>
      <c r="J152" s="180"/>
      <c r="K152" s="182">
        <v>0.6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2" customFormat="1" ht="16.5" customHeight="1">
      <c r="B153" s="187"/>
      <c r="C153" s="188"/>
      <c r="D153" s="188"/>
      <c r="E153" s="189" t="s">
        <v>5</v>
      </c>
      <c r="F153" s="302" t="s">
        <v>179</v>
      </c>
      <c r="G153" s="303"/>
      <c r="H153" s="303"/>
      <c r="I153" s="303"/>
      <c r="J153" s="188"/>
      <c r="K153" s="190">
        <v>5.5960000000000001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177</v>
      </c>
      <c r="AU153" s="194" t="s">
        <v>103</v>
      </c>
      <c r="AV153" s="12" t="s">
        <v>174</v>
      </c>
      <c r="AW153" s="12" t="s">
        <v>30</v>
      </c>
      <c r="AX153" s="12" t="s">
        <v>73</v>
      </c>
      <c r="AY153" s="194" t="s">
        <v>169</v>
      </c>
    </row>
    <row r="154" spans="2:65" s="11" customFormat="1" ht="16.5" customHeight="1">
      <c r="B154" s="179"/>
      <c r="C154" s="180"/>
      <c r="D154" s="180"/>
      <c r="E154" s="181" t="s">
        <v>5</v>
      </c>
      <c r="F154" s="295" t="s">
        <v>230</v>
      </c>
      <c r="G154" s="296"/>
      <c r="H154" s="296"/>
      <c r="I154" s="296"/>
      <c r="J154" s="180"/>
      <c r="K154" s="182">
        <v>5.8760000000000003</v>
      </c>
      <c r="L154" s="180"/>
      <c r="M154" s="180"/>
      <c r="N154" s="180"/>
      <c r="O154" s="180"/>
      <c r="P154" s="180"/>
      <c r="Q154" s="180"/>
      <c r="R154" s="183"/>
      <c r="T154" s="184"/>
      <c r="U154" s="180"/>
      <c r="V154" s="180"/>
      <c r="W154" s="180"/>
      <c r="X154" s="180"/>
      <c r="Y154" s="180"/>
      <c r="Z154" s="180"/>
      <c r="AA154" s="185"/>
      <c r="AT154" s="186" t="s">
        <v>177</v>
      </c>
      <c r="AU154" s="186" t="s">
        <v>103</v>
      </c>
      <c r="AV154" s="11" t="s">
        <v>103</v>
      </c>
      <c r="AW154" s="11" t="s">
        <v>30</v>
      </c>
      <c r="AX154" s="11" t="s">
        <v>73</v>
      </c>
      <c r="AY154" s="186" t="s">
        <v>169</v>
      </c>
    </row>
    <row r="155" spans="2:65" s="12" customFormat="1" ht="16.5" customHeight="1">
      <c r="B155" s="187"/>
      <c r="C155" s="188"/>
      <c r="D155" s="188"/>
      <c r="E155" s="189" t="s">
        <v>5</v>
      </c>
      <c r="F155" s="302" t="s">
        <v>179</v>
      </c>
      <c r="G155" s="303"/>
      <c r="H155" s="303"/>
      <c r="I155" s="303"/>
      <c r="J155" s="188"/>
      <c r="K155" s="190">
        <v>5.8760000000000003</v>
      </c>
      <c r="L155" s="188"/>
      <c r="M155" s="188"/>
      <c r="N155" s="188"/>
      <c r="O155" s="188"/>
      <c r="P155" s="188"/>
      <c r="Q155" s="188"/>
      <c r="R155" s="191"/>
      <c r="T155" s="192"/>
      <c r="U155" s="188"/>
      <c r="V155" s="188"/>
      <c r="W155" s="188"/>
      <c r="X155" s="188"/>
      <c r="Y155" s="188"/>
      <c r="Z155" s="188"/>
      <c r="AA155" s="193"/>
      <c r="AT155" s="194" t="s">
        <v>177</v>
      </c>
      <c r="AU155" s="194" t="s">
        <v>103</v>
      </c>
      <c r="AV155" s="12" t="s">
        <v>174</v>
      </c>
      <c r="AW155" s="12" t="s">
        <v>30</v>
      </c>
      <c r="AX155" s="12" t="s">
        <v>81</v>
      </c>
      <c r="AY155" s="194" t="s">
        <v>169</v>
      </c>
    </row>
    <row r="156" spans="2:65" s="1" customFormat="1" ht="25.5" customHeight="1">
      <c r="B156" s="141"/>
      <c r="C156" s="170" t="s">
        <v>231</v>
      </c>
      <c r="D156" s="170" t="s">
        <v>170</v>
      </c>
      <c r="E156" s="171" t="s">
        <v>232</v>
      </c>
      <c r="F156" s="290" t="s">
        <v>233</v>
      </c>
      <c r="G156" s="290"/>
      <c r="H156" s="290"/>
      <c r="I156" s="290"/>
      <c r="J156" s="172" t="s">
        <v>190</v>
      </c>
      <c r="K156" s="173">
        <v>21.11</v>
      </c>
      <c r="L156" s="291">
        <v>0</v>
      </c>
      <c r="M156" s="291"/>
      <c r="N156" s="292">
        <f>ROUND(L156*K156,3)</f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>V156*K156</f>
        <v>0</v>
      </c>
      <c r="X156" s="176">
        <v>4.0699999999999998E-3</v>
      </c>
      <c r="Y156" s="176">
        <f>X156*K156</f>
        <v>8.59177E-2</v>
      </c>
      <c r="Z156" s="176">
        <v>0</v>
      </c>
      <c r="AA156" s="177">
        <f>Z156*K156</f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>IF(U156="základná",N156,0)</f>
        <v>0</v>
      </c>
      <c r="BF156" s="117">
        <f>IF(U156="znížená",N156,0)</f>
        <v>0</v>
      </c>
      <c r="BG156" s="117">
        <f>IF(U156="zákl. prenesená",N156,0)</f>
        <v>0</v>
      </c>
      <c r="BH156" s="117">
        <f>IF(U156="zníž. prenesená",N156,0)</f>
        <v>0</v>
      </c>
      <c r="BI156" s="117">
        <f>IF(U156="nulová",N156,0)</f>
        <v>0</v>
      </c>
      <c r="BJ156" s="23" t="s">
        <v>103</v>
      </c>
      <c r="BK156" s="178">
        <f>ROUND(L156*K156,3)</f>
        <v>0</v>
      </c>
      <c r="BL156" s="23" t="s">
        <v>174</v>
      </c>
      <c r="BM156" s="23" t="s">
        <v>234</v>
      </c>
    </row>
    <row r="157" spans="2:65" s="11" customFormat="1" ht="16.5" customHeight="1">
      <c r="B157" s="179"/>
      <c r="C157" s="180"/>
      <c r="D157" s="180"/>
      <c r="E157" s="181" t="s">
        <v>5</v>
      </c>
      <c r="F157" s="293" t="s">
        <v>235</v>
      </c>
      <c r="G157" s="294"/>
      <c r="H157" s="294"/>
      <c r="I157" s="294"/>
      <c r="J157" s="180"/>
      <c r="K157" s="182">
        <v>21.11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177</v>
      </c>
      <c r="AU157" s="186" t="s">
        <v>103</v>
      </c>
      <c r="AV157" s="11" t="s">
        <v>103</v>
      </c>
      <c r="AW157" s="11" t="s">
        <v>30</v>
      </c>
      <c r="AX157" s="11" t="s">
        <v>81</v>
      </c>
      <c r="AY157" s="186" t="s">
        <v>169</v>
      </c>
    </row>
    <row r="158" spans="2:65" s="1" customFormat="1" ht="25.5" customHeight="1">
      <c r="B158" s="141"/>
      <c r="C158" s="170" t="s">
        <v>236</v>
      </c>
      <c r="D158" s="170" t="s">
        <v>170</v>
      </c>
      <c r="E158" s="171" t="s">
        <v>237</v>
      </c>
      <c r="F158" s="290" t="s">
        <v>238</v>
      </c>
      <c r="G158" s="290"/>
      <c r="H158" s="290"/>
      <c r="I158" s="290"/>
      <c r="J158" s="172" t="s">
        <v>190</v>
      </c>
      <c r="K158" s="173">
        <v>21.11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0</v>
      </c>
      <c r="Y158" s="176">
        <f>X158*K158</f>
        <v>0</v>
      </c>
      <c r="Z158" s="176">
        <v>0</v>
      </c>
      <c r="AA158" s="177">
        <f>Z158*K158</f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174</v>
      </c>
      <c r="BM158" s="23" t="s">
        <v>239</v>
      </c>
    </row>
    <row r="159" spans="2:65" s="1" customFormat="1" ht="16.5" customHeight="1">
      <c r="B159" s="141"/>
      <c r="C159" s="170" t="s">
        <v>240</v>
      </c>
      <c r="D159" s="170" t="s">
        <v>170</v>
      </c>
      <c r="E159" s="171" t="s">
        <v>241</v>
      </c>
      <c r="F159" s="290" t="s">
        <v>242</v>
      </c>
      <c r="G159" s="290"/>
      <c r="H159" s="290"/>
      <c r="I159" s="290"/>
      <c r="J159" s="172" t="s">
        <v>243</v>
      </c>
      <c r="K159" s="173">
        <v>0.24299999999999999</v>
      </c>
      <c r="L159" s="291">
        <v>0</v>
      </c>
      <c r="M159" s="291"/>
      <c r="N159" s="292">
        <f>ROUND(L159*K159,3)</f>
        <v>0</v>
      </c>
      <c r="O159" s="292"/>
      <c r="P159" s="292"/>
      <c r="Q159" s="292"/>
      <c r="R159" s="144"/>
      <c r="T159" s="175" t="s">
        <v>5</v>
      </c>
      <c r="U159" s="47" t="s">
        <v>40</v>
      </c>
      <c r="V159" s="39"/>
      <c r="W159" s="176">
        <f>V159*K159</f>
        <v>0</v>
      </c>
      <c r="X159" s="176">
        <v>1.01895</v>
      </c>
      <c r="Y159" s="176">
        <f>X159*K159</f>
        <v>0.24760484999999999</v>
      </c>
      <c r="Z159" s="176">
        <v>0</v>
      </c>
      <c r="AA159" s="177">
        <f>Z159*K159</f>
        <v>0</v>
      </c>
      <c r="AR159" s="23" t="s">
        <v>174</v>
      </c>
      <c r="AT159" s="23" t="s">
        <v>170</v>
      </c>
      <c r="AU159" s="23" t="s">
        <v>103</v>
      </c>
      <c r="AY159" s="23" t="s">
        <v>169</v>
      </c>
      <c r="BE159" s="117">
        <f>IF(U159="základná",N159,0)</f>
        <v>0</v>
      </c>
      <c r="BF159" s="117">
        <f>IF(U159="znížená",N159,0)</f>
        <v>0</v>
      </c>
      <c r="BG159" s="117">
        <f>IF(U159="zákl. prenesená",N159,0)</f>
        <v>0</v>
      </c>
      <c r="BH159" s="117">
        <f>IF(U159="zníž. prenesená",N159,0)</f>
        <v>0</v>
      </c>
      <c r="BI159" s="117">
        <f>IF(U159="nulová",N159,0)</f>
        <v>0</v>
      </c>
      <c r="BJ159" s="23" t="s">
        <v>103</v>
      </c>
      <c r="BK159" s="178">
        <f>ROUND(L159*K159,3)</f>
        <v>0</v>
      </c>
      <c r="BL159" s="23" t="s">
        <v>174</v>
      </c>
      <c r="BM159" s="23" t="s">
        <v>244</v>
      </c>
    </row>
    <row r="160" spans="2:65" s="13" customFormat="1" ht="16.5" customHeight="1">
      <c r="B160" s="195"/>
      <c r="C160" s="196"/>
      <c r="D160" s="196"/>
      <c r="E160" s="197" t="s">
        <v>5</v>
      </c>
      <c r="F160" s="306" t="s">
        <v>245</v>
      </c>
      <c r="G160" s="307"/>
      <c r="H160" s="307"/>
      <c r="I160" s="307"/>
      <c r="J160" s="196"/>
      <c r="K160" s="197" t="s">
        <v>5</v>
      </c>
      <c r="L160" s="196"/>
      <c r="M160" s="196"/>
      <c r="N160" s="196"/>
      <c r="O160" s="196"/>
      <c r="P160" s="196"/>
      <c r="Q160" s="196"/>
      <c r="R160" s="198"/>
      <c r="T160" s="199"/>
      <c r="U160" s="196"/>
      <c r="V160" s="196"/>
      <c r="W160" s="196"/>
      <c r="X160" s="196"/>
      <c r="Y160" s="196"/>
      <c r="Z160" s="196"/>
      <c r="AA160" s="200"/>
      <c r="AT160" s="201" t="s">
        <v>177</v>
      </c>
      <c r="AU160" s="201" t="s">
        <v>103</v>
      </c>
      <c r="AV160" s="13" t="s">
        <v>81</v>
      </c>
      <c r="AW160" s="13" t="s">
        <v>30</v>
      </c>
      <c r="AX160" s="13" t="s">
        <v>73</v>
      </c>
      <c r="AY160" s="201" t="s">
        <v>169</v>
      </c>
    </row>
    <row r="161" spans="2:65" s="11" customFormat="1" ht="16.5" customHeight="1">
      <c r="B161" s="179"/>
      <c r="C161" s="180"/>
      <c r="D161" s="180"/>
      <c r="E161" s="181" t="s">
        <v>5</v>
      </c>
      <c r="F161" s="295" t="s">
        <v>246</v>
      </c>
      <c r="G161" s="296"/>
      <c r="H161" s="296"/>
      <c r="I161" s="296"/>
      <c r="J161" s="180"/>
      <c r="K161" s="182">
        <v>7.1999999999999995E-2</v>
      </c>
      <c r="L161" s="180"/>
      <c r="M161" s="180"/>
      <c r="N161" s="180"/>
      <c r="O161" s="180"/>
      <c r="P161" s="180"/>
      <c r="Q161" s="180"/>
      <c r="R161" s="183"/>
      <c r="T161" s="184"/>
      <c r="U161" s="180"/>
      <c r="V161" s="180"/>
      <c r="W161" s="180"/>
      <c r="X161" s="180"/>
      <c r="Y161" s="180"/>
      <c r="Z161" s="180"/>
      <c r="AA161" s="185"/>
      <c r="AT161" s="186" t="s">
        <v>177</v>
      </c>
      <c r="AU161" s="186" t="s">
        <v>103</v>
      </c>
      <c r="AV161" s="11" t="s">
        <v>103</v>
      </c>
      <c r="AW161" s="11" t="s">
        <v>30</v>
      </c>
      <c r="AX161" s="11" t="s">
        <v>73</v>
      </c>
      <c r="AY161" s="186" t="s">
        <v>169</v>
      </c>
    </row>
    <row r="162" spans="2:65" s="11" customFormat="1" ht="16.5" customHeight="1">
      <c r="B162" s="179"/>
      <c r="C162" s="180"/>
      <c r="D162" s="180"/>
      <c r="E162" s="181" t="s">
        <v>5</v>
      </c>
      <c r="F162" s="295" t="s">
        <v>247</v>
      </c>
      <c r="G162" s="296"/>
      <c r="H162" s="296"/>
      <c r="I162" s="296"/>
      <c r="J162" s="180"/>
      <c r="K162" s="182">
        <v>9.5000000000000001E-2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177</v>
      </c>
      <c r="AU162" s="186" t="s">
        <v>103</v>
      </c>
      <c r="AV162" s="11" t="s">
        <v>103</v>
      </c>
      <c r="AW162" s="11" t="s">
        <v>30</v>
      </c>
      <c r="AX162" s="11" t="s">
        <v>73</v>
      </c>
      <c r="AY162" s="186" t="s">
        <v>169</v>
      </c>
    </row>
    <row r="163" spans="2:65" s="11" customFormat="1" ht="16.5" customHeight="1">
      <c r="B163" s="179"/>
      <c r="C163" s="180"/>
      <c r="D163" s="180"/>
      <c r="E163" s="181" t="s">
        <v>5</v>
      </c>
      <c r="F163" s="295" t="s">
        <v>248</v>
      </c>
      <c r="G163" s="296"/>
      <c r="H163" s="296"/>
      <c r="I163" s="296"/>
      <c r="J163" s="180"/>
      <c r="K163" s="182">
        <v>4.7E-2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177</v>
      </c>
      <c r="AU163" s="186" t="s">
        <v>103</v>
      </c>
      <c r="AV163" s="11" t="s">
        <v>103</v>
      </c>
      <c r="AW163" s="11" t="s">
        <v>30</v>
      </c>
      <c r="AX163" s="11" t="s">
        <v>73</v>
      </c>
      <c r="AY163" s="186" t="s">
        <v>169</v>
      </c>
    </row>
    <row r="164" spans="2:65" s="13" customFormat="1" ht="16.5" customHeight="1">
      <c r="B164" s="195"/>
      <c r="C164" s="196"/>
      <c r="D164" s="196"/>
      <c r="E164" s="197" t="s">
        <v>5</v>
      </c>
      <c r="F164" s="308" t="s">
        <v>249</v>
      </c>
      <c r="G164" s="309"/>
      <c r="H164" s="309"/>
      <c r="I164" s="309"/>
      <c r="J164" s="196"/>
      <c r="K164" s="197" t="s">
        <v>5</v>
      </c>
      <c r="L164" s="196"/>
      <c r="M164" s="196"/>
      <c r="N164" s="196"/>
      <c r="O164" s="196"/>
      <c r="P164" s="196"/>
      <c r="Q164" s="196"/>
      <c r="R164" s="198"/>
      <c r="T164" s="199"/>
      <c r="U164" s="196"/>
      <c r="V164" s="196"/>
      <c r="W164" s="196"/>
      <c r="X164" s="196"/>
      <c r="Y164" s="196"/>
      <c r="Z164" s="196"/>
      <c r="AA164" s="200"/>
      <c r="AT164" s="201" t="s">
        <v>177</v>
      </c>
      <c r="AU164" s="201" t="s">
        <v>103</v>
      </c>
      <c r="AV164" s="13" t="s">
        <v>81</v>
      </c>
      <c r="AW164" s="13" t="s">
        <v>30</v>
      </c>
      <c r="AX164" s="13" t="s">
        <v>73</v>
      </c>
      <c r="AY164" s="201" t="s">
        <v>169</v>
      </c>
    </row>
    <row r="165" spans="2:65" s="11" customFormat="1" ht="16.5" customHeight="1">
      <c r="B165" s="179"/>
      <c r="C165" s="180"/>
      <c r="D165" s="180"/>
      <c r="E165" s="181" t="s">
        <v>5</v>
      </c>
      <c r="F165" s="295" t="s">
        <v>250</v>
      </c>
      <c r="G165" s="296"/>
      <c r="H165" s="296"/>
      <c r="I165" s="296"/>
      <c r="J165" s="180"/>
      <c r="K165" s="182">
        <v>7.0000000000000001E-3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177</v>
      </c>
      <c r="AU165" s="186" t="s">
        <v>103</v>
      </c>
      <c r="AV165" s="11" t="s">
        <v>103</v>
      </c>
      <c r="AW165" s="11" t="s">
        <v>30</v>
      </c>
      <c r="AX165" s="11" t="s">
        <v>73</v>
      </c>
      <c r="AY165" s="186" t="s">
        <v>169</v>
      </c>
    </row>
    <row r="166" spans="2:65" s="12" customFormat="1" ht="16.5" customHeight="1">
      <c r="B166" s="187"/>
      <c r="C166" s="188"/>
      <c r="D166" s="188"/>
      <c r="E166" s="189" t="s">
        <v>5</v>
      </c>
      <c r="F166" s="302" t="s">
        <v>179</v>
      </c>
      <c r="G166" s="303"/>
      <c r="H166" s="303"/>
      <c r="I166" s="303"/>
      <c r="J166" s="188"/>
      <c r="K166" s="190">
        <v>0.221</v>
      </c>
      <c r="L166" s="188"/>
      <c r="M166" s="188"/>
      <c r="N166" s="188"/>
      <c r="O166" s="188"/>
      <c r="P166" s="188"/>
      <c r="Q166" s="188"/>
      <c r="R166" s="191"/>
      <c r="T166" s="192"/>
      <c r="U166" s="188"/>
      <c r="V166" s="188"/>
      <c r="W166" s="188"/>
      <c r="X166" s="188"/>
      <c r="Y166" s="188"/>
      <c r="Z166" s="188"/>
      <c r="AA166" s="193"/>
      <c r="AT166" s="194" t="s">
        <v>177</v>
      </c>
      <c r="AU166" s="194" t="s">
        <v>103</v>
      </c>
      <c r="AV166" s="12" t="s">
        <v>174</v>
      </c>
      <c r="AW166" s="12" t="s">
        <v>30</v>
      </c>
      <c r="AX166" s="12" t="s">
        <v>73</v>
      </c>
      <c r="AY166" s="194" t="s">
        <v>169</v>
      </c>
    </row>
    <row r="167" spans="2:65" s="11" customFormat="1" ht="16.5" customHeight="1">
      <c r="B167" s="179"/>
      <c r="C167" s="180"/>
      <c r="D167" s="180"/>
      <c r="E167" s="181" t="s">
        <v>5</v>
      </c>
      <c r="F167" s="295" t="s">
        <v>251</v>
      </c>
      <c r="G167" s="296"/>
      <c r="H167" s="296"/>
      <c r="I167" s="296"/>
      <c r="J167" s="180"/>
      <c r="K167" s="182">
        <v>0.24299999999999999</v>
      </c>
      <c r="L167" s="180"/>
      <c r="M167" s="180"/>
      <c r="N167" s="180"/>
      <c r="O167" s="180"/>
      <c r="P167" s="180"/>
      <c r="Q167" s="180"/>
      <c r="R167" s="183"/>
      <c r="T167" s="184"/>
      <c r="U167" s="180"/>
      <c r="V167" s="180"/>
      <c r="W167" s="180"/>
      <c r="X167" s="180"/>
      <c r="Y167" s="180"/>
      <c r="Z167" s="180"/>
      <c r="AA167" s="185"/>
      <c r="AT167" s="186" t="s">
        <v>177</v>
      </c>
      <c r="AU167" s="186" t="s">
        <v>103</v>
      </c>
      <c r="AV167" s="11" t="s">
        <v>103</v>
      </c>
      <c r="AW167" s="11" t="s">
        <v>30</v>
      </c>
      <c r="AX167" s="11" t="s">
        <v>73</v>
      </c>
      <c r="AY167" s="186" t="s">
        <v>169</v>
      </c>
    </row>
    <row r="168" spans="2:65" s="12" customFormat="1" ht="16.5" customHeight="1">
      <c r="B168" s="187"/>
      <c r="C168" s="188"/>
      <c r="D168" s="188"/>
      <c r="E168" s="189" t="s">
        <v>5</v>
      </c>
      <c r="F168" s="302" t="s">
        <v>179</v>
      </c>
      <c r="G168" s="303"/>
      <c r="H168" s="303"/>
      <c r="I168" s="303"/>
      <c r="J168" s="188"/>
      <c r="K168" s="190">
        <v>0.24299999999999999</v>
      </c>
      <c r="L168" s="188"/>
      <c r="M168" s="188"/>
      <c r="N168" s="188"/>
      <c r="O168" s="188"/>
      <c r="P168" s="188"/>
      <c r="Q168" s="188"/>
      <c r="R168" s="191"/>
      <c r="T168" s="192"/>
      <c r="U168" s="188"/>
      <c r="V168" s="188"/>
      <c r="W168" s="188"/>
      <c r="X168" s="188"/>
      <c r="Y168" s="188"/>
      <c r="Z168" s="188"/>
      <c r="AA168" s="193"/>
      <c r="AT168" s="194" t="s">
        <v>177</v>
      </c>
      <c r="AU168" s="194" t="s">
        <v>103</v>
      </c>
      <c r="AV168" s="12" t="s">
        <v>174</v>
      </c>
      <c r="AW168" s="12" t="s">
        <v>30</v>
      </c>
      <c r="AX168" s="12" t="s">
        <v>81</v>
      </c>
      <c r="AY168" s="194" t="s">
        <v>169</v>
      </c>
    </row>
    <row r="169" spans="2:65" s="1" customFormat="1" ht="38.25" customHeight="1">
      <c r="B169" s="141"/>
      <c r="C169" s="170" t="s">
        <v>252</v>
      </c>
      <c r="D169" s="170" t="s">
        <v>170</v>
      </c>
      <c r="E169" s="171" t="s">
        <v>253</v>
      </c>
      <c r="F169" s="290" t="s">
        <v>254</v>
      </c>
      <c r="G169" s="290"/>
      <c r="H169" s="290"/>
      <c r="I169" s="290"/>
      <c r="J169" s="172" t="s">
        <v>190</v>
      </c>
      <c r="K169" s="173">
        <v>57.448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6.2700000000000004E-3</v>
      </c>
      <c r="Y169" s="176">
        <f>X169*K169</f>
        <v>0.36019896000000001</v>
      </c>
      <c r="Z169" s="176">
        <v>0</v>
      </c>
      <c r="AA169" s="177">
        <f>Z169*K169</f>
        <v>0</v>
      </c>
      <c r="AR169" s="23" t="s">
        <v>174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174</v>
      </c>
      <c r="BM169" s="23" t="s">
        <v>255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256</v>
      </c>
      <c r="G170" s="294"/>
      <c r="H170" s="294"/>
      <c r="I170" s="294"/>
      <c r="J170" s="180"/>
      <c r="K170" s="182">
        <v>57.448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0" customFormat="1" ht="29.9" customHeight="1">
      <c r="B171" s="159"/>
      <c r="C171" s="160"/>
      <c r="D171" s="169" t="s">
        <v>140</v>
      </c>
      <c r="E171" s="169"/>
      <c r="F171" s="169"/>
      <c r="G171" s="169"/>
      <c r="H171" s="169"/>
      <c r="I171" s="169"/>
      <c r="J171" s="169"/>
      <c r="K171" s="169"/>
      <c r="L171" s="169"/>
      <c r="M171" s="169"/>
      <c r="N171" s="300">
        <f>BK171</f>
        <v>0</v>
      </c>
      <c r="O171" s="301"/>
      <c r="P171" s="301"/>
      <c r="Q171" s="301"/>
      <c r="R171" s="162"/>
      <c r="T171" s="163"/>
      <c r="U171" s="160"/>
      <c r="V171" s="160"/>
      <c r="W171" s="164">
        <f>SUM(W172:W193)</f>
        <v>0</v>
      </c>
      <c r="X171" s="160"/>
      <c r="Y171" s="164">
        <f>SUM(Y172:Y193)</f>
        <v>2.1051700000000002</v>
      </c>
      <c r="Z171" s="160"/>
      <c r="AA171" s="165">
        <f>SUM(AA172:AA193)</f>
        <v>0</v>
      </c>
      <c r="AR171" s="166" t="s">
        <v>81</v>
      </c>
      <c r="AT171" s="167" t="s">
        <v>72</v>
      </c>
      <c r="AU171" s="167" t="s">
        <v>81</v>
      </c>
      <c r="AY171" s="166" t="s">
        <v>169</v>
      </c>
      <c r="BK171" s="168">
        <f>SUM(BK172:BK193)</f>
        <v>0</v>
      </c>
    </row>
    <row r="172" spans="2:65" s="1" customFormat="1" ht="16.5" customHeight="1">
      <c r="B172" s="141"/>
      <c r="C172" s="170" t="s">
        <v>257</v>
      </c>
      <c r="D172" s="170" t="s">
        <v>170</v>
      </c>
      <c r="E172" s="171" t="s">
        <v>258</v>
      </c>
      <c r="F172" s="290" t="s">
        <v>259</v>
      </c>
      <c r="G172" s="290"/>
      <c r="H172" s="290"/>
      <c r="I172" s="290"/>
      <c r="J172" s="172" t="s">
        <v>243</v>
      </c>
      <c r="K172" s="173">
        <v>1.7969999999999999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0</v>
      </c>
      <c r="Y172" s="176">
        <f>X172*K172</f>
        <v>0</v>
      </c>
      <c r="Z172" s="176">
        <v>0</v>
      </c>
      <c r="AA172" s="177">
        <f>Z172*K172</f>
        <v>0</v>
      </c>
      <c r="AR172" s="23" t="s">
        <v>174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174</v>
      </c>
      <c r="BM172" s="23" t="s">
        <v>260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261</v>
      </c>
      <c r="G173" s="294"/>
      <c r="H173" s="294"/>
      <c r="I173" s="294"/>
      <c r="J173" s="180"/>
      <c r="K173" s="182">
        <v>0.34300000000000003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73</v>
      </c>
      <c r="AY173" s="186" t="s">
        <v>169</v>
      </c>
    </row>
    <row r="174" spans="2:65" s="11" customFormat="1" ht="16.5" customHeight="1">
      <c r="B174" s="179"/>
      <c r="C174" s="180"/>
      <c r="D174" s="180"/>
      <c r="E174" s="181" t="s">
        <v>5</v>
      </c>
      <c r="F174" s="295" t="s">
        <v>262</v>
      </c>
      <c r="G174" s="296"/>
      <c r="H174" s="296"/>
      <c r="I174" s="296"/>
      <c r="J174" s="180"/>
      <c r="K174" s="182">
        <v>0.14499999999999999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177</v>
      </c>
      <c r="AU174" s="186" t="s">
        <v>103</v>
      </c>
      <c r="AV174" s="11" t="s">
        <v>103</v>
      </c>
      <c r="AW174" s="11" t="s">
        <v>30</v>
      </c>
      <c r="AX174" s="11" t="s">
        <v>73</v>
      </c>
      <c r="AY174" s="186" t="s">
        <v>169</v>
      </c>
    </row>
    <row r="175" spans="2:65" s="11" customFormat="1" ht="16.5" customHeight="1">
      <c r="B175" s="179"/>
      <c r="C175" s="180"/>
      <c r="D175" s="180"/>
      <c r="E175" s="181" t="s">
        <v>5</v>
      </c>
      <c r="F175" s="295" t="s">
        <v>263</v>
      </c>
      <c r="G175" s="296"/>
      <c r="H175" s="296"/>
      <c r="I175" s="296"/>
      <c r="J175" s="180"/>
      <c r="K175" s="182">
        <v>0.66600000000000004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177</v>
      </c>
      <c r="AU175" s="186" t="s">
        <v>103</v>
      </c>
      <c r="AV175" s="11" t="s">
        <v>103</v>
      </c>
      <c r="AW175" s="11" t="s">
        <v>30</v>
      </c>
      <c r="AX175" s="11" t="s">
        <v>73</v>
      </c>
      <c r="AY175" s="186" t="s">
        <v>169</v>
      </c>
    </row>
    <row r="176" spans="2:65" s="11" customFormat="1" ht="16.5" customHeight="1">
      <c r="B176" s="179"/>
      <c r="C176" s="180"/>
      <c r="D176" s="180"/>
      <c r="E176" s="181" t="s">
        <v>5</v>
      </c>
      <c r="F176" s="295" t="s">
        <v>264</v>
      </c>
      <c r="G176" s="296"/>
      <c r="H176" s="296"/>
      <c r="I176" s="296"/>
      <c r="J176" s="180"/>
      <c r="K176" s="182">
        <v>0.64300000000000002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1.7969999999999999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81</v>
      </c>
      <c r="AY177" s="194" t="s">
        <v>169</v>
      </c>
    </row>
    <row r="178" spans="2:65" s="1" customFormat="1" ht="25.5" customHeight="1">
      <c r="B178" s="141"/>
      <c r="C178" s="202" t="s">
        <v>265</v>
      </c>
      <c r="D178" s="202" t="s">
        <v>266</v>
      </c>
      <c r="E178" s="203" t="s">
        <v>267</v>
      </c>
      <c r="F178" s="310" t="s">
        <v>268</v>
      </c>
      <c r="G178" s="310"/>
      <c r="H178" s="310"/>
      <c r="I178" s="310"/>
      <c r="J178" s="204" t="s">
        <v>243</v>
      </c>
      <c r="K178" s="205">
        <v>0.34300000000000003</v>
      </c>
      <c r="L178" s="311">
        <v>0</v>
      </c>
      <c r="M178" s="311"/>
      <c r="N178" s="31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</v>
      </c>
      <c r="Y178" s="176">
        <f>X178*K178</f>
        <v>0.34300000000000003</v>
      </c>
      <c r="Z178" s="176">
        <v>0</v>
      </c>
      <c r="AA178" s="177">
        <f>Z178*K178</f>
        <v>0</v>
      </c>
      <c r="AR178" s="23" t="s">
        <v>207</v>
      </c>
      <c r="AT178" s="23" t="s">
        <v>266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174</v>
      </c>
      <c r="BM178" s="23" t="s">
        <v>269</v>
      </c>
    </row>
    <row r="179" spans="2:65" s="11" customFormat="1" ht="16.5" customHeight="1">
      <c r="B179" s="179"/>
      <c r="C179" s="180"/>
      <c r="D179" s="180"/>
      <c r="E179" s="181" t="s">
        <v>5</v>
      </c>
      <c r="F179" s="293" t="s">
        <v>270</v>
      </c>
      <c r="G179" s="294"/>
      <c r="H179" s="294"/>
      <c r="I179" s="294"/>
      <c r="J179" s="180"/>
      <c r="K179" s="182">
        <v>0.34300000000000003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177</v>
      </c>
      <c r="AU179" s="186" t="s">
        <v>103</v>
      </c>
      <c r="AV179" s="11" t="s">
        <v>103</v>
      </c>
      <c r="AW179" s="11" t="s">
        <v>30</v>
      </c>
      <c r="AX179" s="11" t="s">
        <v>81</v>
      </c>
      <c r="AY179" s="186" t="s">
        <v>169</v>
      </c>
    </row>
    <row r="180" spans="2:65" s="1" customFormat="1" ht="25.5" customHeight="1">
      <c r="B180" s="141"/>
      <c r="C180" s="202" t="s">
        <v>271</v>
      </c>
      <c r="D180" s="202" t="s">
        <v>266</v>
      </c>
      <c r="E180" s="203" t="s">
        <v>272</v>
      </c>
      <c r="F180" s="310" t="s">
        <v>273</v>
      </c>
      <c r="G180" s="310"/>
      <c r="H180" s="310"/>
      <c r="I180" s="310"/>
      <c r="J180" s="204" t="s">
        <v>243</v>
      </c>
      <c r="K180" s="205">
        <v>0.14499999999999999</v>
      </c>
      <c r="L180" s="311">
        <v>0</v>
      </c>
      <c r="M180" s="311"/>
      <c r="N180" s="312">
        <f>ROUND(L180*K180,3)</f>
        <v>0</v>
      </c>
      <c r="O180" s="292"/>
      <c r="P180" s="292"/>
      <c r="Q180" s="292"/>
      <c r="R180" s="144"/>
      <c r="T180" s="175" t="s">
        <v>5</v>
      </c>
      <c r="U180" s="47" t="s">
        <v>40</v>
      </c>
      <c r="V180" s="39"/>
      <c r="W180" s="176">
        <f>V180*K180</f>
        <v>0</v>
      </c>
      <c r="X180" s="176">
        <v>1</v>
      </c>
      <c r="Y180" s="176">
        <f>X180*K180</f>
        <v>0.14499999999999999</v>
      </c>
      <c r="Z180" s="176">
        <v>0</v>
      </c>
      <c r="AA180" s="177">
        <f>Z180*K180</f>
        <v>0</v>
      </c>
      <c r="AR180" s="23" t="s">
        <v>207</v>
      </c>
      <c r="AT180" s="23" t="s">
        <v>266</v>
      </c>
      <c r="AU180" s="23" t="s">
        <v>103</v>
      </c>
      <c r="AY180" s="23" t="s">
        <v>169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103</v>
      </c>
      <c r="BK180" s="178">
        <f>ROUND(L180*K180,3)</f>
        <v>0</v>
      </c>
      <c r="BL180" s="23" t="s">
        <v>174</v>
      </c>
      <c r="BM180" s="23" t="s">
        <v>274</v>
      </c>
    </row>
    <row r="181" spans="2:65" s="11" customFormat="1" ht="16.5" customHeight="1">
      <c r="B181" s="179"/>
      <c r="C181" s="180"/>
      <c r="D181" s="180"/>
      <c r="E181" s="181" t="s">
        <v>5</v>
      </c>
      <c r="F181" s="293" t="s">
        <v>275</v>
      </c>
      <c r="G181" s="294"/>
      <c r="H181" s="294"/>
      <c r="I181" s="294"/>
      <c r="J181" s="180"/>
      <c r="K181" s="182">
        <v>0.14499999999999999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81</v>
      </c>
      <c r="AY181" s="186" t="s">
        <v>169</v>
      </c>
    </row>
    <row r="182" spans="2:65" s="1" customFormat="1" ht="25.5" customHeight="1">
      <c r="B182" s="141"/>
      <c r="C182" s="202" t="s">
        <v>10</v>
      </c>
      <c r="D182" s="202" t="s">
        <v>266</v>
      </c>
      <c r="E182" s="203" t="s">
        <v>276</v>
      </c>
      <c r="F182" s="310" t="s">
        <v>277</v>
      </c>
      <c r="G182" s="310"/>
      <c r="H182" s="310"/>
      <c r="I182" s="310"/>
      <c r="J182" s="204" t="s">
        <v>243</v>
      </c>
      <c r="K182" s="205">
        <v>0.66600000000000004</v>
      </c>
      <c r="L182" s="311">
        <v>0</v>
      </c>
      <c r="M182" s="311"/>
      <c r="N182" s="312">
        <f>ROUND(L182*K182,3)</f>
        <v>0</v>
      </c>
      <c r="O182" s="292"/>
      <c r="P182" s="292"/>
      <c r="Q182" s="292"/>
      <c r="R182" s="144"/>
      <c r="T182" s="175" t="s">
        <v>5</v>
      </c>
      <c r="U182" s="47" t="s">
        <v>40</v>
      </c>
      <c r="V182" s="39"/>
      <c r="W182" s="176">
        <f>V182*K182</f>
        <v>0</v>
      </c>
      <c r="X182" s="176">
        <v>1</v>
      </c>
      <c r="Y182" s="176">
        <f>X182*K182</f>
        <v>0.66600000000000004</v>
      </c>
      <c r="Z182" s="176">
        <v>0</v>
      </c>
      <c r="AA182" s="177">
        <f>Z182*K182</f>
        <v>0</v>
      </c>
      <c r="AR182" s="23" t="s">
        <v>207</v>
      </c>
      <c r="AT182" s="23" t="s">
        <v>266</v>
      </c>
      <c r="AU182" s="23" t="s">
        <v>103</v>
      </c>
      <c r="AY182" s="23" t="s">
        <v>169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ROUND(L182*K182,3)</f>
        <v>0</v>
      </c>
      <c r="BL182" s="23" t="s">
        <v>174</v>
      </c>
      <c r="BM182" s="23" t="s">
        <v>278</v>
      </c>
    </row>
    <row r="183" spans="2:65" s="11" customFormat="1" ht="16.5" customHeight="1">
      <c r="B183" s="179"/>
      <c r="C183" s="180"/>
      <c r="D183" s="180"/>
      <c r="E183" s="181" t="s">
        <v>5</v>
      </c>
      <c r="F183" s="293" t="s">
        <v>279</v>
      </c>
      <c r="G183" s="294"/>
      <c r="H183" s="294"/>
      <c r="I183" s="294"/>
      <c r="J183" s="180"/>
      <c r="K183" s="182">
        <v>0.66600000000000004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177</v>
      </c>
      <c r="AU183" s="186" t="s">
        <v>103</v>
      </c>
      <c r="AV183" s="11" t="s">
        <v>103</v>
      </c>
      <c r="AW183" s="11" t="s">
        <v>30</v>
      </c>
      <c r="AX183" s="11" t="s">
        <v>81</v>
      </c>
      <c r="AY183" s="186" t="s">
        <v>169</v>
      </c>
    </row>
    <row r="184" spans="2:65" s="1" customFormat="1" ht="25.5" customHeight="1">
      <c r="B184" s="141"/>
      <c r="C184" s="202" t="s">
        <v>280</v>
      </c>
      <c r="D184" s="202" t="s">
        <v>266</v>
      </c>
      <c r="E184" s="203" t="s">
        <v>281</v>
      </c>
      <c r="F184" s="310" t="s">
        <v>282</v>
      </c>
      <c r="G184" s="310"/>
      <c r="H184" s="310"/>
      <c r="I184" s="310"/>
      <c r="J184" s="204" t="s">
        <v>243</v>
      </c>
      <c r="K184" s="205">
        <v>0.64300000000000002</v>
      </c>
      <c r="L184" s="311">
        <v>0</v>
      </c>
      <c r="M184" s="311"/>
      <c r="N184" s="312">
        <f>ROUND(L184*K184,3)</f>
        <v>0</v>
      </c>
      <c r="O184" s="292"/>
      <c r="P184" s="292"/>
      <c r="Q184" s="292"/>
      <c r="R184" s="144"/>
      <c r="T184" s="175" t="s">
        <v>5</v>
      </c>
      <c r="U184" s="47" t="s">
        <v>40</v>
      </c>
      <c r="V184" s="39"/>
      <c r="W184" s="176">
        <f>V184*K184</f>
        <v>0</v>
      </c>
      <c r="X184" s="176">
        <v>1</v>
      </c>
      <c r="Y184" s="176">
        <f>X184*K184</f>
        <v>0.64300000000000002</v>
      </c>
      <c r="Z184" s="176">
        <v>0</v>
      </c>
      <c r="AA184" s="177">
        <f>Z184*K184</f>
        <v>0</v>
      </c>
      <c r="AR184" s="23" t="s">
        <v>207</v>
      </c>
      <c r="AT184" s="23" t="s">
        <v>266</v>
      </c>
      <c r="AU184" s="23" t="s">
        <v>103</v>
      </c>
      <c r="AY184" s="23" t="s">
        <v>169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ROUND(L184*K184,3)</f>
        <v>0</v>
      </c>
      <c r="BL184" s="23" t="s">
        <v>174</v>
      </c>
      <c r="BM184" s="23" t="s">
        <v>283</v>
      </c>
    </row>
    <row r="185" spans="2:65" s="11" customFormat="1" ht="16.5" customHeight="1">
      <c r="B185" s="179"/>
      <c r="C185" s="180"/>
      <c r="D185" s="180"/>
      <c r="E185" s="181" t="s">
        <v>5</v>
      </c>
      <c r="F185" s="293" t="s">
        <v>284</v>
      </c>
      <c r="G185" s="294"/>
      <c r="H185" s="294"/>
      <c r="I185" s="294"/>
      <c r="J185" s="180"/>
      <c r="K185" s="182">
        <v>0.64300000000000002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177</v>
      </c>
      <c r="AU185" s="186" t="s">
        <v>103</v>
      </c>
      <c r="AV185" s="11" t="s">
        <v>103</v>
      </c>
      <c r="AW185" s="11" t="s">
        <v>30</v>
      </c>
      <c r="AX185" s="11" t="s">
        <v>81</v>
      </c>
      <c r="AY185" s="186" t="s">
        <v>169</v>
      </c>
    </row>
    <row r="186" spans="2:65" s="1" customFormat="1" ht="16.5" customHeight="1">
      <c r="B186" s="141"/>
      <c r="C186" s="170" t="s">
        <v>285</v>
      </c>
      <c r="D186" s="170" t="s">
        <v>170</v>
      </c>
      <c r="E186" s="171" t="s">
        <v>286</v>
      </c>
      <c r="F186" s="290" t="s">
        <v>287</v>
      </c>
      <c r="G186" s="290"/>
      <c r="H186" s="290"/>
      <c r="I186" s="290"/>
      <c r="J186" s="172" t="s">
        <v>288</v>
      </c>
      <c r="K186" s="173">
        <v>1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4.2999999999999999E-4</v>
      </c>
      <c r="Y186" s="176">
        <f>X186*K186</f>
        <v>4.2999999999999999E-4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289</v>
      </c>
    </row>
    <row r="187" spans="2:65" s="1" customFormat="1" ht="16.5" customHeight="1">
      <c r="B187" s="141"/>
      <c r="C187" s="170" t="s">
        <v>290</v>
      </c>
      <c r="D187" s="170" t="s">
        <v>170</v>
      </c>
      <c r="E187" s="171" t="s">
        <v>291</v>
      </c>
      <c r="F187" s="290" t="s">
        <v>292</v>
      </c>
      <c r="G187" s="290"/>
      <c r="H187" s="290"/>
      <c r="I187" s="290"/>
      <c r="J187" s="172" t="s">
        <v>288</v>
      </c>
      <c r="K187" s="173">
        <v>3</v>
      </c>
      <c r="L187" s="291">
        <v>0</v>
      </c>
      <c r="M187" s="291"/>
      <c r="N187" s="292">
        <f>ROUND(L187*K187,3)</f>
        <v>0</v>
      </c>
      <c r="O187" s="292"/>
      <c r="P187" s="292"/>
      <c r="Q187" s="292"/>
      <c r="R187" s="144"/>
      <c r="T187" s="175" t="s">
        <v>5</v>
      </c>
      <c r="U187" s="47" t="s">
        <v>40</v>
      </c>
      <c r="V187" s="39"/>
      <c r="W187" s="176">
        <f>V187*K187</f>
        <v>0</v>
      </c>
      <c r="X187" s="176">
        <v>4.4000000000000002E-4</v>
      </c>
      <c r="Y187" s="176">
        <f>X187*K187</f>
        <v>1.32E-3</v>
      </c>
      <c r="Z187" s="176">
        <v>0</v>
      </c>
      <c r="AA187" s="177">
        <f>Z187*K187</f>
        <v>0</v>
      </c>
      <c r="AR187" s="23" t="s">
        <v>174</v>
      </c>
      <c r="AT187" s="23" t="s">
        <v>170</v>
      </c>
      <c r="AU187" s="23" t="s">
        <v>103</v>
      </c>
      <c r="AY187" s="23" t="s">
        <v>169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103</v>
      </c>
      <c r="BK187" s="178">
        <f>ROUND(L187*K187,3)</f>
        <v>0</v>
      </c>
      <c r="BL187" s="23" t="s">
        <v>174</v>
      </c>
      <c r="BM187" s="23" t="s">
        <v>293</v>
      </c>
    </row>
    <row r="188" spans="2:65" s="1" customFormat="1" ht="16.5" customHeight="1">
      <c r="B188" s="141"/>
      <c r="C188" s="202" t="s">
        <v>294</v>
      </c>
      <c r="D188" s="202" t="s">
        <v>266</v>
      </c>
      <c r="E188" s="203" t="s">
        <v>295</v>
      </c>
      <c r="F188" s="310" t="s">
        <v>296</v>
      </c>
      <c r="G188" s="310"/>
      <c r="H188" s="310"/>
      <c r="I188" s="310"/>
      <c r="J188" s="204" t="s">
        <v>243</v>
      </c>
      <c r="K188" s="205">
        <v>0.218</v>
      </c>
      <c r="L188" s="311">
        <v>0</v>
      </c>
      <c r="M188" s="311"/>
      <c r="N188" s="312">
        <f>ROUND(L188*K188,3)</f>
        <v>0</v>
      </c>
      <c r="O188" s="292"/>
      <c r="P188" s="292"/>
      <c r="Q188" s="292"/>
      <c r="R188" s="144"/>
      <c r="T188" s="175" t="s">
        <v>5</v>
      </c>
      <c r="U188" s="47" t="s">
        <v>40</v>
      </c>
      <c r="V188" s="39"/>
      <c r="W188" s="176">
        <f>V188*K188</f>
        <v>0</v>
      </c>
      <c r="X188" s="176">
        <v>1</v>
      </c>
      <c r="Y188" s="176">
        <f>X188*K188</f>
        <v>0.218</v>
      </c>
      <c r="Z188" s="176">
        <v>0</v>
      </c>
      <c r="AA188" s="177">
        <f>Z188*K188</f>
        <v>0</v>
      </c>
      <c r="AR188" s="23" t="s">
        <v>207</v>
      </c>
      <c r="AT188" s="23" t="s">
        <v>266</v>
      </c>
      <c r="AU188" s="23" t="s">
        <v>103</v>
      </c>
      <c r="AY188" s="23" t="s">
        <v>169</v>
      </c>
      <c r="BE188" s="117">
        <f>IF(U188="základná",N188,0)</f>
        <v>0</v>
      </c>
      <c r="BF188" s="117">
        <f>IF(U188="znížená",N188,0)</f>
        <v>0</v>
      </c>
      <c r="BG188" s="117">
        <f>IF(U188="zákl. prenesená",N188,0)</f>
        <v>0</v>
      </c>
      <c r="BH188" s="117">
        <f>IF(U188="zníž. prenesená",N188,0)</f>
        <v>0</v>
      </c>
      <c r="BI188" s="117">
        <f>IF(U188="nulová",N188,0)</f>
        <v>0</v>
      </c>
      <c r="BJ188" s="23" t="s">
        <v>103</v>
      </c>
      <c r="BK188" s="178">
        <f>ROUND(L188*K188,3)</f>
        <v>0</v>
      </c>
      <c r="BL188" s="23" t="s">
        <v>174</v>
      </c>
      <c r="BM188" s="23" t="s">
        <v>297</v>
      </c>
    </row>
    <row r="189" spans="2:65" s="11" customFormat="1" ht="16.5" customHeight="1">
      <c r="B189" s="179"/>
      <c r="C189" s="180"/>
      <c r="D189" s="180"/>
      <c r="E189" s="181" t="s">
        <v>5</v>
      </c>
      <c r="F189" s="293" t="s">
        <v>298</v>
      </c>
      <c r="G189" s="294"/>
      <c r="H189" s="294"/>
      <c r="I189" s="294"/>
      <c r="J189" s="180"/>
      <c r="K189" s="182">
        <v>0.218</v>
      </c>
      <c r="L189" s="180"/>
      <c r="M189" s="180"/>
      <c r="N189" s="180"/>
      <c r="O189" s="180"/>
      <c r="P189" s="180"/>
      <c r="Q189" s="180"/>
      <c r="R189" s="183"/>
      <c r="T189" s="184"/>
      <c r="U189" s="180"/>
      <c r="V189" s="180"/>
      <c r="W189" s="180"/>
      <c r="X189" s="180"/>
      <c r="Y189" s="180"/>
      <c r="Z189" s="180"/>
      <c r="AA189" s="185"/>
      <c r="AT189" s="186" t="s">
        <v>177</v>
      </c>
      <c r="AU189" s="186" t="s">
        <v>103</v>
      </c>
      <c r="AV189" s="11" t="s">
        <v>103</v>
      </c>
      <c r="AW189" s="11" t="s">
        <v>30</v>
      </c>
      <c r="AX189" s="11" t="s">
        <v>81</v>
      </c>
      <c r="AY189" s="186" t="s">
        <v>169</v>
      </c>
    </row>
    <row r="190" spans="2:65" s="1" customFormat="1" ht="16.5" customHeight="1">
      <c r="B190" s="141"/>
      <c r="C190" s="202" t="s">
        <v>299</v>
      </c>
      <c r="D190" s="202" t="s">
        <v>266</v>
      </c>
      <c r="E190" s="203" t="s">
        <v>300</v>
      </c>
      <c r="F190" s="310" t="s">
        <v>301</v>
      </c>
      <c r="G190" s="310"/>
      <c r="H190" s="310"/>
      <c r="I190" s="310"/>
      <c r="J190" s="204" t="s">
        <v>243</v>
      </c>
      <c r="K190" s="205">
        <v>8.5000000000000006E-2</v>
      </c>
      <c r="L190" s="311">
        <v>0</v>
      </c>
      <c r="M190" s="311"/>
      <c r="N190" s="312">
        <f>ROUND(L190*K190,3)</f>
        <v>0</v>
      </c>
      <c r="O190" s="292"/>
      <c r="P190" s="292"/>
      <c r="Q190" s="292"/>
      <c r="R190" s="144"/>
      <c r="T190" s="175" t="s">
        <v>5</v>
      </c>
      <c r="U190" s="47" t="s">
        <v>40</v>
      </c>
      <c r="V190" s="39"/>
      <c r="W190" s="176">
        <f>V190*K190</f>
        <v>0</v>
      </c>
      <c r="X190" s="176">
        <v>1</v>
      </c>
      <c r="Y190" s="176">
        <f>X190*K190</f>
        <v>8.5000000000000006E-2</v>
      </c>
      <c r="Z190" s="176">
        <v>0</v>
      </c>
      <c r="AA190" s="177">
        <f>Z190*K190</f>
        <v>0</v>
      </c>
      <c r="AR190" s="23" t="s">
        <v>207</v>
      </c>
      <c r="AT190" s="23" t="s">
        <v>266</v>
      </c>
      <c r="AU190" s="23" t="s">
        <v>103</v>
      </c>
      <c r="AY190" s="23" t="s">
        <v>169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103</v>
      </c>
      <c r="BK190" s="178">
        <f>ROUND(L190*K190,3)</f>
        <v>0</v>
      </c>
      <c r="BL190" s="23" t="s">
        <v>174</v>
      </c>
      <c r="BM190" s="23" t="s">
        <v>302</v>
      </c>
    </row>
    <row r="191" spans="2:65" s="11" customFormat="1" ht="16.5" customHeight="1">
      <c r="B191" s="179"/>
      <c r="C191" s="180"/>
      <c r="D191" s="180"/>
      <c r="E191" s="181" t="s">
        <v>5</v>
      </c>
      <c r="F191" s="293" t="s">
        <v>303</v>
      </c>
      <c r="G191" s="294"/>
      <c r="H191" s="294"/>
      <c r="I191" s="294"/>
      <c r="J191" s="180"/>
      <c r="K191" s="182">
        <v>8.5000000000000006E-2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81</v>
      </c>
      <c r="AY191" s="186" t="s">
        <v>169</v>
      </c>
    </row>
    <row r="192" spans="2:65" s="1" customFormat="1" ht="25.5" customHeight="1">
      <c r="B192" s="141"/>
      <c r="C192" s="202" t="s">
        <v>304</v>
      </c>
      <c r="D192" s="202" t="s">
        <v>266</v>
      </c>
      <c r="E192" s="203" t="s">
        <v>305</v>
      </c>
      <c r="F192" s="310" t="s">
        <v>306</v>
      </c>
      <c r="G192" s="310"/>
      <c r="H192" s="310"/>
      <c r="I192" s="310"/>
      <c r="J192" s="204" t="s">
        <v>288</v>
      </c>
      <c r="K192" s="205">
        <v>18</v>
      </c>
      <c r="L192" s="311">
        <v>0</v>
      </c>
      <c r="M192" s="311"/>
      <c r="N192" s="312">
        <f>ROUND(L192*K192,3)</f>
        <v>0</v>
      </c>
      <c r="O192" s="292"/>
      <c r="P192" s="292"/>
      <c r="Q192" s="292"/>
      <c r="R192" s="144"/>
      <c r="T192" s="175" t="s">
        <v>5</v>
      </c>
      <c r="U192" s="47" t="s">
        <v>40</v>
      </c>
      <c r="V192" s="39"/>
      <c r="W192" s="176">
        <f>V192*K192</f>
        <v>0</v>
      </c>
      <c r="X192" s="176">
        <v>1.9000000000000001E-4</v>
      </c>
      <c r="Y192" s="176">
        <f>X192*K192</f>
        <v>3.4200000000000003E-3</v>
      </c>
      <c r="Z192" s="176">
        <v>0</v>
      </c>
      <c r="AA192" s="177">
        <f>Z192*K192</f>
        <v>0</v>
      </c>
      <c r="AR192" s="23" t="s">
        <v>207</v>
      </c>
      <c r="AT192" s="23" t="s">
        <v>266</v>
      </c>
      <c r="AU192" s="23" t="s">
        <v>103</v>
      </c>
      <c r="AY192" s="23" t="s">
        <v>169</v>
      </c>
      <c r="BE192" s="117">
        <f>IF(U192="základná",N192,0)</f>
        <v>0</v>
      </c>
      <c r="BF192" s="117">
        <f>IF(U192="znížená",N192,0)</f>
        <v>0</v>
      </c>
      <c r="BG192" s="117">
        <f>IF(U192="zákl. prenesená",N192,0)</f>
        <v>0</v>
      </c>
      <c r="BH192" s="117">
        <f>IF(U192="zníž. prenesená",N192,0)</f>
        <v>0</v>
      </c>
      <c r="BI192" s="117">
        <f>IF(U192="nulová",N192,0)</f>
        <v>0</v>
      </c>
      <c r="BJ192" s="23" t="s">
        <v>103</v>
      </c>
      <c r="BK192" s="178">
        <f>ROUND(L192*K192,3)</f>
        <v>0</v>
      </c>
      <c r="BL192" s="23" t="s">
        <v>174</v>
      </c>
      <c r="BM192" s="23" t="s">
        <v>307</v>
      </c>
    </row>
    <row r="193" spans="2:65" s="11" customFormat="1" ht="16.5" customHeight="1">
      <c r="B193" s="179"/>
      <c r="C193" s="180"/>
      <c r="D193" s="180"/>
      <c r="E193" s="181" t="s">
        <v>5</v>
      </c>
      <c r="F193" s="293" t="s">
        <v>308</v>
      </c>
      <c r="G193" s="294"/>
      <c r="H193" s="294"/>
      <c r="I193" s="294"/>
      <c r="J193" s="180"/>
      <c r="K193" s="182">
        <v>18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177</v>
      </c>
      <c r="AU193" s="186" t="s">
        <v>103</v>
      </c>
      <c r="AV193" s="11" t="s">
        <v>103</v>
      </c>
      <c r="AW193" s="11" t="s">
        <v>30</v>
      </c>
      <c r="AX193" s="11" t="s">
        <v>81</v>
      </c>
      <c r="AY193" s="186" t="s">
        <v>169</v>
      </c>
    </row>
    <row r="194" spans="2:65" s="10" customFormat="1" ht="29.9" customHeight="1">
      <c r="B194" s="159"/>
      <c r="C194" s="160"/>
      <c r="D194" s="169" t="s">
        <v>141</v>
      </c>
      <c r="E194" s="169"/>
      <c r="F194" s="169"/>
      <c r="G194" s="169"/>
      <c r="H194" s="169"/>
      <c r="I194" s="169"/>
      <c r="J194" s="169"/>
      <c r="K194" s="169"/>
      <c r="L194" s="169"/>
      <c r="M194" s="169"/>
      <c r="N194" s="300">
        <f>BK194</f>
        <v>0</v>
      </c>
      <c r="O194" s="301"/>
      <c r="P194" s="301"/>
      <c r="Q194" s="301"/>
      <c r="R194" s="162"/>
      <c r="T194" s="163"/>
      <c r="U194" s="160"/>
      <c r="V194" s="160"/>
      <c r="W194" s="164">
        <f>W195</f>
        <v>0</v>
      </c>
      <c r="X194" s="160"/>
      <c r="Y194" s="164">
        <f>Y195</f>
        <v>0</v>
      </c>
      <c r="Z194" s="160"/>
      <c r="AA194" s="165">
        <f>AA195</f>
        <v>0</v>
      </c>
      <c r="AR194" s="166" t="s">
        <v>81</v>
      </c>
      <c r="AT194" s="167" t="s">
        <v>72</v>
      </c>
      <c r="AU194" s="167" t="s">
        <v>81</v>
      </c>
      <c r="AY194" s="166" t="s">
        <v>169</v>
      </c>
      <c r="BK194" s="168">
        <f>BK195</f>
        <v>0</v>
      </c>
    </row>
    <row r="195" spans="2:65" s="1" customFormat="1" ht="38.25" customHeight="1">
      <c r="B195" s="141"/>
      <c r="C195" s="170" t="s">
        <v>309</v>
      </c>
      <c r="D195" s="170" t="s">
        <v>170</v>
      </c>
      <c r="E195" s="171" t="s">
        <v>310</v>
      </c>
      <c r="F195" s="290" t="s">
        <v>311</v>
      </c>
      <c r="G195" s="290"/>
      <c r="H195" s="290"/>
      <c r="I195" s="290"/>
      <c r="J195" s="172" t="s">
        <v>243</v>
      </c>
      <c r="K195" s="173">
        <v>36.426000000000002</v>
      </c>
      <c r="L195" s="291">
        <v>0</v>
      </c>
      <c r="M195" s="291"/>
      <c r="N195" s="292">
        <f>ROUND(L195*K195,3)</f>
        <v>0</v>
      </c>
      <c r="O195" s="292"/>
      <c r="P195" s="292"/>
      <c r="Q195" s="292"/>
      <c r="R195" s="144"/>
      <c r="T195" s="175" t="s">
        <v>5</v>
      </c>
      <c r="U195" s="47" t="s">
        <v>40</v>
      </c>
      <c r="V195" s="39"/>
      <c r="W195" s="176">
        <f>V195*K195</f>
        <v>0</v>
      </c>
      <c r="X195" s="176">
        <v>0</v>
      </c>
      <c r="Y195" s="176">
        <f>X195*K195</f>
        <v>0</v>
      </c>
      <c r="Z195" s="176">
        <v>0</v>
      </c>
      <c r="AA195" s="177">
        <f>Z195*K195</f>
        <v>0</v>
      </c>
      <c r="AR195" s="23" t="s">
        <v>174</v>
      </c>
      <c r="AT195" s="23" t="s">
        <v>170</v>
      </c>
      <c r="AU195" s="23" t="s">
        <v>103</v>
      </c>
      <c r="AY195" s="23" t="s">
        <v>169</v>
      </c>
      <c r="BE195" s="117">
        <f>IF(U195="základná",N195,0)</f>
        <v>0</v>
      </c>
      <c r="BF195" s="117">
        <f>IF(U195="znížená",N195,0)</f>
        <v>0</v>
      </c>
      <c r="BG195" s="117">
        <f>IF(U195="zákl. prenesená",N195,0)</f>
        <v>0</v>
      </c>
      <c r="BH195" s="117">
        <f>IF(U195="zníž. prenesená",N195,0)</f>
        <v>0</v>
      </c>
      <c r="BI195" s="117">
        <f>IF(U195="nulová",N195,0)</f>
        <v>0</v>
      </c>
      <c r="BJ195" s="23" t="s">
        <v>103</v>
      </c>
      <c r="BK195" s="178">
        <f>ROUND(L195*K195,3)</f>
        <v>0</v>
      </c>
      <c r="BL195" s="23" t="s">
        <v>174</v>
      </c>
      <c r="BM195" s="23" t="s">
        <v>312</v>
      </c>
    </row>
    <row r="196" spans="2:65" s="10" customFormat="1" ht="37.4" customHeight="1">
      <c r="B196" s="159"/>
      <c r="C196" s="160"/>
      <c r="D196" s="161" t="s">
        <v>142</v>
      </c>
      <c r="E196" s="161"/>
      <c r="F196" s="161"/>
      <c r="G196" s="161"/>
      <c r="H196" s="161"/>
      <c r="I196" s="161"/>
      <c r="J196" s="161"/>
      <c r="K196" s="161"/>
      <c r="L196" s="161"/>
      <c r="M196" s="161"/>
      <c r="N196" s="313">
        <f>BK196</f>
        <v>0</v>
      </c>
      <c r="O196" s="314"/>
      <c r="P196" s="314"/>
      <c r="Q196" s="314"/>
      <c r="R196" s="162"/>
      <c r="T196" s="163"/>
      <c r="U196" s="160"/>
      <c r="V196" s="160"/>
      <c r="W196" s="164">
        <f>W197+W201</f>
        <v>0</v>
      </c>
      <c r="X196" s="160"/>
      <c r="Y196" s="164">
        <f>Y197+Y201</f>
        <v>0.20696267000000002</v>
      </c>
      <c r="Z196" s="160"/>
      <c r="AA196" s="165">
        <f>AA197+AA201</f>
        <v>0</v>
      </c>
      <c r="AR196" s="166" t="s">
        <v>103</v>
      </c>
      <c r="AT196" s="167" t="s">
        <v>72</v>
      </c>
      <c r="AU196" s="167" t="s">
        <v>73</v>
      </c>
      <c r="AY196" s="166" t="s">
        <v>169</v>
      </c>
      <c r="BK196" s="168">
        <f>BK197+BK201</f>
        <v>0</v>
      </c>
    </row>
    <row r="197" spans="2:65" s="10" customFormat="1" ht="19.899999999999999" customHeight="1">
      <c r="B197" s="159"/>
      <c r="C197" s="160"/>
      <c r="D197" s="169" t="s">
        <v>143</v>
      </c>
      <c r="E197" s="169"/>
      <c r="F197" s="169"/>
      <c r="G197" s="169"/>
      <c r="H197" s="169"/>
      <c r="I197" s="169"/>
      <c r="J197" s="169"/>
      <c r="K197" s="169"/>
      <c r="L197" s="169"/>
      <c r="M197" s="169"/>
      <c r="N197" s="300">
        <f>BK197</f>
        <v>0</v>
      </c>
      <c r="O197" s="301"/>
      <c r="P197" s="301"/>
      <c r="Q197" s="301"/>
      <c r="R197" s="162"/>
      <c r="T197" s="163"/>
      <c r="U197" s="160"/>
      <c r="V197" s="160"/>
      <c r="W197" s="164">
        <f>SUM(W198:W200)</f>
        <v>0</v>
      </c>
      <c r="X197" s="160"/>
      <c r="Y197" s="164">
        <f>SUM(Y198:Y200)</f>
        <v>0.19235100000000002</v>
      </c>
      <c r="Z197" s="160"/>
      <c r="AA197" s="165">
        <f>SUM(AA198:AA200)</f>
        <v>0</v>
      </c>
      <c r="AR197" s="166" t="s">
        <v>103</v>
      </c>
      <c r="AT197" s="167" t="s">
        <v>72</v>
      </c>
      <c r="AU197" s="167" t="s">
        <v>81</v>
      </c>
      <c r="AY197" s="166" t="s">
        <v>169</v>
      </c>
      <c r="BK197" s="168">
        <f>SUM(BK198:BK200)</f>
        <v>0</v>
      </c>
    </row>
    <row r="198" spans="2:65" s="1" customFormat="1" ht="38.25" customHeight="1">
      <c r="B198" s="141"/>
      <c r="C198" s="170" t="s">
        <v>313</v>
      </c>
      <c r="D198" s="170" t="s">
        <v>170</v>
      </c>
      <c r="E198" s="171" t="s">
        <v>314</v>
      </c>
      <c r="F198" s="290" t="s">
        <v>315</v>
      </c>
      <c r="G198" s="290"/>
      <c r="H198" s="290"/>
      <c r="I198" s="290"/>
      <c r="J198" s="172" t="s">
        <v>190</v>
      </c>
      <c r="K198" s="173">
        <v>29.1</v>
      </c>
      <c r="L198" s="291">
        <v>0</v>
      </c>
      <c r="M198" s="291"/>
      <c r="N198" s="292">
        <f>ROUND(L198*K198,3)</f>
        <v>0</v>
      </c>
      <c r="O198" s="292"/>
      <c r="P198" s="292"/>
      <c r="Q198" s="292"/>
      <c r="R198" s="144"/>
      <c r="T198" s="175" t="s">
        <v>5</v>
      </c>
      <c r="U198" s="47" t="s">
        <v>40</v>
      </c>
      <c r="V198" s="39"/>
      <c r="W198" s="176">
        <f>V198*K198</f>
        <v>0</v>
      </c>
      <c r="X198" s="176">
        <v>6.6100000000000004E-3</v>
      </c>
      <c r="Y198" s="176">
        <f>X198*K198</f>
        <v>0.19235100000000002</v>
      </c>
      <c r="Z198" s="176">
        <v>0</v>
      </c>
      <c r="AA198" s="177">
        <f>Z198*K198</f>
        <v>0</v>
      </c>
      <c r="AR198" s="23" t="s">
        <v>252</v>
      </c>
      <c r="AT198" s="23" t="s">
        <v>170</v>
      </c>
      <c r="AU198" s="23" t="s">
        <v>103</v>
      </c>
      <c r="AY198" s="23" t="s">
        <v>169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103</v>
      </c>
      <c r="BK198" s="178">
        <f>ROUND(L198*K198,3)</f>
        <v>0</v>
      </c>
      <c r="BL198" s="23" t="s">
        <v>252</v>
      </c>
      <c r="BM198" s="23" t="s">
        <v>316</v>
      </c>
    </row>
    <row r="199" spans="2:65" s="11" customFormat="1" ht="16.5" customHeight="1">
      <c r="B199" s="179"/>
      <c r="C199" s="180"/>
      <c r="D199" s="180"/>
      <c r="E199" s="181" t="s">
        <v>5</v>
      </c>
      <c r="F199" s="293" t="s">
        <v>317</v>
      </c>
      <c r="G199" s="294"/>
      <c r="H199" s="294"/>
      <c r="I199" s="294"/>
      <c r="J199" s="180"/>
      <c r="K199" s="182">
        <v>29.1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177</v>
      </c>
      <c r="AU199" s="186" t="s">
        <v>103</v>
      </c>
      <c r="AV199" s="11" t="s">
        <v>103</v>
      </c>
      <c r="AW199" s="11" t="s">
        <v>30</v>
      </c>
      <c r="AX199" s="11" t="s">
        <v>81</v>
      </c>
      <c r="AY199" s="186" t="s">
        <v>169</v>
      </c>
    </row>
    <row r="200" spans="2:65" s="1" customFormat="1" ht="25.5" customHeight="1">
      <c r="B200" s="141"/>
      <c r="C200" s="170" t="s">
        <v>318</v>
      </c>
      <c r="D200" s="170" t="s">
        <v>170</v>
      </c>
      <c r="E200" s="171" t="s">
        <v>319</v>
      </c>
      <c r="F200" s="290" t="s">
        <v>320</v>
      </c>
      <c r="G200" s="290"/>
      <c r="H200" s="290"/>
      <c r="I200" s="290"/>
      <c r="J200" s="172" t="s">
        <v>243</v>
      </c>
      <c r="K200" s="173">
        <v>0.192</v>
      </c>
      <c r="L200" s="291">
        <v>0</v>
      </c>
      <c r="M200" s="291"/>
      <c r="N200" s="292">
        <f>ROUND(L200*K200,3)</f>
        <v>0</v>
      </c>
      <c r="O200" s="292"/>
      <c r="P200" s="292"/>
      <c r="Q200" s="292"/>
      <c r="R200" s="144"/>
      <c r="T200" s="175" t="s">
        <v>5</v>
      </c>
      <c r="U200" s="47" t="s">
        <v>40</v>
      </c>
      <c r="V200" s="39"/>
      <c r="W200" s="176">
        <f>V200*K200</f>
        <v>0</v>
      </c>
      <c r="X200" s="176">
        <v>0</v>
      </c>
      <c r="Y200" s="176">
        <f>X200*K200</f>
        <v>0</v>
      </c>
      <c r="Z200" s="176">
        <v>0</v>
      </c>
      <c r="AA200" s="177">
        <f>Z200*K200</f>
        <v>0</v>
      </c>
      <c r="AR200" s="23" t="s">
        <v>252</v>
      </c>
      <c r="AT200" s="23" t="s">
        <v>170</v>
      </c>
      <c r="AU200" s="23" t="s">
        <v>103</v>
      </c>
      <c r="AY200" s="23" t="s">
        <v>169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103</v>
      </c>
      <c r="BK200" s="178">
        <f>ROUND(L200*K200,3)</f>
        <v>0</v>
      </c>
      <c r="BL200" s="23" t="s">
        <v>252</v>
      </c>
      <c r="BM200" s="23" t="s">
        <v>321</v>
      </c>
    </row>
    <row r="201" spans="2:65" s="10" customFormat="1" ht="29.9" customHeight="1">
      <c r="B201" s="159"/>
      <c r="C201" s="160"/>
      <c r="D201" s="169" t="s">
        <v>144</v>
      </c>
      <c r="E201" s="169"/>
      <c r="F201" s="169"/>
      <c r="G201" s="169"/>
      <c r="H201" s="169"/>
      <c r="I201" s="169"/>
      <c r="J201" s="169"/>
      <c r="K201" s="169"/>
      <c r="L201" s="169"/>
      <c r="M201" s="169"/>
      <c r="N201" s="304">
        <f>BK201</f>
        <v>0</v>
      </c>
      <c r="O201" s="305"/>
      <c r="P201" s="305"/>
      <c r="Q201" s="305"/>
      <c r="R201" s="162"/>
      <c r="T201" s="163"/>
      <c r="U201" s="160"/>
      <c r="V201" s="160"/>
      <c r="W201" s="164">
        <f>SUM(W202:W208)</f>
        <v>0</v>
      </c>
      <c r="X201" s="160"/>
      <c r="Y201" s="164">
        <f>SUM(Y202:Y208)</f>
        <v>1.4611670000000002E-2</v>
      </c>
      <c r="Z201" s="160"/>
      <c r="AA201" s="165">
        <f>SUM(AA202:AA208)</f>
        <v>0</v>
      </c>
      <c r="AR201" s="166" t="s">
        <v>103</v>
      </c>
      <c r="AT201" s="167" t="s">
        <v>72</v>
      </c>
      <c r="AU201" s="167" t="s">
        <v>81</v>
      </c>
      <c r="AY201" s="166" t="s">
        <v>169</v>
      </c>
      <c r="BK201" s="168">
        <f>SUM(BK202:BK208)</f>
        <v>0</v>
      </c>
    </row>
    <row r="202" spans="2:65" s="1" customFormat="1" ht="16.5" customHeight="1">
      <c r="B202" s="141"/>
      <c r="C202" s="170" t="s">
        <v>322</v>
      </c>
      <c r="D202" s="170" t="s">
        <v>170</v>
      </c>
      <c r="E202" s="171" t="s">
        <v>323</v>
      </c>
      <c r="F202" s="290" t="s">
        <v>324</v>
      </c>
      <c r="G202" s="290"/>
      <c r="H202" s="290"/>
      <c r="I202" s="290"/>
      <c r="J202" s="172" t="s">
        <v>190</v>
      </c>
      <c r="K202" s="173">
        <v>63.529000000000003</v>
      </c>
      <c r="L202" s="291">
        <v>0</v>
      </c>
      <c r="M202" s="291"/>
      <c r="N202" s="29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2.3000000000000001E-4</v>
      </c>
      <c r="Y202" s="176">
        <f>X202*K202</f>
        <v>1.4611670000000002E-2</v>
      </c>
      <c r="Z202" s="176">
        <v>0</v>
      </c>
      <c r="AA202" s="177">
        <f>Z202*K202</f>
        <v>0</v>
      </c>
      <c r="AR202" s="23" t="s">
        <v>252</v>
      </c>
      <c r="AT202" s="23" t="s">
        <v>170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252</v>
      </c>
      <c r="BM202" s="23" t="s">
        <v>325</v>
      </c>
    </row>
    <row r="203" spans="2:65" s="11" customFormat="1" ht="16.5" customHeight="1">
      <c r="B203" s="179"/>
      <c r="C203" s="180"/>
      <c r="D203" s="180"/>
      <c r="E203" s="181" t="s">
        <v>5</v>
      </c>
      <c r="F203" s="293" t="s">
        <v>326</v>
      </c>
      <c r="G203" s="294"/>
      <c r="H203" s="294"/>
      <c r="I203" s="294"/>
      <c r="J203" s="180"/>
      <c r="K203" s="182">
        <v>18.481000000000002</v>
      </c>
      <c r="L203" s="180"/>
      <c r="M203" s="180"/>
      <c r="N203" s="180"/>
      <c r="O203" s="180"/>
      <c r="P203" s="180"/>
      <c r="Q203" s="180"/>
      <c r="R203" s="183"/>
      <c r="T203" s="184"/>
      <c r="U203" s="180"/>
      <c r="V203" s="180"/>
      <c r="W203" s="180"/>
      <c r="X203" s="180"/>
      <c r="Y203" s="180"/>
      <c r="Z203" s="180"/>
      <c r="AA203" s="185"/>
      <c r="AT203" s="186" t="s">
        <v>177</v>
      </c>
      <c r="AU203" s="186" t="s">
        <v>103</v>
      </c>
      <c r="AV203" s="11" t="s">
        <v>103</v>
      </c>
      <c r="AW203" s="11" t="s">
        <v>30</v>
      </c>
      <c r="AX203" s="11" t="s">
        <v>73</v>
      </c>
      <c r="AY203" s="186" t="s">
        <v>169</v>
      </c>
    </row>
    <row r="204" spans="2:65" s="11" customFormat="1" ht="16.5" customHeight="1">
      <c r="B204" s="179"/>
      <c r="C204" s="180"/>
      <c r="D204" s="180"/>
      <c r="E204" s="181" t="s">
        <v>5</v>
      </c>
      <c r="F204" s="295" t="s">
        <v>327</v>
      </c>
      <c r="G204" s="296"/>
      <c r="H204" s="296"/>
      <c r="I204" s="296"/>
      <c r="J204" s="180"/>
      <c r="K204" s="182">
        <v>7.1040000000000001</v>
      </c>
      <c r="L204" s="180"/>
      <c r="M204" s="180"/>
      <c r="N204" s="180"/>
      <c r="O204" s="180"/>
      <c r="P204" s="180"/>
      <c r="Q204" s="180"/>
      <c r="R204" s="183"/>
      <c r="T204" s="184"/>
      <c r="U204" s="180"/>
      <c r="V204" s="180"/>
      <c r="W204" s="180"/>
      <c r="X204" s="180"/>
      <c r="Y204" s="180"/>
      <c r="Z204" s="180"/>
      <c r="AA204" s="185"/>
      <c r="AT204" s="186" t="s">
        <v>177</v>
      </c>
      <c r="AU204" s="186" t="s">
        <v>103</v>
      </c>
      <c r="AV204" s="11" t="s">
        <v>103</v>
      </c>
      <c r="AW204" s="11" t="s">
        <v>30</v>
      </c>
      <c r="AX204" s="11" t="s">
        <v>73</v>
      </c>
      <c r="AY204" s="186" t="s">
        <v>169</v>
      </c>
    </row>
    <row r="205" spans="2:65" s="11" customFormat="1" ht="16.5" customHeight="1">
      <c r="B205" s="179"/>
      <c r="C205" s="180"/>
      <c r="D205" s="180"/>
      <c r="E205" s="181" t="s">
        <v>5</v>
      </c>
      <c r="F205" s="295" t="s">
        <v>328</v>
      </c>
      <c r="G205" s="296"/>
      <c r="H205" s="296"/>
      <c r="I205" s="296"/>
      <c r="J205" s="180"/>
      <c r="K205" s="182">
        <v>22.35</v>
      </c>
      <c r="L205" s="180"/>
      <c r="M205" s="180"/>
      <c r="N205" s="180"/>
      <c r="O205" s="180"/>
      <c r="P205" s="180"/>
      <c r="Q205" s="180"/>
      <c r="R205" s="183"/>
      <c r="T205" s="184"/>
      <c r="U205" s="180"/>
      <c r="V205" s="180"/>
      <c r="W205" s="180"/>
      <c r="X205" s="180"/>
      <c r="Y205" s="180"/>
      <c r="Z205" s="180"/>
      <c r="AA205" s="185"/>
      <c r="AT205" s="186" t="s">
        <v>177</v>
      </c>
      <c r="AU205" s="186" t="s">
        <v>103</v>
      </c>
      <c r="AV205" s="11" t="s">
        <v>103</v>
      </c>
      <c r="AW205" s="11" t="s">
        <v>30</v>
      </c>
      <c r="AX205" s="11" t="s">
        <v>73</v>
      </c>
      <c r="AY205" s="186" t="s">
        <v>169</v>
      </c>
    </row>
    <row r="206" spans="2:65" s="11" customFormat="1" ht="16.5" customHeight="1">
      <c r="B206" s="179"/>
      <c r="C206" s="180"/>
      <c r="D206" s="180"/>
      <c r="E206" s="181" t="s">
        <v>5</v>
      </c>
      <c r="F206" s="295" t="s">
        <v>329</v>
      </c>
      <c r="G206" s="296"/>
      <c r="H206" s="296"/>
      <c r="I206" s="296"/>
      <c r="J206" s="180"/>
      <c r="K206" s="182">
        <v>14.076000000000001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73</v>
      </c>
      <c r="AY206" s="186" t="s">
        <v>169</v>
      </c>
    </row>
    <row r="207" spans="2:65" s="11" customFormat="1" ht="16.5" customHeight="1">
      <c r="B207" s="179"/>
      <c r="C207" s="180"/>
      <c r="D207" s="180"/>
      <c r="E207" s="181" t="s">
        <v>5</v>
      </c>
      <c r="F207" s="295" t="s">
        <v>330</v>
      </c>
      <c r="G207" s="296"/>
      <c r="H207" s="296"/>
      <c r="I207" s="296"/>
      <c r="J207" s="180"/>
      <c r="K207" s="182">
        <v>1.518</v>
      </c>
      <c r="L207" s="180"/>
      <c r="M207" s="180"/>
      <c r="N207" s="180"/>
      <c r="O207" s="180"/>
      <c r="P207" s="180"/>
      <c r="Q207" s="180"/>
      <c r="R207" s="183"/>
      <c r="T207" s="184"/>
      <c r="U207" s="180"/>
      <c r="V207" s="180"/>
      <c r="W207" s="180"/>
      <c r="X207" s="180"/>
      <c r="Y207" s="180"/>
      <c r="Z207" s="180"/>
      <c r="AA207" s="185"/>
      <c r="AT207" s="186" t="s">
        <v>177</v>
      </c>
      <c r="AU207" s="186" t="s">
        <v>103</v>
      </c>
      <c r="AV207" s="11" t="s">
        <v>103</v>
      </c>
      <c r="AW207" s="11" t="s">
        <v>30</v>
      </c>
      <c r="AX207" s="11" t="s">
        <v>73</v>
      </c>
      <c r="AY207" s="186" t="s">
        <v>169</v>
      </c>
    </row>
    <row r="208" spans="2:65" s="12" customFormat="1" ht="16.5" customHeight="1">
      <c r="B208" s="187"/>
      <c r="C208" s="188"/>
      <c r="D208" s="188"/>
      <c r="E208" s="189" t="s">
        <v>5</v>
      </c>
      <c r="F208" s="302" t="s">
        <v>179</v>
      </c>
      <c r="G208" s="303"/>
      <c r="H208" s="303"/>
      <c r="I208" s="303"/>
      <c r="J208" s="188"/>
      <c r="K208" s="190">
        <v>63.529000000000003</v>
      </c>
      <c r="L208" s="188"/>
      <c r="M208" s="188"/>
      <c r="N208" s="188"/>
      <c r="O208" s="188"/>
      <c r="P208" s="188"/>
      <c r="Q208" s="188"/>
      <c r="R208" s="191"/>
      <c r="T208" s="192"/>
      <c r="U208" s="188"/>
      <c r="V208" s="188"/>
      <c r="W208" s="188"/>
      <c r="X208" s="188"/>
      <c r="Y208" s="188"/>
      <c r="Z208" s="188"/>
      <c r="AA208" s="193"/>
      <c r="AT208" s="194" t="s">
        <v>177</v>
      </c>
      <c r="AU208" s="194" t="s">
        <v>103</v>
      </c>
      <c r="AV208" s="12" t="s">
        <v>174</v>
      </c>
      <c r="AW208" s="12" t="s">
        <v>30</v>
      </c>
      <c r="AX208" s="12" t="s">
        <v>81</v>
      </c>
      <c r="AY208" s="194" t="s">
        <v>169</v>
      </c>
    </row>
    <row r="209" spans="2:63" s="1" customFormat="1" ht="49.9" customHeight="1">
      <c r="B209" s="38"/>
      <c r="C209" s="39"/>
      <c r="D209" s="161" t="s">
        <v>331</v>
      </c>
      <c r="E209" s="39"/>
      <c r="F209" s="39"/>
      <c r="G209" s="39"/>
      <c r="H209" s="39"/>
      <c r="I209" s="39"/>
      <c r="J209" s="39"/>
      <c r="K209" s="39"/>
      <c r="L209" s="39"/>
      <c r="M209" s="39"/>
      <c r="N209" s="318">
        <f t="shared" ref="N209:N214" si="5">BK209</f>
        <v>0</v>
      </c>
      <c r="O209" s="319"/>
      <c r="P209" s="319"/>
      <c r="Q209" s="319"/>
      <c r="R209" s="40"/>
      <c r="T209" s="206"/>
      <c r="U209" s="39"/>
      <c r="V209" s="39"/>
      <c r="W209" s="39"/>
      <c r="X209" s="39"/>
      <c r="Y209" s="39"/>
      <c r="Z209" s="39"/>
      <c r="AA209" s="77"/>
      <c r="AT209" s="23" t="s">
        <v>72</v>
      </c>
      <c r="AU209" s="23" t="s">
        <v>73</v>
      </c>
      <c r="AY209" s="23" t="s">
        <v>332</v>
      </c>
      <c r="BK209" s="178">
        <f>SUM(BK210:BK214)</f>
        <v>0</v>
      </c>
    </row>
    <row r="210" spans="2:63" s="1" customFormat="1" ht="22.4" customHeight="1">
      <c r="B210" s="38"/>
      <c r="C210" s="207" t="s">
        <v>5</v>
      </c>
      <c r="D210" s="207" t="s">
        <v>170</v>
      </c>
      <c r="E210" s="208" t="s">
        <v>5</v>
      </c>
      <c r="F210" s="316" t="s">
        <v>5</v>
      </c>
      <c r="G210" s="316"/>
      <c r="H210" s="316"/>
      <c r="I210" s="316"/>
      <c r="J210" s="209" t="s">
        <v>5</v>
      </c>
      <c r="K210" s="174"/>
      <c r="L210" s="291"/>
      <c r="M210" s="317"/>
      <c r="N210" s="317">
        <f t="shared" si="5"/>
        <v>0</v>
      </c>
      <c r="O210" s="317"/>
      <c r="P210" s="317"/>
      <c r="Q210" s="317"/>
      <c r="R210" s="40"/>
      <c r="T210" s="175" t="s">
        <v>5</v>
      </c>
      <c r="U210" s="210" t="s">
        <v>40</v>
      </c>
      <c r="V210" s="39"/>
      <c r="W210" s="39"/>
      <c r="X210" s="39"/>
      <c r="Y210" s="39"/>
      <c r="Z210" s="39"/>
      <c r="AA210" s="77"/>
      <c r="AT210" s="23" t="s">
        <v>332</v>
      </c>
      <c r="AU210" s="23" t="s">
        <v>81</v>
      </c>
      <c r="AY210" s="23" t="s">
        <v>332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103</v>
      </c>
      <c r="BK210" s="178">
        <f>L210*K210</f>
        <v>0</v>
      </c>
    </row>
    <row r="211" spans="2:63" s="1" customFormat="1" ht="22.4" customHeight="1">
      <c r="B211" s="38"/>
      <c r="C211" s="207" t="s">
        <v>5</v>
      </c>
      <c r="D211" s="207" t="s">
        <v>170</v>
      </c>
      <c r="E211" s="208" t="s">
        <v>5</v>
      </c>
      <c r="F211" s="316" t="s">
        <v>5</v>
      </c>
      <c r="G211" s="316"/>
      <c r="H211" s="316"/>
      <c r="I211" s="316"/>
      <c r="J211" s="209" t="s">
        <v>5</v>
      </c>
      <c r="K211" s="174"/>
      <c r="L211" s="291"/>
      <c r="M211" s="317"/>
      <c r="N211" s="317">
        <f t="shared" si="5"/>
        <v>0</v>
      </c>
      <c r="O211" s="317"/>
      <c r="P211" s="317"/>
      <c r="Q211" s="317"/>
      <c r="R211" s="40"/>
      <c r="T211" s="175" t="s">
        <v>5</v>
      </c>
      <c r="U211" s="210" t="s">
        <v>40</v>
      </c>
      <c r="V211" s="39"/>
      <c r="W211" s="39"/>
      <c r="X211" s="39"/>
      <c r="Y211" s="39"/>
      <c r="Z211" s="39"/>
      <c r="AA211" s="77"/>
      <c r="AT211" s="23" t="s">
        <v>332</v>
      </c>
      <c r="AU211" s="23" t="s">
        <v>81</v>
      </c>
      <c r="AY211" s="23" t="s">
        <v>332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103</v>
      </c>
      <c r="BK211" s="178">
        <f>L211*K211</f>
        <v>0</v>
      </c>
    </row>
    <row r="212" spans="2:63" s="1" customFormat="1" ht="22.4" customHeight="1">
      <c r="B212" s="38"/>
      <c r="C212" s="207" t="s">
        <v>5</v>
      </c>
      <c r="D212" s="207" t="s">
        <v>170</v>
      </c>
      <c r="E212" s="208" t="s">
        <v>5</v>
      </c>
      <c r="F212" s="316" t="s">
        <v>5</v>
      </c>
      <c r="G212" s="316"/>
      <c r="H212" s="316"/>
      <c r="I212" s="316"/>
      <c r="J212" s="209" t="s">
        <v>5</v>
      </c>
      <c r="K212" s="174"/>
      <c r="L212" s="291"/>
      <c r="M212" s="317"/>
      <c r="N212" s="317">
        <f t="shared" si="5"/>
        <v>0</v>
      </c>
      <c r="O212" s="317"/>
      <c r="P212" s="317"/>
      <c r="Q212" s="317"/>
      <c r="R212" s="40"/>
      <c r="T212" s="175" t="s">
        <v>5</v>
      </c>
      <c r="U212" s="210" t="s">
        <v>40</v>
      </c>
      <c r="V212" s="39"/>
      <c r="W212" s="39"/>
      <c r="X212" s="39"/>
      <c r="Y212" s="39"/>
      <c r="Z212" s="39"/>
      <c r="AA212" s="77"/>
      <c r="AT212" s="23" t="s">
        <v>332</v>
      </c>
      <c r="AU212" s="23" t="s">
        <v>81</v>
      </c>
      <c r="AY212" s="23" t="s">
        <v>332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103</v>
      </c>
      <c r="BK212" s="178">
        <f>L212*K212</f>
        <v>0</v>
      </c>
    </row>
    <row r="213" spans="2:63" s="1" customFormat="1" ht="22.4" customHeight="1">
      <c r="B213" s="38"/>
      <c r="C213" s="207" t="s">
        <v>5</v>
      </c>
      <c r="D213" s="207" t="s">
        <v>170</v>
      </c>
      <c r="E213" s="208" t="s">
        <v>5</v>
      </c>
      <c r="F213" s="316" t="s">
        <v>5</v>
      </c>
      <c r="G213" s="316"/>
      <c r="H213" s="316"/>
      <c r="I213" s="316"/>
      <c r="J213" s="209" t="s">
        <v>5</v>
      </c>
      <c r="K213" s="174"/>
      <c r="L213" s="291"/>
      <c r="M213" s="317"/>
      <c r="N213" s="317">
        <f t="shared" si="5"/>
        <v>0</v>
      </c>
      <c r="O213" s="317"/>
      <c r="P213" s="317"/>
      <c r="Q213" s="317"/>
      <c r="R213" s="40"/>
      <c r="T213" s="175" t="s">
        <v>5</v>
      </c>
      <c r="U213" s="210" t="s">
        <v>40</v>
      </c>
      <c r="V213" s="39"/>
      <c r="W213" s="39"/>
      <c r="X213" s="39"/>
      <c r="Y213" s="39"/>
      <c r="Z213" s="39"/>
      <c r="AA213" s="77"/>
      <c r="AT213" s="23" t="s">
        <v>332</v>
      </c>
      <c r="AU213" s="23" t="s">
        <v>81</v>
      </c>
      <c r="AY213" s="23" t="s">
        <v>332</v>
      </c>
      <c r="BE213" s="117">
        <f>IF(U213="základná",N213,0)</f>
        <v>0</v>
      </c>
      <c r="BF213" s="117">
        <f>IF(U213="znížená",N213,0)</f>
        <v>0</v>
      </c>
      <c r="BG213" s="117">
        <f>IF(U213="zákl. prenesená",N213,0)</f>
        <v>0</v>
      </c>
      <c r="BH213" s="117">
        <f>IF(U213="zníž. prenesená",N213,0)</f>
        <v>0</v>
      </c>
      <c r="BI213" s="117">
        <f>IF(U213="nulová",N213,0)</f>
        <v>0</v>
      </c>
      <c r="BJ213" s="23" t="s">
        <v>103</v>
      </c>
      <c r="BK213" s="178">
        <f>L213*K213</f>
        <v>0</v>
      </c>
    </row>
    <row r="214" spans="2:63" s="1" customFormat="1" ht="22.4" customHeight="1">
      <c r="B214" s="38"/>
      <c r="C214" s="207" t="s">
        <v>5</v>
      </c>
      <c r="D214" s="207" t="s">
        <v>170</v>
      </c>
      <c r="E214" s="208" t="s">
        <v>5</v>
      </c>
      <c r="F214" s="316" t="s">
        <v>5</v>
      </c>
      <c r="G214" s="316"/>
      <c r="H214" s="316"/>
      <c r="I214" s="316"/>
      <c r="J214" s="209" t="s">
        <v>5</v>
      </c>
      <c r="K214" s="174"/>
      <c r="L214" s="291"/>
      <c r="M214" s="317"/>
      <c r="N214" s="317">
        <f t="shared" si="5"/>
        <v>0</v>
      </c>
      <c r="O214" s="317"/>
      <c r="P214" s="317"/>
      <c r="Q214" s="317"/>
      <c r="R214" s="40"/>
      <c r="T214" s="175" t="s">
        <v>5</v>
      </c>
      <c r="U214" s="210" t="s">
        <v>40</v>
      </c>
      <c r="V214" s="59"/>
      <c r="W214" s="59"/>
      <c r="X214" s="59"/>
      <c r="Y214" s="59"/>
      <c r="Z214" s="59"/>
      <c r="AA214" s="61"/>
      <c r="AT214" s="23" t="s">
        <v>332</v>
      </c>
      <c r="AU214" s="23" t="s">
        <v>81</v>
      </c>
      <c r="AY214" s="23" t="s">
        <v>332</v>
      </c>
      <c r="BE214" s="117">
        <f>IF(U214="základná",N214,0)</f>
        <v>0</v>
      </c>
      <c r="BF214" s="117">
        <f>IF(U214="znížená",N214,0)</f>
        <v>0</v>
      </c>
      <c r="BG214" s="117">
        <f>IF(U214="zákl. prenesená",N214,0)</f>
        <v>0</v>
      </c>
      <c r="BH214" s="117">
        <f>IF(U214="zníž. prenesená",N214,0)</f>
        <v>0</v>
      </c>
      <c r="BI214" s="117">
        <f>IF(U214="nulová",N214,0)</f>
        <v>0</v>
      </c>
      <c r="BJ214" s="23" t="s">
        <v>103</v>
      </c>
      <c r="BK214" s="178">
        <f>L214*K214</f>
        <v>0</v>
      </c>
    </row>
    <row r="215" spans="2:63" s="1" customFormat="1" ht="7" customHeight="1"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4"/>
    </row>
  </sheetData>
  <mergeCells count="232">
    <mergeCell ref="H1:K1"/>
    <mergeCell ref="S2:AC2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5:I205"/>
    <mergeCell ref="F206:I206"/>
    <mergeCell ref="F207:I207"/>
    <mergeCell ref="F208:I208"/>
    <mergeCell ref="F210:I210"/>
    <mergeCell ref="L210:M210"/>
    <mergeCell ref="N210:Q210"/>
    <mergeCell ref="F211:I211"/>
    <mergeCell ref="L211:M211"/>
    <mergeCell ref="N211:Q211"/>
    <mergeCell ref="N209:Q209"/>
    <mergeCell ref="F199:I199"/>
    <mergeCell ref="F200:I200"/>
    <mergeCell ref="L200:M200"/>
    <mergeCell ref="N200:Q200"/>
    <mergeCell ref="F202:I202"/>
    <mergeCell ref="L202:M202"/>
    <mergeCell ref="N202:Q202"/>
    <mergeCell ref="F203:I203"/>
    <mergeCell ref="F204:I204"/>
    <mergeCell ref="N201:Q201"/>
    <mergeCell ref="F191:I191"/>
    <mergeCell ref="F192:I192"/>
    <mergeCell ref="L192:M192"/>
    <mergeCell ref="N192:Q192"/>
    <mergeCell ref="F193:I193"/>
    <mergeCell ref="F195:I195"/>
    <mergeCell ref="L195:M195"/>
    <mergeCell ref="N195:Q195"/>
    <mergeCell ref="F198:I198"/>
    <mergeCell ref="L198:M198"/>
    <mergeCell ref="N198:Q198"/>
    <mergeCell ref="N194:Q194"/>
    <mergeCell ref="N196:Q196"/>
    <mergeCell ref="N197:Q197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6:I186"/>
    <mergeCell ref="L186:M186"/>
    <mergeCell ref="N186:Q186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F181:I181"/>
    <mergeCell ref="N169:Q169"/>
    <mergeCell ref="F170:I170"/>
    <mergeCell ref="F172:I172"/>
    <mergeCell ref="L172:M172"/>
    <mergeCell ref="N172:Q172"/>
    <mergeCell ref="F173:I173"/>
    <mergeCell ref="F174:I174"/>
    <mergeCell ref="F175:I175"/>
    <mergeCell ref="F176:I176"/>
    <mergeCell ref="N171:Q17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F161:I161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45:I145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F140:I140"/>
    <mergeCell ref="F141:I141"/>
    <mergeCell ref="L141:M141"/>
    <mergeCell ref="N141:Q141"/>
    <mergeCell ref="F142:I142"/>
    <mergeCell ref="L142:M142"/>
    <mergeCell ref="N142:Q142"/>
    <mergeCell ref="F144:I144"/>
    <mergeCell ref="L144:M144"/>
    <mergeCell ref="N144:Q144"/>
    <mergeCell ref="N143:Q143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F139:I139"/>
    <mergeCell ref="L139:M139"/>
    <mergeCell ref="N139:Q139"/>
    <mergeCell ref="F130:I130"/>
    <mergeCell ref="F131:I131"/>
    <mergeCell ref="F132:I132"/>
    <mergeCell ref="F133:I133"/>
    <mergeCell ref="L133:M133"/>
    <mergeCell ref="N133:Q133"/>
    <mergeCell ref="F134:I134"/>
    <mergeCell ref="L134:M134"/>
    <mergeCell ref="N134:Q134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10:D215" xr:uid="{00000000-0002-0000-0400-000000000000}">
      <formula1>"K, M"</formula1>
    </dataValidation>
    <dataValidation type="list" allowBlank="1" showInputMessage="1" showErrorMessage="1" error="Povolené sú hodnoty základná, znížená, nulová." sqref="U210:U215" xr:uid="{00000000-0002-0000-0400-000001000000}">
      <formula1>"základná, znížená, nulová"</formula1>
    </dataValidation>
  </dataValidations>
  <hyperlinks>
    <hyperlink ref="F1:G1" location="C2" display="1) Krycí list rozpočtu" xr:uid="{00000000-0004-0000-0400-000000000000}"/>
    <hyperlink ref="H1:K1" location="C86" display="2) Rekapitulácia rozpočtu" xr:uid="{00000000-0004-0000-0400-000001000000}"/>
    <hyperlink ref="L1" location="C123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254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94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345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N103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ROUND((((SUM(BE103:BE110)+SUM(BE128:BE247))+SUM(BE249:BE253))),2)</f>
        <v>0</v>
      </c>
      <c r="I32" s="270"/>
      <c r="J32" s="270"/>
      <c r="K32" s="39"/>
      <c r="L32" s="39"/>
      <c r="M32" s="276">
        <f>ROUND(((ROUND((SUM(BE103:BE110)+SUM(BE128:BE247)), 2)*F32)+SUM(BE249:BE253)*F32),2)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ROUND((((SUM(BF103:BF110)+SUM(BF128:BF247))+SUM(BF249:BF253))),2)</f>
        <v>0</v>
      </c>
      <c r="I33" s="270"/>
      <c r="J33" s="270"/>
      <c r="K33" s="39"/>
      <c r="L33" s="39"/>
      <c r="M33" s="276">
        <f>ROUND(((ROUND((SUM(BF103:BF110)+SUM(BF128:BF247)), 2)*F33)+SUM(BF249:BF253)*F33),2)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ROUND((((SUM(BG103:BG110)+SUM(BG128:BG247))+SUM(BG249:BG253))),2)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ROUND((((SUM(BH103:BH110)+SUM(BH128:BH247))+SUM(BH249:BH253))),2)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ROUND((((SUM(BI103:BI110)+SUM(BI128:BI247))+SUM(BI249:BI253))),2)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SO-05 - Stavebné úpravy jestvujúceho oplotenia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47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47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47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47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47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47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47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47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N128</f>
        <v>0</v>
      </c>
      <c r="O88" s="281"/>
      <c r="P88" s="281"/>
      <c r="Q88" s="281"/>
      <c r="R88" s="40"/>
      <c r="AU88" s="23" t="s">
        <v>136</v>
      </c>
    </row>
    <row r="89" spans="2:47" s="7" customFormat="1" ht="25" customHeight="1">
      <c r="B89" s="133"/>
      <c r="C89" s="134"/>
      <c r="D89" s="135" t="s">
        <v>137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N129</f>
        <v>0</v>
      </c>
      <c r="O89" s="283"/>
      <c r="P89" s="283"/>
      <c r="Q89" s="283"/>
      <c r="R89" s="136"/>
    </row>
    <row r="90" spans="2:47" s="8" customFormat="1" ht="19.899999999999999" customHeight="1">
      <c r="B90" s="137"/>
      <c r="C90" s="102"/>
      <c r="D90" s="113" t="s">
        <v>138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N130</f>
        <v>0</v>
      </c>
      <c r="O90" s="261"/>
      <c r="P90" s="261"/>
      <c r="Q90" s="261"/>
      <c r="R90" s="138"/>
    </row>
    <row r="91" spans="2:47" s="8" customFormat="1" ht="19.899999999999999" customHeight="1">
      <c r="B91" s="137"/>
      <c r="C91" s="102"/>
      <c r="D91" s="113" t="s">
        <v>139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N150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346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N171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347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N184</f>
        <v>0</v>
      </c>
      <c r="O93" s="261"/>
      <c r="P93" s="261"/>
      <c r="Q93" s="261"/>
      <c r="R93" s="138"/>
    </row>
    <row r="94" spans="2:47" s="8" customFormat="1" ht="19.899999999999999" customHeight="1">
      <c r="B94" s="137"/>
      <c r="C94" s="102"/>
      <c r="D94" s="113" t="s">
        <v>348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60">
        <f>N185</f>
        <v>0</v>
      </c>
      <c r="O94" s="261"/>
      <c r="P94" s="261"/>
      <c r="Q94" s="261"/>
      <c r="R94" s="138"/>
    </row>
    <row r="95" spans="2:47" s="8" customFormat="1" ht="19.899999999999999" customHeight="1">
      <c r="B95" s="137"/>
      <c r="C95" s="102"/>
      <c r="D95" s="113" t="s">
        <v>141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N201</f>
        <v>0</v>
      </c>
      <c r="O95" s="261"/>
      <c r="P95" s="261"/>
      <c r="Q95" s="261"/>
      <c r="R95" s="138"/>
    </row>
    <row r="96" spans="2:47" s="7" customFormat="1" ht="25" customHeight="1">
      <c r="B96" s="133"/>
      <c r="C96" s="134"/>
      <c r="D96" s="135" t="s">
        <v>142</v>
      </c>
      <c r="E96" s="134"/>
      <c r="F96" s="134"/>
      <c r="G96" s="134"/>
      <c r="H96" s="134"/>
      <c r="I96" s="134"/>
      <c r="J96" s="134"/>
      <c r="K96" s="134"/>
      <c r="L96" s="134"/>
      <c r="M96" s="134"/>
      <c r="N96" s="282">
        <f>N203</f>
        <v>0</v>
      </c>
      <c r="O96" s="283"/>
      <c r="P96" s="283"/>
      <c r="Q96" s="283"/>
      <c r="R96" s="136"/>
    </row>
    <row r="97" spans="2:65" s="8" customFormat="1" ht="19.899999999999999" customHeight="1">
      <c r="B97" s="137"/>
      <c r="C97" s="102"/>
      <c r="D97" s="113" t="s">
        <v>349</v>
      </c>
      <c r="E97" s="102"/>
      <c r="F97" s="102"/>
      <c r="G97" s="102"/>
      <c r="H97" s="102"/>
      <c r="I97" s="102"/>
      <c r="J97" s="102"/>
      <c r="K97" s="102"/>
      <c r="L97" s="102"/>
      <c r="M97" s="102"/>
      <c r="N97" s="260">
        <f>N204</f>
        <v>0</v>
      </c>
      <c r="O97" s="261"/>
      <c r="P97" s="261"/>
      <c r="Q97" s="261"/>
      <c r="R97" s="138"/>
    </row>
    <row r="98" spans="2:65" s="8" customFormat="1" ht="19.899999999999999" customHeight="1">
      <c r="B98" s="137"/>
      <c r="C98" s="102"/>
      <c r="D98" s="113" t="s">
        <v>143</v>
      </c>
      <c r="E98" s="102"/>
      <c r="F98" s="102"/>
      <c r="G98" s="102"/>
      <c r="H98" s="102"/>
      <c r="I98" s="102"/>
      <c r="J98" s="102"/>
      <c r="K98" s="102"/>
      <c r="L98" s="102"/>
      <c r="M98" s="102"/>
      <c r="N98" s="260">
        <f>N209</f>
        <v>0</v>
      </c>
      <c r="O98" s="261"/>
      <c r="P98" s="261"/>
      <c r="Q98" s="261"/>
      <c r="R98" s="138"/>
    </row>
    <row r="99" spans="2:65" s="8" customFormat="1" ht="19.899999999999999" customHeight="1">
      <c r="B99" s="137"/>
      <c r="C99" s="102"/>
      <c r="D99" s="113" t="s">
        <v>350</v>
      </c>
      <c r="E99" s="102"/>
      <c r="F99" s="102"/>
      <c r="G99" s="102"/>
      <c r="H99" s="102"/>
      <c r="I99" s="102"/>
      <c r="J99" s="102"/>
      <c r="K99" s="102"/>
      <c r="L99" s="102"/>
      <c r="M99" s="102"/>
      <c r="N99" s="260">
        <f>N215</f>
        <v>0</v>
      </c>
      <c r="O99" s="261"/>
      <c r="P99" s="261"/>
      <c r="Q99" s="261"/>
      <c r="R99" s="138"/>
    </row>
    <row r="100" spans="2:65" s="8" customFormat="1" ht="19.899999999999999" customHeight="1">
      <c r="B100" s="137"/>
      <c r="C100" s="102"/>
      <c r="D100" s="113" t="s">
        <v>144</v>
      </c>
      <c r="E100" s="102"/>
      <c r="F100" s="102"/>
      <c r="G100" s="102"/>
      <c r="H100" s="102"/>
      <c r="I100" s="102"/>
      <c r="J100" s="102"/>
      <c r="K100" s="102"/>
      <c r="L100" s="102"/>
      <c r="M100" s="102"/>
      <c r="N100" s="260">
        <f>N234</f>
        <v>0</v>
      </c>
      <c r="O100" s="261"/>
      <c r="P100" s="261"/>
      <c r="Q100" s="261"/>
      <c r="R100" s="138"/>
    </row>
    <row r="101" spans="2:65" s="7" customFormat="1" ht="21.75" customHeight="1">
      <c r="B101" s="133"/>
      <c r="C101" s="134"/>
      <c r="D101" s="135" t="s">
        <v>145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284">
        <f>N248</f>
        <v>0</v>
      </c>
      <c r="O101" s="283"/>
      <c r="P101" s="283"/>
      <c r="Q101" s="283"/>
      <c r="R101" s="136"/>
    </row>
    <row r="102" spans="2:65" s="1" customFormat="1" ht="21.75" customHeight="1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40"/>
    </row>
    <row r="103" spans="2:65" s="1" customFormat="1" ht="29.25" customHeight="1">
      <c r="B103" s="38"/>
      <c r="C103" s="132" t="s">
        <v>146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281">
        <f>ROUND(N104+N105+N106+N107+N108+N109,2)</f>
        <v>0</v>
      </c>
      <c r="O103" s="285"/>
      <c r="P103" s="285"/>
      <c r="Q103" s="285"/>
      <c r="R103" s="40"/>
      <c r="T103" s="139"/>
      <c r="U103" s="140" t="s">
        <v>37</v>
      </c>
    </row>
    <row r="104" spans="2:65" s="1" customFormat="1" ht="18" customHeight="1">
      <c r="B104" s="141"/>
      <c r="C104" s="142"/>
      <c r="D104" s="262" t="s">
        <v>147</v>
      </c>
      <c r="E104" s="286"/>
      <c r="F104" s="286"/>
      <c r="G104" s="286"/>
      <c r="H104" s="286"/>
      <c r="I104" s="142"/>
      <c r="J104" s="142"/>
      <c r="K104" s="142"/>
      <c r="L104" s="142"/>
      <c r="M104" s="142"/>
      <c r="N104" s="264">
        <f>ROUND(N88*T104,2)</f>
        <v>0</v>
      </c>
      <c r="O104" s="287"/>
      <c r="P104" s="287"/>
      <c r="Q104" s="287"/>
      <c r="R104" s="144"/>
      <c r="S104" s="145"/>
      <c r="T104" s="146"/>
      <c r="U104" s="147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148</v>
      </c>
      <c r="AZ104" s="145"/>
      <c r="BA104" s="145"/>
      <c r="BB104" s="145"/>
      <c r="BC104" s="145"/>
      <c r="BD104" s="145"/>
      <c r="BE104" s="149">
        <f t="shared" ref="BE104:BE109" si="0">IF(U104="základná",N104,0)</f>
        <v>0</v>
      </c>
      <c r="BF104" s="149">
        <f t="shared" ref="BF104:BF109" si="1">IF(U104="znížená",N104,0)</f>
        <v>0</v>
      </c>
      <c r="BG104" s="149">
        <f t="shared" ref="BG104:BG109" si="2">IF(U104="zákl. prenesená",N104,0)</f>
        <v>0</v>
      </c>
      <c r="BH104" s="149">
        <f t="shared" ref="BH104:BH109" si="3">IF(U104="zníž. prenesená",N104,0)</f>
        <v>0</v>
      </c>
      <c r="BI104" s="149">
        <f t="shared" ref="BI104:BI109" si="4">IF(U104="nulová",N104,0)</f>
        <v>0</v>
      </c>
      <c r="BJ104" s="148" t="s">
        <v>103</v>
      </c>
      <c r="BK104" s="145"/>
      <c r="BL104" s="145"/>
      <c r="BM104" s="145"/>
    </row>
    <row r="105" spans="2:65" s="1" customFormat="1" ht="18" customHeight="1">
      <c r="B105" s="141"/>
      <c r="C105" s="142"/>
      <c r="D105" s="262" t="s">
        <v>149</v>
      </c>
      <c r="E105" s="286"/>
      <c r="F105" s="286"/>
      <c r="G105" s="286"/>
      <c r="H105" s="286"/>
      <c r="I105" s="142"/>
      <c r="J105" s="142"/>
      <c r="K105" s="142"/>
      <c r="L105" s="142"/>
      <c r="M105" s="142"/>
      <c r="N105" s="264">
        <f>ROUND(N88*T105,2)</f>
        <v>0</v>
      </c>
      <c r="O105" s="287"/>
      <c r="P105" s="287"/>
      <c r="Q105" s="287"/>
      <c r="R105" s="144"/>
      <c r="S105" s="145"/>
      <c r="T105" s="146"/>
      <c r="U105" s="147" t="s">
        <v>40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8" t="s">
        <v>148</v>
      </c>
      <c r="AZ105" s="145"/>
      <c r="BA105" s="145"/>
      <c r="BB105" s="145"/>
      <c r="BC105" s="145"/>
      <c r="BD105" s="145"/>
      <c r="BE105" s="149">
        <f t="shared" si="0"/>
        <v>0</v>
      </c>
      <c r="BF105" s="149">
        <f t="shared" si="1"/>
        <v>0</v>
      </c>
      <c r="BG105" s="149">
        <f t="shared" si="2"/>
        <v>0</v>
      </c>
      <c r="BH105" s="149">
        <f t="shared" si="3"/>
        <v>0</v>
      </c>
      <c r="BI105" s="149">
        <f t="shared" si="4"/>
        <v>0</v>
      </c>
      <c r="BJ105" s="148" t="s">
        <v>103</v>
      </c>
      <c r="BK105" s="145"/>
      <c r="BL105" s="145"/>
      <c r="BM105" s="145"/>
    </row>
    <row r="106" spans="2:65" s="1" customFormat="1" ht="18" customHeight="1">
      <c r="B106" s="141"/>
      <c r="C106" s="142"/>
      <c r="D106" s="262" t="s">
        <v>150</v>
      </c>
      <c r="E106" s="286"/>
      <c r="F106" s="286"/>
      <c r="G106" s="286"/>
      <c r="H106" s="286"/>
      <c r="I106" s="142"/>
      <c r="J106" s="142"/>
      <c r="K106" s="142"/>
      <c r="L106" s="142"/>
      <c r="M106" s="142"/>
      <c r="N106" s="264">
        <f>ROUND(N88*T106,2)</f>
        <v>0</v>
      </c>
      <c r="O106" s="287"/>
      <c r="P106" s="287"/>
      <c r="Q106" s="287"/>
      <c r="R106" s="144"/>
      <c r="S106" s="145"/>
      <c r="T106" s="146"/>
      <c r="U106" s="147" t="s">
        <v>40</v>
      </c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8" t="s">
        <v>148</v>
      </c>
      <c r="AZ106" s="145"/>
      <c r="BA106" s="145"/>
      <c r="BB106" s="145"/>
      <c r="BC106" s="145"/>
      <c r="BD106" s="145"/>
      <c r="BE106" s="149">
        <f t="shared" si="0"/>
        <v>0</v>
      </c>
      <c r="BF106" s="149">
        <f t="shared" si="1"/>
        <v>0</v>
      </c>
      <c r="BG106" s="149">
        <f t="shared" si="2"/>
        <v>0</v>
      </c>
      <c r="BH106" s="149">
        <f t="shared" si="3"/>
        <v>0</v>
      </c>
      <c r="BI106" s="149">
        <f t="shared" si="4"/>
        <v>0</v>
      </c>
      <c r="BJ106" s="148" t="s">
        <v>103</v>
      </c>
      <c r="BK106" s="145"/>
      <c r="BL106" s="145"/>
      <c r="BM106" s="145"/>
    </row>
    <row r="107" spans="2:65" s="1" customFormat="1" ht="18" customHeight="1">
      <c r="B107" s="141"/>
      <c r="C107" s="142"/>
      <c r="D107" s="262" t="s">
        <v>151</v>
      </c>
      <c r="E107" s="286"/>
      <c r="F107" s="286"/>
      <c r="G107" s="286"/>
      <c r="H107" s="286"/>
      <c r="I107" s="142"/>
      <c r="J107" s="142"/>
      <c r="K107" s="142"/>
      <c r="L107" s="142"/>
      <c r="M107" s="142"/>
      <c r="N107" s="264">
        <f>ROUND(N88*T107,2)</f>
        <v>0</v>
      </c>
      <c r="O107" s="287"/>
      <c r="P107" s="287"/>
      <c r="Q107" s="287"/>
      <c r="R107" s="144"/>
      <c r="S107" s="145"/>
      <c r="T107" s="146"/>
      <c r="U107" s="147" t="s">
        <v>40</v>
      </c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8" t="s">
        <v>148</v>
      </c>
      <c r="AZ107" s="145"/>
      <c r="BA107" s="145"/>
      <c r="BB107" s="145"/>
      <c r="BC107" s="145"/>
      <c r="BD107" s="145"/>
      <c r="BE107" s="149">
        <f t="shared" si="0"/>
        <v>0</v>
      </c>
      <c r="BF107" s="149">
        <f t="shared" si="1"/>
        <v>0</v>
      </c>
      <c r="BG107" s="149">
        <f t="shared" si="2"/>
        <v>0</v>
      </c>
      <c r="BH107" s="149">
        <f t="shared" si="3"/>
        <v>0</v>
      </c>
      <c r="BI107" s="149">
        <f t="shared" si="4"/>
        <v>0</v>
      </c>
      <c r="BJ107" s="148" t="s">
        <v>103</v>
      </c>
      <c r="BK107" s="145"/>
      <c r="BL107" s="145"/>
      <c r="BM107" s="145"/>
    </row>
    <row r="108" spans="2:65" s="1" customFormat="1" ht="18" customHeight="1">
      <c r="B108" s="141"/>
      <c r="C108" s="142"/>
      <c r="D108" s="262" t="s">
        <v>152</v>
      </c>
      <c r="E108" s="286"/>
      <c r="F108" s="286"/>
      <c r="G108" s="286"/>
      <c r="H108" s="286"/>
      <c r="I108" s="142"/>
      <c r="J108" s="142"/>
      <c r="K108" s="142"/>
      <c r="L108" s="142"/>
      <c r="M108" s="142"/>
      <c r="N108" s="264">
        <f>ROUND(N88*T108,2)</f>
        <v>0</v>
      </c>
      <c r="O108" s="287"/>
      <c r="P108" s="287"/>
      <c r="Q108" s="287"/>
      <c r="R108" s="144"/>
      <c r="S108" s="145"/>
      <c r="T108" s="146"/>
      <c r="U108" s="147" t="s">
        <v>40</v>
      </c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8" t="s">
        <v>148</v>
      </c>
      <c r="AZ108" s="145"/>
      <c r="BA108" s="145"/>
      <c r="BB108" s="145"/>
      <c r="BC108" s="145"/>
      <c r="BD108" s="145"/>
      <c r="BE108" s="149">
        <f t="shared" si="0"/>
        <v>0</v>
      </c>
      <c r="BF108" s="149">
        <f t="shared" si="1"/>
        <v>0</v>
      </c>
      <c r="BG108" s="149">
        <f t="shared" si="2"/>
        <v>0</v>
      </c>
      <c r="BH108" s="149">
        <f t="shared" si="3"/>
        <v>0</v>
      </c>
      <c r="BI108" s="149">
        <f t="shared" si="4"/>
        <v>0</v>
      </c>
      <c r="BJ108" s="148" t="s">
        <v>103</v>
      </c>
      <c r="BK108" s="145"/>
      <c r="BL108" s="145"/>
      <c r="BM108" s="145"/>
    </row>
    <row r="109" spans="2:65" s="1" customFormat="1" ht="18" customHeight="1">
      <c r="B109" s="141"/>
      <c r="C109" s="142"/>
      <c r="D109" s="143" t="s">
        <v>153</v>
      </c>
      <c r="E109" s="142"/>
      <c r="F109" s="142"/>
      <c r="G109" s="142"/>
      <c r="H109" s="142"/>
      <c r="I109" s="142"/>
      <c r="J109" s="142"/>
      <c r="K109" s="142"/>
      <c r="L109" s="142"/>
      <c r="M109" s="142"/>
      <c r="N109" s="264">
        <f>ROUND(N88*T109,2)</f>
        <v>0</v>
      </c>
      <c r="O109" s="287"/>
      <c r="P109" s="287"/>
      <c r="Q109" s="287"/>
      <c r="R109" s="144"/>
      <c r="S109" s="145"/>
      <c r="T109" s="150"/>
      <c r="U109" s="151" t="s">
        <v>40</v>
      </c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8" t="s">
        <v>154</v>
      </c>
      <c r="AZ109" s="145"/>
      <c r="BA109" s="145"/>
      <c r="BB109" s="145"/>
      <c r="BC109" s="145"/>
      <c r="BD109" s="145"/>
      <c r="BE109" s="149">
        <f t="shared" si="0"/>
        <v>0</v>
      </c>
      <c r="BF109" s="149">
        <f t="shared" si="1"/>
        <v>0</v>
      </c>
      <c r="BG109" s="149">
        <f t="shared" si="2"/>
        <v>0</v>
      </c>
      <c r="BH109" s="149">
        <f t="shared" si="3"/>
        <v>0</v>
      </c>
      <c r="BI109" s="149">
        <f t="shared" si="4"/>
        <v>0</v>
      </c>
      <c r="BJ109" s="148" t="s">
        <v>103</v>
      </c>
      <c r="BK109" s="145"/>
      <c r="BL109" s="145"/>
      <c r="BM109" s="145"/>
    </row>
    <row r="110" spans="2:65" s="1" customFormat="1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40"/>
    </row>
    <row r="111" spans="2:65" s="1" customFormat="1" ht="29.25" customHeight="1">
      <c r="B111" s="38"/>
      <c r="C111" s="123" t="s">
        <v>122</v>
      </c>
      <c r="D111" s="124"/>
      <c r="E111" s="124"/>
      <c r="F111" s="124"/>
      <c r="G111" s="124"/>
      <c r="H111" s="124"/>
      <c r="I111" s="124"/>
      <c r="J111" s="124"/>
      <c r="K111" s="124"/>
      <c r="L111" s="265">
        <f>ROUND(SUM(N88+N103),2)</f>
        <v>0</v>
      </c>
      <c r="M111" s="265"/>
      <c r="N111" s="265"/>
      <c r="O111" s="265"/>
      <c r="P111" s="265"/>
      <c r="Q111" s="265"/>
      <c r="R111" s="40"/>
    </row>
    <row r="112" spans="2:65" s="1" customFormat="1" ht="7" customHeight="1"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4"/>
    </row>
    <row r="116" spans="2:63" s="1" customFormat="1" ht="7" customHeight="1"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7"/>
    </row>
    <row r="117" spans="2:63" s="1" customFormat="1" ht="37" customHeight="1">
      <c r="B117" s="38"/>
      <c r="C117" s="222" t="s">
        <v>155</v>
      </c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0"/>
      <c r="P117" s="270"/>
      <c r="Q117" s="270"/>
      <c r="R117" s="40"/>
    </row>
    <row r="118" spans="2:63" s="1" customFormat="1" ht="7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</row>
    <row r="119" spans="2:63" s="1" customFormat="1" ht="30" customHeight="1">
      <c r="B119" s="38"/>
      <c r="C119" s="34" t="s">
        <v>16</v>
      </c>
      <c r="D119" s="39"/>
      <c r="E119" s="39"/>
      <c r="F119" s="268" t="str">
        <f>F6</f>
        <v>Modernizácia zberného dvoru v Ilave</v>
      </c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39"/>
      <c r="R119" s="40"/>
    </row>
    <row r="120" spans="2:63" s="1" customFormat="1" ht="37" customHeight="1">
      <c r="B120" s="38"/>
      <c r="C120" s="72" t="s">
        <v>129</v>
      </c>
      <c r="D120" s="39"/>
      <c r="E120" s="39"/>
      <c r="F120" s="238" t="str">
        <f>F7</f>
        <v>SO-05 - Stavebné úpravy jestvujúceho oplotenia</v>
      </c>
      <c r="G120" s="270"/>
      <c r="H120" s="270"/>
      <c r="I120" s="270"/>
      <c r="J120" s="270"/>
      <c r="K120" s="270"/>
      <c r="L120" s="270"/>
      <c r="M120" s="270"/>
      <c r="N120" s="270"/>
      <c r="O120" s="270"/>
      <c r="P120" s="270"/>
      <c r="Q120" s="39"/>
      <c r="R120" s="40"/>
    </row>
    <row r="121" spans="2:63" s="1" customFormat="1" ht="7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</row>
    <row r="122" spans="2:63" s="1" customFormat="1" ht="18" customHeight="1">
      <c r="B122" s="38"/>
      <c r="C122" s="34" t="s">
        <v>20</v>
      </c>
      <c r="D122" s="39"/>
      <c r="E122" s="39"/>
      <c r="F122" s="32" t="str">
        <f>F9</f>
        <v>Ilava</v>
      </c>
      <c r="G122" s="39"/>
      <c r="H122" s="39"/>
      <c r="I122" s="39"/>
      <c r="J122" s="39"/>
      <c r="K122" s="34" t="s">
        <v>22</v>
      </c>
      <c r="L122" s="39"/>
      <c r="M122" s="272">
        <f>IF(O9="","",O9)</f>
        <v>0</v>
      </c>
      <c r="N122" s="272"/>
      <c r="O122" s="272"/>
      <c r="P122" s="272"/>
      <c r="Q122" s="39"/>
      <c r="R122" s="40"/>
    </row>
    <row r="123" spans="2:63" s="1" customFormat="1" ht="7" customHeight="1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/>
    </row>
    <row r="124" spans="2:63" s="1" customFormat="1">
      <c r="B124" s="38"/>
      <c r="C124" s="34" t="s">
        <v>23</v>
      </c>
      <c r="D124" s="39"/>
      <c r="E124" s="39"/>
      <c r="F124" s="32" t="str">
        <f>E12</f>
        <v>Mesto Ilava</v>
      </c>
      <c r="G124" s="39"/>
      <c r="H124" s="39"/>
      <c r="I124" s="39"/>
      <c r="J124" s="39"/>
      <c r="K124" s="34" t="s">
        <v>29</v>
      </c>
      <c r="L124" s="39"/>
      <c r="M124" s="226">
        <f>E18</f>
        <v>0</v>
      </c>
      <c r="N124" s="226"/>
      <c r="O124" s="226"/>
      <c r="P124" s="226"/>
      <c r="Q124" s="226"/>
      <c r="R124" s="40"/>
    </row>
    <row r="125" spans="2:63" s="1" customFormat="1" ht="14.5" customHeight="1">
      <c r="B125" s="38"/>
      <c r="C125" s="34" t="s">
        <v>27</v>
      </c>
      <c r="D125" s="39"/>
      <c r="E125" s="39"/>
      <c r="F125" s="32" t="str">
        <f>IF(E15="","",E15)</f>
        <v>Vyplň údaj</v>
      </c>
      <c r="G125" s="39"/>
      <c r="H125" s="39"/>
      <c r="I125" s="39"/>
      <c r="J125" s="39"/>
      <c r="K125" s="34" t="s">
        <v>32</v>
      </c>
      <c r="L125" s="39"/>
      <c r="M125" s="226">
        <f>E21</f>
        <v>0</v>
      </c>
      <c r="N125" s="226"/>
      <c r="O125" s="226"/>
      <c r="P125" s="226"/>
      <c r="Q125" s="226"/>
      <c r="R125" s="40"/>
    </row>
    <row r="126" spans="2:63" s="1" customFormat="1" ht="10.4" customHeight="1"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/>
    </row>
    <row r="127" spans="2:63" s="9" customFormat="1" ht="29.25" customHeight="1">
      <c r="B127" s="152"/>
      <c r="C127" s="153" t="s">
        <v>156</v>
      </c>
      <c r="D127" s="154" t="s">
        <v>157</v>
      </c>
      <c r="E127" s="154" t="s">
        <v>55</v>
      </c>
      <c r="F127" s="288" t="s">
        <v>158</v>
      </c>
      <c r="G127" s="288"/>
      <c r="H127" s="288"/>
      <c r="I127" s="288"/>
      <c r="J127" s="154" t="s">
        <v>159</v>
      </c>
      <c r="K127" s="154" t="s">
        <v>160</v>
      </c>
      <c r="L127" s="288" t="s">
        <v>161</v>
      </c>
      <c r="M127" s="288"/>
      <c r="N127" s="288" t="s">
        <v>134</v>
      </c>
      <c r="O127" s="288"/>
      <c r="P127" s="288"/>
      <c r="Q127" s="289"/>
      <c r="R127" s="155"/>
      <c r="T127" s="79" t="s">
        <v>162</v>
      </c>
      <c r="U127" s="80" t="s">
        <v>37</v>
      </c>
      <c r="V127" s="80" t="s">
        <v>163</v>
      </c>
      <c r="W127" s="80" t="s">
        <v>164</v>
      </c>
      <c r="X127" s="80" t="s">
        <v>165</v>
      </c>
      <c r="Y127" s="80" t="s">
        <v>166</v>
      </c>
      <c r="Z127" s="80" t="s">
        <v>167</v>
      </c>
      <c r="AA127" s="81" t="s">
        <v>168</v>
      </c>
    </row>
    <row r="128" spans="2:63" s="1" customFormat="1" ht="29.25" customHeight="1">
      <c r="B128" s="38"/>
      <c r="C128" s="83" t="s">
        <v>131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297">
        <f>BK128</f>
        <v>0</v>
      </c>
      <c r="O128" s="298"/>
      <c r="P128" s="298"/>
      <c r="Q128" s="298"/>
      <c r="R128" s="40"/>
      <c r="T128" s="82"/>
      <c r="U128" s="54"/>
      <c r="V128" s="54"/>
      <c r="W128" s="156">
        <f>W129+W203+W248</f>
        <v>0</v>
      </c>
      <c r="X128" s="54"/>
      <c r="Y128" s="156">
        <f>Y129+Y203+Y248</f>
        <v>380.27091873000001</v>
      </c>
      <c r="Z128" s="54"/>
      <c r="AA128" s="157">
        <f>AA129+AA203+AA248</f>
        <v>45.033699999999996</v>
      </c>
      <c r="AT128" s="23" t="s">
        <v>72</v>
      </c>
      <c r="AU128" s="23" t="s">
        <v>136</v>
      </c>
      <c r="BK128" s="158">
        <f>BK129+BK203+BK248</f>
        <v>0</v>
      </c>
    </row>
    <row r="129" spans="2:65" s="10" customFormat="1" ht="37.4" customHeight="1">
      <c r="B129" s="159"/>
      <c r="C129" s="160"/>
      <c r="D129" s="161" t="s">
        <v>137</v>
      </c>
      <c r="E129" s="161"/>
      <c r="F129" s="161"/>
      <c r="G129" s="161"/>
      <c r="H129" s="161"/>
      <c r="I129" s="161"/>
      <c r="J129" s="161"/>
      <c r="K129" s="161"/>
      <c r="L129" s="161"/>
      <c r="M129" s="161"/>
      <c r="N129" s="284">
        <f>BK129</f>
        <v>0</v>
      </c>
      <c r="O129" s="299"/>
      <c r="P129" s="299"/>
      <c r="Q129" s="299"/>
      <c r="R129" s="162"/>
      <c r="T129" s="163"/>
      <c r="U129" s="160"/>
      <c r="V129" s="160"/>
      <c r="W129" s="164">
        <f>W130+W150+W171+W184+W185+W201</f>
        <v>0</v>
      </c>
      <c r="X129" s="160"/>
      <c r="Y129" s="164">
        <f>Y130+Y150+Y171+Y184+Y185+Y201</f>
        <v>378.83054565999998</v>
      </c>
      <c r="Z129" s="160"/>
      <c r="AA129" s="165">
        <f>AA130+AA150+AA171+AA184+AA185+AA201</f>
        <v>45.033699999999996</v>
      </c>
      <c r="AR129" s="166" t="s">
        <v>81</v>
      </c>
      <c r="AT129" s="167" t="s">
        <v>72</v>
      </c>
      <c r="AU129" s="167" t="s">
        <v>73</v>
      </c>
      <c r="AY129" s="166" t="s">
        <v>169</v>
      </c>
      <c r="BK129" s="168">
        <f>BK130+BK150+BK171+BK184+BK185+BK201</f>
        <v>0</v>
      </c>
    </row>
    <row r="130" spans="2:65" s="10" customFormat="1" ht="19.899999999999999" customHeight="1">
      <c r="B130" s="159"/>
      <c r="C130" s="160"/>
      <c r="D130" s="169" t="s">
        <v>138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300">
        <f>BK130</f>
        <v>0</v>
      </c>
      <c r="O130" s="301"/>
      <c r="P130" s="301"/>
      <c r="Q130" s="301"/>
      <c r="R130" s="162"/>
      <c r="T130" s="163"/>
      <c r="U130" s="160"/>
      <c r="V130" s="160"/>
      <c r="W130" s="164">
        <f>SUM(W131:W149)</f>
        <v>0</v>
      </c>
      <c r="X130" s="160"/>
      <c r="Y130" s="164">
        <f>SUM(Y131:Y149)</f>
        <v>2.9536055999999999</v>
      </c>
      <c r="Z130" s="160"/>
      <c r="AA130" s="165">
        <f>SUM(AA131:AA149)</f>
        <v>0</v>
      </c>
      <c r="AR130" s="166" t="s">
        <v>81</v>
      </c>
      <c r="AT130" s="167" t="s">
        <v>72</v>
      </c>
      <c r="AU130" s="167" t="s">
        <v>81</v>
      </c>
      <c r="AY130" s="166" t="s">
        <v>169</v>
      </c>
      <c r="BK130" s="168">
        <f>SUM(BK131:BK149)</f>
        <v>0</v>
      </c>
    </row>
    <row r="131" spans="2:65" s="1" customFormat="1" ht="25.5" customHeight="1">
      <c r="B131" s="141"/>
      <c r="C131" s="170" t="s">
        <v>81</v>
      </c>
      <c r="D131" s="170" t="s">
        <v>170</v>
      </c>
      <c r="E131" s="171" t="s">
        <v>351</v>
      </c>
      <c r="F131" s="290" t="s">
        <v>352</v>
      </c>
      <c r="G131" s="290"/>
      <c r="H131" s="290"/>
      <c r="I131" s="290"/>
      <c r="J131" s="172" t="s">
        <v>190</v>
      </c>
      <c r="K131" s="173">
        <v>277.38</v>
      </c>
      <c r="L131" s="291">
        <v>0</v>
      </c>
      <c r="M131" s="291"/>
      <c r="N131" s="292">
        <f>ROUND(L131*K131,3)</f>
        <v>0</v>
      </c>
      <c r="O131" s="292"/>
      <c r="P131" s="292"/>
      <c r="Q131" s="292"/>
      <c r="R131" s="144"/>
      <c r="T131" s="175" t="s">
        <v>5</v>
      </c>
      <c r="U131" s="47" t="s">
        <v>40</v>
      </c>
      <c r="V131" s="39"/>
      <c r="W131" s="176">
        <f>V131*K131</f>
        <v>0</v>
      </c>
      <c r="X131" s="176">
        <v>0</v>
      </c>
      <c r="Y131" s="176">
        <f>X131*K131</f>
        <v>0</v>
      </c>
      <c r="Z131" s="176">
        <v>0</v>
      </c>
      <c r="AA131" s="177">
        <f>Z131*K131</f>
        <v>0</v>
      </c>
      <c r="AR131" s="23" t="s">
        <v>174</v>
      </c>
      <c r="AT131" s="23" t="s">
        <v>170</v>
      </c>
      <c r="AU131" s="23" t="s">
        <v>103</v>
      </c>
      <c r="AY131" s="23" t="s">
        <v>169</v>
      </c>
      <c r="BE131" s="117">
        <f>IF(U131="základná",N131,0)</f>
        <v>0</v>
      </c>
      <c r="BF131" s="117">
        <f>IF(U131="znížená",N131,0)</f>
        <v>0</v>
      </c>
      <c r="BG131" s="117">
        <f>IF(U131="zákl. prenesená",N131,0)</f>
        <v>0</v>
      </c>
      <c r="BH131" s="117">
        <f>IF(U131="zníž. prenesená",N131,0)</f>
        <v>0</v>
      </c>
      <c r="BI131" s="117">
        <f>IF(U131="nulová",N131,0)</f>
        <v>0</v>
      </c>
      <c r="BJ131" s="23" t="s">
        <v>103</v>
      </c>
      <c r="BK131" s="178">
        <f>ROUND(L131*K131,3)</f>
        <v>0</v>
      </c>
      <c r="BL131" s="23" t="s">
        <v>174</v>
      </c>
      <c r="BM131" s="23" t="s">
        <v>353</v>
      </c>
    </row>
    <row r="132" spans="2:65" s="11" customFormat="1" ht="16.5" customHeight="1">
      <c r="B132" s="179"/>
      <c r="C132" s="180"/>
      <c r="D132" s="180"/>
      <c r="E132" s="181" t="s">
        <v>5</v>
      </c>
      <c r="F132" s="293" t="s">
        <v>354</v>
      </c>
      <c r="G132" s="294"/>
      <c r="H132" s="294"/>
      <c r="I132" s="294"/>
      <c r="J132" s="180"/>
      <c r="K132" s="182">
        <v>277.38</v>
      </c>
      <c r="L132" s="180"/>
      <c r="M132" s="180"/>
      <c r="N132" s="180"/>
      <c r="O132" s="180"/>
      <c r="P132" s="180"/>
      <c r="Q132" s="180"/>
      <c r="R132" s="183"/>
      <c r="T132" s="184"/>
      <c r="U132" s="180"/>
      <c r="V132" s="180"/>
      <c r="W132" s="180"/>
      <c r="X132" s="180"/>
      <c r="Y132" s="180"/>
      <c r="Z132" s="180"/>
      <c r="AA132" s="185"/>
      <c r="AT132" s="186" t="s">
        <v>177</v>
      </c>
      <c r="AU132" s="186" t="s">
        <v>103</v>
      </c>
      <c r="AV132" s="11" t="s">
        <v>103</v>
      </c>
      <c r="AW132" s="11" t="s">
        <v>30</v>
      </c>
      <c r="AX132" s="11" t="s">
        <v>81</v>
      </c>
      <c r="AY132" s="186" t="s">
        <v>169</v>
      </c>
    </row>
    <row r="133" spans="2:65" s="1" customFormat="1" ht="25.5" customHeight="1">
      <c r="B133" s="141"/>
      <c r="C133" s="170" t="s">
        <v>103</v>
      </c>
      <c r="D133" s="170" t="s">
        <v>170</v>
      </c>
      <c r="E133" s="171" t="s">
        <v>355</v>
      </c>
      <c r="F133" s="290" t="s">
        <v>356</v>
      </c>
      <c r="G133" s="290"/>
      <c r="H133" s="290"/>
      <c r="I133" s="290"/>
      <c r="J133" s="172" t="s">
        <v>173</v>
      </c>
      <c r="K133" s="173">
        <v>214.15899999999999</v>
      </c>
      <c r="L133" s="291">
        <v>0</v>
      </c>
      <c r="M133" s="291"/>
      <c r="N133" s="29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0</v>
      </c>
      <c r="Y133" s="176">
        <f>X133*K133</f>
        <v>0</v>
      </c>
      <c r="Z133" s="176">
        <v>0</v>
      </c>
      <c r="AA133" s="177">
        <f>Z133*K133</f>
        <v>0</v>
      </c>
      <c r="AR133" s="23" t="s">
        <v>174</v>
      </c>
      <c r="AT133" s="23" t="s">
        <v>170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357</v>
      </c>
    </row>
    <row r="134" spans="2:65" s="11" customFormat="1" ht="16.5" customHeight="1">
      <c r="B134" s="179"/>
      <c r="C134" s="180"/>
      <c r="D134" s="180"/>
      <c r="E134" s="181" t="s">
        <v>5</v>
      </c>
      <c r="F134" s="293" t="s">
        <v>358</v>
      </c>
      <c r="G134" s="294"/>
      <c r="H134" s="294"/>
      <c r="I134" s="294"/>
      <c r="J134" s="180"/>
      <c r="K134" s="182">
        <v>87.653000000000006</v>
      </c>
      <c r="L134" s="180"/>
      <c r="M134" s="180"/>
      <c r="N134" s="180"/>
      <c r="O134" s="180"/>
      <c r="P134" s="180"/>
      <c r="Q134" s="180"/>
      <c r="R134" s="183"/>
      <c r="T134" s="184"/>
      <c r="U134" s="180"/>
      <c r="V134" s="180"/>
      <c r="W134" s="180"/>
      <c r="X134" s="180"/>
      <c r="Y134" s="180"/>
      <c r="Z134" s="180"/>
      <c r="AA134" s="185"/>
      <c r="AT134" s="186" t="s">
        <v>177</v>
      </c>
      <c r="AU134" s="186" t="s">
        <v>103</v>
      </c>
      <c r="AV134" s="11" t="s">
        <v>103</v>
      </c>
      <c r="AW134" s="11" t="s">
        <v>30</v>
      </c>
      <c r="AX134" s="11" t="s">
        <v>73</v>
      </c>
      <c r="AY134" s="186" t="s">
        <v>169</v>
      </c>
    </row>
    <row r="135" spans="2:65" s="11" customFormat="1" ht="25.5" customHeight="1">
      <c r="B135" s="179"/>
      <c r="C135" s="180"/>
      <c r="D135" s="180"/>
      <c r="E135" s="181" t="s">
        <v>5</v>
      </c>
      <c r="F135" s="295" t="s">
        <v>359</v>
      </c>
      <c r="G135" s="296"/>
      <c r="H135" s="296"/>
      <c r="I135" s="296"/>
      <c r="J135" s="180"/>
      <c r="K135" s="182">
        <v>126.506</v>
      </c>
      <c r="L135" s="180"/>
      <c r="M135" s="180"/>
      <c r="N135" s="180"/>
      <c r="O135" s="180"/>
      <c r="P135" s="180"/>
      <c r="Q135" s="180"/>
      <c r="R135" s="183"/>
      <c r="T135" s="184"/>
      <c r="U135" s="180"/>
      <c r="V135" s="180"/>
      <c r="W135" s="180"/>
      <c r="X135" s="180"/>
      <c r="Y135" s="180"/>
      <c r="Z135" s="180"/>
      <c r="AA135" s="185"/>
      <c r="AT135" s="186" t="s">
        <v>177</v>
      </c>
      <c r="AU135" s="186" t="s">
        <v>103</v>
      </c>
      <c r="AV135" s="11" t="s">
        <v>103</v>
      </c>
      <c r="AW135" s="11" t="s">
        <v>30</v>
      </c>
      <c r="AX135" s="11" t="s">
        <v>73</v>
      </c>
      <c r="AY135" s="186" t="s">
        <v>169</v>
      </c>
    </row>
    <row r="136" spans="2:65" s="12" customFormat="1" ht="16.5" customHeight="1">
      <c r="B136" s="187"/>
      <c r="C136" s="188"/>
      <c r="D136" s="188"/>
      <c r="E136" s="189" t="s">
        <v>5</v>
      </c>
      <c r="F136" s="302" t="s">
        <v>179</v>
      </c>
      <c r="G136" s="303"/>
      <c r="H136" s="303"/>
      <c r="I136" s="303"/>
      <c r="J136" s="188"/>
      <c r="K136" s="190">
        <v>214.15899999999999</v>
      </c>
      <c r="L136" s="188"/>
      <c r="M136" s="188"/>
      <c r="N136" s="188"/>
      <c r="O136" s="188"/>
      <c r="P136" s="188"/>
      <c r="Q136" s="188"/>
      <c r="R136" s="191"/>
      <c r="T136" s="192"/>
      <c r="U136" s="188"/>
      <c r="V136" s="188"/>
      <c r="W136" s="188"/>
      <c r="X136" s="188"/>
      <c r="Y136" s="188"/>
      <c r="Z136" s="188"/>
      <c r="AA136" s="193"/>
      <c r="AT136" s="194" t="s">
        <v>177</v>
      </c>
      <c r="AU136" s="194" t="s">
        <v>103</v>
      </c>
      <c r="AV136" s="12" t="s">
        <v>174</v>
      </c>
      <c r="AW136" s="12" t="s">
        <v>30</v>
      </c>
      <c r="AX136" s="12" t="s">
        <v>81</v>
      </c>
      <c r="AY136" s="194" t="s">
        <v>169</v>
      </c>
    </row>
    <row r="137" spans="2:65" s="1" customFormat="1" ht="25.5" customHeight="1">
      <c r="B137" s="141"/>
      <c r="C137" s="170" t="s">
        <v>184</v>
      </c>
      <c r="D137" s="170" t="s">
        <v>170</v>
      </c>
      <c r="E137" s="171" t="s">
        <v>181</v>
      </c>
      <c r="F137" s="290" t="s">
        <v>182</v>
      </c>
      <c r="G137" s="290"/>
      <c r="H137" s="290"/>
      <c r="I137" s="290"/>
      <c r="J137" s="172" t="s">
        <v>173</v>
      </c>
      <c r="K137" s="173">
        <v>214.15899999999999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360</v>
      </c>
    </row>
    <row r="138" spans="2:65" s="1" customFormat="1" ht="25.5" customHeight="1">
      <c r="B138" s="141"/>
      <c r="C138" s="170" t="s">
        <v>174</v>
      </c>
      <c r="D138" s="170" t="s">
        <v>170</v>
      </c>
      <c r="E138" s="171" t="s">
        <v>361</v>
      </c>
      <c r="F138" s="290" t="s">
        <v>362</v>
      </c>
      <c r="G138" s="290"/>
      <c r="H138" s="290"/>
      <c r="I138" s="290"/>
      <c r="J138" s="172" t="s">
        <v>190</v>
      </c>
      <c r="K138" s="173">
        <v>112.75</v>
      </c>
      <c r="L138" s="291">
        <v>0</v>
      </c>
      <c r="M138" s="291"/>
      <c r="N138" s="292">
        <f>ROUND(L138*K138,3)</f>
        <v>0</v>
      </c>
      <c r="O138" s="292"/>
      <c r="P138" s="292"/>
      <c r="Q138" s="292"/>
      <c r="R138" s="144"/>
      <c r="T138" s="175" t="s">
        <v>5</v>
      </c>
      <c r="U138" s="47" t="s">
        <v>40</v>
      </c>
      <c r="V138" s="39"/>
      <c r="W138" s="176">
        <f>V138*K138</f>
        <v>0</v>
      </c>
      <c r="X138" s="176">
        <v>2.6159999999999999E-2</v>
      </c>
      <c r="Y138" s="176">
        <f>X138*K138</f>
        <v>2.9495399999999998</v>
      </c>
      <c r="Z138" s="176">
        <v>0</v>
      </c>
      <c r="AA138" s="177">
        <f>Z138*K138</f>
        <v>0</v>
      </c>
      <c r="AR138" s="23" t="s">
        <v>174</v>
      </c>
      <c r="AT138" s="23" t="s">
        <v>170</v>
      </c>
      <c r="AU138" s="23" t="s">
        <v>103</v>
      </c>
      <c r="AY138" s="23" t="s">
        <v>169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103</v>
      </c>
      <c r="BK138" s="178">
        <f>ROUND(L138*K138,3)</f>
        <v>0</v>
      </c>
      <c r="BL138" s="23" t="s">
        <v>174</v>
      </c>
      <c r="BM138" s="23" t="s">
        <v>363</v>
      </c>
    </row>
    <row r="139" spans="2:65" s="11" customFormat="1" ht="16.5" customHeight="1">
      <c r="B139" s="179"/>
      <c r="C139" s="180"/>
      <c r="D139" s="180"/>
      <c r="E139" s="181" t="s">
        <v>5</v>
      </c>
      <c r="F139" s="293" t="s">
        <v>364</v>
      </c>
      <c r="G139" s="294"/>
      <c r="H139" s="294"/>
      <c r="I139" s="294"/>
      <c r="J139" s="180"/>
      <c r="K139" s="182">
        <v>112.75</v>
      </c>
      <c r="L139" s="180"/>
      <c r="M139" s="180"/>
      <c r="N139" s="180"/>
      <c r="O139" s="180"/>
      <c r="P139" s="180"/>
      <c r="Q139" s="180"/>
      <c r="R139" s="183"/>
      <c r="T139" s="184"/>
      <c r="U139" s="180"/>
      <c r="V139" s="180"/>
      <c r="W139" s="180"/>
      <c r="X139" s="180"/>
      <c r="Y139" s="180"/>
      <c r="Z139" s="180"/>
      <c r="AA139" s="185"/>
      <c r="AT139" s="186" t="s">
        <v>177</v>
      </c>
      <c r="AU139" s="186" t="s">
        <v>103</v>
      </c>
      <c r="AV139" s="11" t="s">
        <v>103</v>
      </c>
      <c r="AW139" s="11" t="s">
        <v>30</v>
      </c>
      <c r="AX139" s="11" t="s">
        <v>81</v>
      </c>
      <c r="AY139" s="186" t="s">
        <v>169</v>
      </c>
    </row>
    <row r="140" spans="2:65" s="1" customFormat="1" ht="16.5" customHeight="1">
      <c r="B140" s="141"/>
      <c r="C140" s="170" t="s">
        <v>193</v>
      </c>
      <c r="D140" s="170" t="s">
        <v>170</v>
      </c>
      <c r="E140" s="171" t="s">
        <v>365</v>
      </c>
      <c r="F140" s="290" t="s">
        <v>366</v>
      </c>
      <c r="G140" s="290"/>
      <c r="H140" s="290"/>
      <c r="I140" s="290"/>
      <c r="J140" s="172" t="s">
        <v>190</v>
      </c>
      <c r="K140" s="173">
        <v>112.75</v>
      </c>
      <c r="L140" s="291">
        <v>0</v>
      </c>
      <c r="M140" s="291"/>
      <c r="N140" s="292">
        <f>ROUND(L140*K140,3)</f>
        <v>0</v>
      </c>
      <c r="O140" s="292"/>
      <c r="P140" s="292"/>
      <c r="Q140" s="292"/>
      <c r="R140" s="144"/>
      <c r="T140" s="175" t="s">
        <v>5</v>
      </c>
      <c r="U140" s="47" t="s">
        <v>40</v>
      </c>
      <c r="V140" s="39"/>
      <c r="W140" s="176">
        <f>V140*K140</f>
        <v>0</v>
      </c>
      <c r="X140" s="176">
        <v>0</v>
      </c>
      <c r="Y140" s="176">
        <f>X140*K140</f>
        <v>0</v>
      </c>
      <c r="Z140" s="176">
        <v>0</v>
      </c>
      <c r="AA140" s="177">
        <f>Z140*K140</f>
        <v>0</v>
      </c>
      <c r="AR140" s="23" t="s">
        <v>174</v>
      </c>
      <c r="AT140" s="23" t="s">
        <v>170</v>
      </c>
      <c r="AU140" s="23" t="s">
        <v>103</v>
      </c>
      <c r="AY140" s="23" t="s">
        <v>169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103</v>
      </c>
      <c r="BK140" s="178">
        <f>ROUND(L140*K140,3)</f>
        <v>0</v>
      </c>
      <c r="BL140" s="23" t="s">
        <v>174</v>
      </c>
      <c r="BM140" s="23" t="s">
        <v>367</v>
      </c>
    </row>
    <row r="141" spans="2:65" s="1" customFormat="1" ht="25.5" customHeight="1">
      <c r="B141" s="141"/>
      <c r="C141" s="170" t="s">
        <v>198</v>
      </c>
      <c r="D141" s="170" t="s">
        <v>170</v>
      </c>
      <c r="E141" s="171" t="s">
        <v>368</v>
      </c>
      <c r="F141" s="290" t="s">
        <v>369</v>
      </c>
      <c r="G141" s="290"/>
      <c r="H141" s="290"/>
      <c r="I141" s="290"/>
      <c r="J141" s="172" t="s">
        <v>370</v>
      </c>
      <c r="K141" s="173">
        <v>25.41</v>
      </c>
      <c r="L141" s="291">
        <v>0</v>
      </c>
      <c r="M141" s="291"/>
      <c r="N141" s="292">
        <f>ROUND(L141*K141,3)</f>
        <v>0</v>
      </c>
      <c r="O141" s="292"/>
      <c r="P141" s="292"/>
      <c r="Q141" s="292"/>
      <c r="R141" s="144"/>
      <c r="T141" s="175" t="s">
        <v>5</v>
      </c>
      <c r="U141" s="47" t="s">
        <v>40</v>
      </c>
      <c r="V141" s="39"/>
      <c r="W141" s="176">
        <f>V141*K141</f>
        <v>0</v>
      </c>
      <c r="X141" s="176">
        <v>1.6000000000000001E-4</v>
      </c>
      <c r="Y141" s="176">
        <f>X141*K141</f>
        <v>4.0655999999999999E-3</v>
      </c>
      <c r="Z141" s="176">
        <v>0</v>
      </c>
      <c r="AA141" s="177">
        <f>Z141*K141</f>
        <v>0</v>
      </c>
      <c r="AR141" s="23" t="s">
        <v>174</v>
      </c>
      <c r="AT141" s="23" t="s">
        <v>170</v>
      </c>
      <c r="AU141" s="23" t="s">
        <v>103</v>
      </c>
      <c r="AY141" s="23" t="s">
        <v>169</v>
      </c>
      <c r="BE141" s="117">
        <f>IF(U141="základná",N141,0)</f>
        <v>0</v>
      </c>
      <c r="BF141" s="117">
        <f>IF(U141="znížená",N141,0)</f>
        <v>0</v>
      </c>
      <c r="BG141" s="117">
        <f>IF(U141="zákl. prenesená",N141,0)</f>
        <v>0</v>
      </c>
      <c r="BH141" s="117">
        <f>IF(U141="zníž. prenesená",N141,0)</f>
        <v>0</v>
      </c>
      <c r="BI141" s="117">
        <f>IF(U141="nulová",N141,0)</f>
        <v>0</v>
      </c>
      <c r="BJ141" s="23" t="s">
        <v>103</v>
      </c>
      <c r="BK141" s="178">
        <f>ROUND(L141*K141,3)</f>
        <v>0</v>
      </c>
      <c r="BL141" s="23" t="s">
        <v>174</v>
      </c>
      <c r="BM141" s="23" t="s">
        <v>371</v>
      </c>
    </row>
    <row r="142" spans="2:65" s="11" customFormat="1" ht="16.5" customHeight="1">
      <c r="B142" s="179"/>
      <c r="C142" s="180"/>
      <c r="D142" s="180"/>
      <c r="E142" s="181" t="s">
        <v>5</v>
      </c>
      <c r="F142" s="293" t="s">
        <v>372</v>
      </c>
      <c r="G142" s="294"/>
      <c r="H142" s="294"/>
      <c r="I142" s="294"/>
      <c r="J142" s="180"/>
      <c r="K142" s="182">
        <v>25.41</v>
      </c>
      <c r="L142" s="180"/>
      <c r="M142" s="180"/>
      <c r="N142" s="180"/>
      <c r="O142" s="180"/>
      <c r="P142" s="180"/>
      <c r="Q142" s="180"/>
      <c r="R142" s="183"/>
      <c r="T142" s="184"/>
      <c r="U142" s="180"/>
      <c r="V142" s="180"/>
      <c r="W142" s="180"/>
      <c r="X142" s="180"/>
      <c r="Y142" s="180"/>
      <c r="Z142" s="180"/>
      <c r="AA142" s="185"/>
      <c r="AT142" s="186" t="s">
        <v>177</v>
      </c>
      <c r="AU142" s="186" t="s">
        <v>103</v>
      </c>
      <c r="AV142" s="11" t="s">
        <v>103</v>
      </c>
      <c r="AW142" s="11" t="s">
        <v>30</v>
      </c>
      <c r="AX142" s="11" t="s">
        <v>81</v>
      </c>
      <c r="AY142" s="186" t="s">
        <v>169</v>
      </c>
    </row>
    <row r="143" spans="2:65" s="1" customFormat="1" ht="25.5" customHeight="1">
      <c r="B143" s="141"/>
      <c r="C143" s="170" t="s">
        <v>203</v>
      </c>
      <c r="D143" s="170" t="s">
        <v>170</v>
      </c>
      <c r="E143" s="171" t="s">
        <v>185</v>
      </c>
      <c r="F143" s="290" t="s">
        <v>186</v>
      </c>
      <c r="G143" s="290"/>
      <c r="H143" s="290"/>
      <c r="I143" s="290"/>
      <c r="J143" s="172" t="s">
        <v>173</v>
      </c>
      <c r="K143" s="173">
        <v>214.15899999999999</v>
      </c>
      <c r="L143" s="291">
        <v>0</v>
      </c>
      <c r="M143" s="291"/>
      <c r="N143" s="292">
        <f>ROUND(L143*K143,3)</f>
        <v>0</v>
      </c>
      <c r="O143" s="292"/>
      <c r="P143" s="292"/>
      <c r="Q143" s="292"/>
      <c r="R143" s="144"/>
      <c r="T143" s="175" t="s">
        <v>5</v>
      </c>
      <c r="U143" s="47" t="s">
        <v>40</v>
      </c>
      <c r="V143" s="39"/>
      <c r="W143" s="176">
        <f>V143*K143</f>
        <v>0</v>
      </c>
      <c r="X143" s="176">
        <v>0</v>
      </c>
      <c r="Y143" s="176">
        <f>X143*K143</f>
        <v>0</v>
      </c>
      <c r="Z143" s="176">
        <v>0</v>
      </c>
      <c r="AA143" s="177">
        <f>Z143*K143</f>
        <v>0</v>
      </c>
      <c r="AR143" s="23" t="s">
        <v>174</v>
      </c>
      <c r="AT143" s="23" t="s">
        <v>170</v>
      </c>
      <c r="AU143" s="23" t="s">
        <v>103</v>
      </c>
      <c r="AY143" s="23" t="s">
        <v>169</v>
      </c>
      <c r="BE143" s="117">
        <f>IF(U143="základná",N143,0)</f>
        <v>0</v>
      </c>
      <c r="BF143" s="117">
        <f>IF(U143="znížená",N143,0)</f>
        <v>0</v>
      </c>
      <c r="BG143" s="117">
        <f>IF(U143="zákl. prenesená",N143,0)</f>
        <v>0</v>
      </c>
      <c r="BH143" s="117">
        <f>IF(U143="zníž. prenesená",N143,0)</f>
        <v>0</v>
      </c>
      <c r="BI143" s="117">
        <f>IF(U143="nulová",N143,0)</f>
        <v>0</v>
      </c>
      <c r="BJ143" s="23" t="s">
        <v>103</v>
      </c>
      <c r="BK143" s="178">
        <f>ROUND(L143*K143,3)</f>
        <v>0</v>
      </c>
      <c r="BL143" s="23" t="s">
        <v>174</v>
      </c>
      <c r="BM143" s="23" t="s">
        <v>373</v>
      </c>
    </row>
    <row r="144" spans="2:65" s="1" customFormat="1" ht="16.5" customHeight="1">
      <c r="B144" s="141"/>
      <c r="C144" s="170" t="s">
        <v>207</v>
      </c>
      <c r="D144" s="170" t="s">
        <v>170</v>
      </c>
      <c r="E144" s="171" t="s">
        <v>194</v>
      </c>
      <c r="F144" s="290" t="s">
        <v>374</v>
      </c>
      <c r="G144" s="290"/>
      <c r="H144" s="290"/>
      <c r="I144" s="290"/>
      <c r="J144" s="172" t="s">
        <v>173</v>
      </c>
      <c r="K144" s="173">
        <v>87.653000000000006</v>
      </c>
      <c r="L144" s="291">
        <v>0</v>
      </c>
      <c r="M144" s="291"/>
      <c r="N144" s="292">
        <f>ROUND(L144*K144,3)</f>
        <v>0</v>
      </c>
      <c r="O144" s="292"/>
      <c r="P144" s="292"/>
      <c r="Q144" s="292"/>
      <c r="R144" s="144"/>
      <c r="T144" s="175" t="s">
        <v>5</v>
      </c>
      <c r="U144" s="47" t="s">
        <v>40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3" t="s">
        <v>174</v>
      </c>
      <c r="AT144" s="23" t="s">
        <v>170</v>
      </c>
      <c r="AU144" s="23" t="s">
        <v>103</v>
      </c>
      <c r="AY144" s="23" t="s">
        <v>169</v>
      </c>
      <c r="BE144" s="117">
        <f>IF(U144="základná",N144,0)</f>
        <v>0</v>
      </c>
      <c r="BF144" s="117">
        <f>IF(U144="znížená",N144,0)</f>
        <v>0</v>
      </c>
      <c r="BG144" s="117">
        <f>IF(U144="zákl. prenesená",N144,0)</f>
        <v>0</v>
      </c>
      <c r="BH144" s="117">
        <f>IF(U144="zníž. prenesená",N144,0)</f>
        <v>0</v>
      </c>
      <c r="BI144" s="117">
        <f>IF(U144="nulová",N144,0)</f>
        <v>0</v>
      </c>
      <c r="BJ144" s="23" t="s">
        <v>103</v>
      </c>
      <c r="BK144" s="178">
        <f>ROUND(L144*K144,3)</f>
        <v>0</v>
      </c>
      <c r="BL144" s="23" t="s">
        <v>174</v>
      </c>
      <c r="BM144" s="23" t="s">
        <v>375</v>
      </c>
    </row>
    <row r="145" spans="2:65" s="11" customFormat="1" ht="16.5" customHeight="1">
      <c r="B145" s="179"/>
      <c r="C145" s="180"/>
      <c r="D145" s="180"/>
      <c r="E145" s="181" t="s">
        <v>5</v>
      </c>
      <c r="F145" s="293" t="s">
        <v>358</v>
      </c>
      <c r="G145" s="294"/>
      <c r="H145" s="294"/>
      <c r="I145" s="294"/>
      <c r="J145" s="180"/>
      <c r="K145" s="182">
        <v>87.653000000000006</v>
      </c>
      <c r="L145" s="180"/>
      <c r="M145" s="180"/>
      <c r="N145" s="180"/>
      <c r="O145" s="180"/>
      <c r="P145" s="180"/>
      <c r="Q145" s="180"/>
      <c r="R145" s="183"/>
      <c r="T145" s="184"/>
      <c r="U145" s="180"/>
      <c r="V145" s="180"/>
      <c r="W145" s="180"/>
      <c r="X145" s="180"/>
      <c r="Y145" s="180"/>
      <c r="Z145" s="180"/>
      <c r="AA145" s="185"/>
      <c r="AT145" s="186" t="s">
        <v>177</v>
      </c>
      <c r="AU145" s="186" t="s">
        <v>103</v>
      </c>
      <c r="AV145" s="11" t="s">
        <v>103</v>
      </c>
      <c r="AW145" s="11" t="s">
        <v>30</v>
      </c>
      <c r="AX145" s="11" t="s">
        <v>81</v>
      </c>
      <c r="AY145" s="186" t="s">
        <v>169</v>
      </c>
    </row>
    <row r="146" spans="2:65" s="1" customFormat="1" ht="51" customHeight="1">
      <c r="B146" s="141"/>
      <c r="C146" s="170" t="s">
        <v>211</v>
      </c>
      <c r="D146" s="170" t="s">
        <v>170</v>
      </c>
      <c r="E146" s="171" t="s">
        <v>376</v>
      </c>
      <c r="F146" s="290" t="s">
        <v>377</v>
      </c>
      <c r="G146" s="290"/>
      <c r="H146" s="290"/>
      <c r="I146" s="290"/>
      <c r="J146" s="172" t="s">
        <v>173</v>
      </c>
      <c r="K146" s="173">
        <v>126.506</v>
      </c>
      <c r="L146" s="291">
        <v>0</v>
      </c>
      <c r="M146" s="291"/>
      <c r="N146" s="292">
        <f>ROUND(L146*K146,3)</f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>V146*K146</f>
        <v>0</v>
      </c>
      <c r="X146" s="176">
        <v>0</v>
      </c>
      <c r="Y146" s="176">
        <f>X146*K146</f>
        <v>0</v>
      </c>
      <c r="Z146" s="176">
        <v>0</v>
      </c>
      <c r="AA146" s="177">
        <f>Z146*K146</f>
        <v>0</v>
      </c>
      <c r="AR146" s="23" t="s">
        <v>174</v>
      </c>
      <c r="AT146" s="23" t="s">
        <v>170</v>
      </c>
      <c r="AU146" s="23" t="s">
        <v>103</v>
      </c>
      <c r="AY146" s="23" t="s">
        <v>169</v>
      </c>
      <c r="BE146" s="117">
        <f>IF(U146="základná",N146,0)</f>
        <v>0</v>
      </c>
      <c r="BF146" s="117">
        <f>IF(U146="znížená",N146,0)</f>
        <v>0</v>
      </c>
      <c r="BG146" s="117">
        <f>IF(U146="zákl. prenesená",N146,0)</f>
        <v>0</v>
      </c>
      <c r="BH146" s="117">
        <f>IF(U146="zníž. prenesená",N146,0)</f>
        <v>0</v>
      </c>
      <c r="BI146" s="117">
        <f>IF(U146="nulová",N146,0)</f>
        <v>0</v>
      </c>
      <c r="BJ146" s="23" t="s">
        <v>103</v>
      </c>
      <c r="BK146" s="178">
        <f>ROUND(L146*K146,3)</f>
        <v>0</v>
      </c>
      <c r="BL146" s="23" t="s">
        <v>174</v>
      </c>
      <c r="BM146" s="23" t="s">
        <v>378</v>
      </c>
    </row>
    <row r="147" spans="2:65" s="11" customFormat="1" ht="16.5" customHeight="1">
      <c r="B147" s="179"/>
      <c r="C147" s="180"/>
      <c r="D147" s="180"/>
      <c r="E147" s="181" t="s">
        <v>5</v>
      </c>
      <c r="F147" s="293" t="s">
        <v>379</v>
      </c>
      <c r="G147" s="294"/>
      <c r="H147" s="294"/>
      <c r="I147" s="294"/>
      <c r="J147" s="180"/>
      <c r="K147" s="182">
        <v>126.506</v>
      </c>
      <c r="L147" s="180"/>
      <c r="M147" s="180"/>
      <c r="N147" s="180"/>
      <c r="O147" s="180"/>
      <c r="P147" s="180"/>
      <c r="Q147" s="180"/>
      <c r="R147" s="183"/>
      <c r="T147" s="184"/>
      <c r="U147" s="180"/>
      <c r="V147" s="180"/>
      <c r="W147" s="180"/>
      <c r="X147" s="180"/>
      <c r="Y147" s="180"/>
      <c r="Z147" s="180"/>
      <c r="AA147" s="185"/>
      <c r="AT147" s="186" t="s">
        <v>177</v>
      </c>
      <c r="AU147" s="186" t="s">
        <v>103</v>
      </c>
      <c r="AV147" s="11" t="s">
        <v>103</v>
      </c>
      <c r="AW147" s="11" t="s">
        <v>30</v>
      </c>
      <c r="AX147" s="11" t="s">
        <v>81</v>
      </c>
      <c r="AY147" s="186" t="s">
        <v>169</v>
      </c>
    </row>
    <row r="148" spans="2:65" s="1" customFormat="1" ht="51" customHeight="1">
      <c r="B148" s="141"/>
      <c r="C148" s="170" t="s">
        <v>216</v>
      </c>
      <c r="D148" s="170" t="s">
        <v>170</v>
      </c>
      <c r="E148" s="171" t="s">
        <v>380</v>
      </c>
      <c r="F148" s="290" t="s">
        <v>381</v>
      </c>
      <c r="G148" s="290"/>
      <c r="H148" s="290"/>
      <c r="I148" s="290"/>
      <c r="J148" s="172" t="s">
        <v>173</v>
      </c>
      <c r="K148" s="173">
        <v>1265.06</v>
      </c>
      <c r="L148" s="291">
        <v>0</v>
      </c>
      <c r="M148" s="291"/>
      <c r="N148" s="292">
        <f>ROUND(L148*K148,3)</f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>V148*K148</f>
        <v>0</v>
      </c>
      <c r="X148" s="176">
        <v>0</v>
      </c>
      <c r="Y148" s="176">
        <f>X148*K148</f>
        <v>0</v>
      </c>
      <c r="Z148" s="176">
        <v>0</v>
      </c>
      <c r="AA148" s="177">
        <f>Z148*K148</f>
        <v>0</v>
      </c>
      <c r="AR148" s="23" t="s">
        <v>174</v>
      </c>
      <c r="AT148" s="23" t="s">
        <v>170</v>
      </c>
      <c r="AU148" s="23" t="s">
        <v>103</v>
      </c>
      <c r="AY148" s="23" t="s">
        <v>169</v>
      </c>
      <c r="BE148" s="117">
        <f>IF(U148="základná",N148,0)</f>
        <v>0</v>
      </c>
      <c r="BF148" s="117">
        <f>IF(U148="znížená",N148,0)</f>
        <v>0</v>
      </c>
      <c r="BG148" s="117">
        <f>IF(U148="zákl. prenesená",N148,0)</f>
        <v>0</v>
      </c>
      <c r="BH148" s="117">
        <f>IF(U148="zníž. prenesená",N148,0)</f>
        <v>0</v>
      </c>
      <c r="BI148" s="117">
        <f>IF(U148="nulová",N148,0)</f>
        <v>0</v>
      </c>
      <c r="BJ148" s="23" t="s">
        <v>103</v>
      </c>
      <c r="BK148" s="178">
        <f>ROUND(L148*K148,3)</f>
        <v>0</v>
      </c>
      <c r="BL148" s="23" t="s">
        <v>174</v>
      </c>
      <c r="BM148" s="23" t="s">
        <v>382</v>
      </c>
    </row>
    <row r="149" spans="2:65" s="1" customFormat="1" ht="25.5" customHeight="1">
      <c r="B149" s="141"/>
      <c r="C149" s="170" t="s">
        <v>220</v>
      </c>
      <c r="D149" s="170" t="s">
        <v>170</v>
      </c>
      <c r="E149" s="171" t="s">
        <v>383</v>
      </c>
      <c r="F149" s="290" t="s">
        <v>384</v>
      </c>
      <c r="G149" s="290"/>
      <c r="H149" s="290"/>
      <c r="I149" s="290"/>
      <c r="J149" s="172" t="s">
        <v>173</v>
      </c>
      <c r="K149" s="173">
        <v>126.506</v>
      </c>
      <c r="L149" s="291">
        <v>0</v>
      </c>
      <c r="M149" s="291"/>
      <c r="N149" s="292">
        <f>ROUND(L149*K149,3)</f>
        <v>0</v>
      </c>
      <c r="O149" s="292"/>
      <c r="P149" s="292"/>
      <c r="Q149" s="292"/>
      <c r="R149" s="144"/>
      <c r="T149" s="175" t="s">
        <v>5</v>
      </c>
      <c r="U149" s="47" t="s">
        <v>40</v>
      </c>
      <c r="V149" s="39"/>
      <c r="W149" s="176">
        <f>V149*K149</f>
        <v>0</v>
      </c>
      <c r="X149" s="176">
        <v>0</v>
      </c>
      <c r="Y149" s="176">
        <f>X149*K149</f>
        <v>0</v>
      </c>
      <c r="Z149" s="176">
        <v>0</v>
      </c>
      <c r="AA149" s="177">
        <f>Z149*K149</f>
        <v>0</v>
      </c>
      <c r="AR149" s="23" t="s">
        <v>174</v>
      </c>
      <c r="AT149" s="23" t="s">
        <v>170</v>
      </c>
      <c r="AU149" s="23" t="s">
        <v>103</v>
      </c>
      <c r="AY149" s="23" t="s">
        <v>169</v>
      </c>
      <c r="BE149" s="117">
        <f>IF(U149="základná",N149,0)</f>
        <v>0</v>
      </c>
      <c r="BF149" s="117">
        <f>IF(U149="znížená",N149,0)</f>
        <v>0</v>
      </c>
      <c r="BG149" s="117">
        <f>IF(U149="zákl. prenesená",N149,0)</f>
        <v>0</v>
      </c>
      <c r="BH149" s="117">
        <f>IF(U149="zníž. prenesená",N149,0)</f>
        <v>0</v>
      </c>
      <c r="BI149" s="117">
        <f>IF(U149="nulová",N149,0)</f>
        <v>0</v>
      </c>
      <c r="BJ149" s="23" t="s">
        <v>103</v>
      </c>
      <c r="BK149" s="178">
        <f>ROUND(L149*K149,3)</f>
        <v>0</v>
      </c>
      <c r="BL149" s="23" t="s">
        <v>174</v>
      </c>
      <c r="BM149" s="23" t="s">
        <v>385</v>
      </c>
    </row>
    <row r="150" spans="2:65" s="10" customFormat="1" ht="29.9" customHeight="1">
      <c r="B150" s="159"/>
      <c r="C150" s="160"/>
      <c r="D150" s="169" t="s">
        <v>139</v>
      </c>
      <c r="E150" s="169"/>
      <c r="F150" s="169"/>
      <c r="G150" s="169"/>
      <c r="H150" s="169"/>
      <c r="I150" s="169"/>
      <c r="J150" s="169"/>
      <c r="K150" s="169"/>
      <c r="L150" s="169"/>
      <c r="M150" s="169"/>
      <c r="N150" s="304">
        <f>BK150</f>
        <v>0</v>
      </c>
      <c r="O150" s="305"/>
      <c r="P150" s="305"/>
      <c r="Q150" s="305"/>
      <c r="R150" s="162"/>
      <c r="T150" s="163"/>
      <c r="U150" s="160"/>
      <c r="V150" s="160"/>
      <c r="W150" s="164">
        <f>SUM(W151:W170)</f>
        <v>0</v>
      </c>
      <c r="X150" s="160"/>
      <c r="Y150" s="164">
        <f>SUM(Y151:Y170)</f>
        <v>185.13598779</v>
      </c>
      <c r="Z150" s="160"/>
      <c r="AA150" s="165">
        <f>SUM(AA151:AA170)</f>
        <v>0</v>
      </c>
      <c r="AR150" s="166" t="s">
        <v>81</v>
      </c>
      <c r="AT150" s="167" t="s">
        <v>72</v>
      </c>
      <c r="AU150" s="167" t="s">
        <v>81</v>
      </c>
      <c r="AY150" s="166" t="s">
        <v>169</v>
      </c>
      <c r="BK150" s="168">
        <f>SUM(BK151:BK170)</f>
        <v>0</v>
      </c>
    </row>
    <row r="151" spans="2:65" s="1" customFormat="1" ht="25.5" customHeight="1">
      <c r="B151" s="141"/>
      <c r="C151" s="170" t="s">
        <v>224</v>
      </c>
      <c r="D151" s="170" t="s">
        <v>170</v>
      </c>
      <c r="E151" s="171" t="s">
        <v>386</v>
      </c>
      <c r="F151" s="290" t="s">
        <v>387</v>
      </c>
      <c r="G151" s="290"/>
      <c r="H151" s="290"/>
      <c r="I151" s="290"/>
      <c r="J151" s="172" t="s">
        <v>173</v>
      </c>
      <c r="K151" s="173">
        <v>20.29</v>
      </c>
      <c r="L151" s="291">
        <v>0</v>
      </c>
      <c r="M151" s="291"/>
      <c r="N151" s="292">
        <f>ROUND(L151*K151,3)</f>
        <v>0</v>
      </c>
      <c r="O151" s="292"/>
      <c r="P151" s="292"/>
      <c r="Q151" s="292"/>
      <c r="R151" s="144"/>
      <c r="T151" s="175" t="s">
        <v>5</v>
      </c>
      <c r="U151" s="47" t="s">
        <v>40</v>
      </c>
      <c r="V151" s="39"/>
      <c r="W151" s="176">
        <f>V151*K151</f>
        <v>0</v>
      </c>
      <c r="X151" s="176">
        <v>2.0699999999999998</v>
      </c>
      <c r="Y151" s="176">
        <f>X151*K151</f>
        <v>42.000299999999996</v>
      </c>
      <c r="Z151" s="176">
        <v>0</v>
      </c>
      <c r="AA151" s="177">
        <f>Z151*K151</f>
        <v>0</v>
      </c>
      <c r="AR151" s="23" t="s">
        <v>174</v>
      </c>
      <c r="AT151" s="23" t="s">
        <v>170</v>
      </c>
      <c r="AU151" s="23" t="s">
        <v>103</v>
      </c>
      <c r="AY151" s="23" t="s">
        <v>169</v>
      </c>
      <c r="BE151" s="117">
        <f>IF(U151="základná",N151,0)</f>
        <v>0</v>
      </c>
      <c r="BF151" s="117">
        <f>IF(U151="znížená",N151,0)</f>
        <v>0</v>
      </c>
      <c r="BG151" s="117">
        <f>IF(U151="zákl. prenesená",N151,0)</f>
        <v>0</v>
      </c>
      <c r="BH151" s="117">
        <f>IF(U151="zníž. prenesená",N151,0)</f>
        <v>0</v>
      </c>
      <c r="BI151" s="117">
        <f>IF(U151="nulová",N151,0)</f>
        <v>0</v>
      </c>
      <c r="BJ151" s="23" t="s">
        <v>103</v>
      </c>
      <c r="BK151" s="178">
        <f>ROUND(L151*K151,3)</f>
        <v>0</v>
      </c>
      <c r="BL151" s="23" t="s">
        <v>174</v>
      </c>
      <c r="BM151" s="23" t="s">
        <v>388</v>
      </c>
    </row>
    <row r="152" spans="2:65" s="11" customFormat="1" ht="25.5" customHeight="1">
      <c r="B152" s="179"/>
      <c r="C152" s="180"/>
      <c r="D152" s="180"/>
      <c r="E152" s="181" t="s">
        <v>5</v>
      </c>
      <c r="F152" s="293" t="s">
        <v>389</v>
      </c>
      <c r="G152" s="294"/>
      <c r="H152" s="294"/>
      <c r="I152" s="294"/>
      <c r="J152" s="180"/>
      <c r="K152" s="182">
        <v>20.126000000000001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1" customFormat="1" ht="25.5" customHeight="1">
      <c r="B153" s="179"/>
      <c r="C153" s="180"/>
      <c r="D153" s="180"/>
      <c r="E153" s="181" t="s">
        <v>5</v>
      </c>
      <c r="F153" s="295" t="s">
        <v>390</v>
      </c>
      <c r="G153" s="296"/>
      <c r="H153" s="296"/>
      <c r="I153" s="296"/>
      <c r="J153" s="180"/>
      <c r="K153" s="182">
        <v>0.16400000000000001</v>
      </c>
      <c r="L153" s="180"/>
      <c r="M153" s="180"/>
      <c r="N153" s="180"/>
      <c r="O153" s="180"/>
      <c r="P153" s="180"/>
      <c r="Q153" s="180"/>
      <c r="R153" s="183"/>
      <c r="T153" s="184"/>
      <c r="U153" s="180"/>
      <c r="V153" s="180"/>
      <c r="W153" s="180"/>
      <c r="X153" s="180"/>
      <c r="Y153" s="180"/>
      <c r="Z153" s="180"/>
      <c r="AA153" s="185"/>
      <c r="AT153" s="186" t="s">
        <v>177</v>
      </c>
      <c r="AU153" s="186" t="s">
        <v>103</v>
      </c>
      <c r="AV153" s="11" t="s">
        <v>103</v>
      </c>
      <c r="AW153" s="11" t="s">
        <v>30</v>
      </c>
      <c r="AX153" s="11" t="s">
        <v>73</v>
      </c>
      <c r="AY153" s="186" t="s">
        <v>169</v>
      </c>
    </row>
    <row r="154" spans="2:65" s="12" customFormat="1" ht="16.5" customHeight="1">
      <c r="B154" s="187"/>
      <c r="C154" s="188"/>
      <c r="D154" s="188"/>
      <c r="E154" s="189" t="s">
        <v>5</v>
      </c>
      <c r="F154" s="302" t="s">
        <v>179</v>
      </c>
      <c r="G154" s="303"/>
      <c r="H154" s="303"/>
      <c r="I154" s="303"/>
      <c r="J154" s="188"/>
      <c r="K154" s="190">
        <v>20.29</v>
      </c>
      <c r="L154" s="188"/>
      <c r="M154" s="188"/>
      <c r="N154" s="188"/>
      <c r="O154" s="188"/>
      <c r="P154" s="188"/>
      <c r="Q154" s="188"/>
      <c r="R154" s="191"/>
      <c r="T154" s="192"/>
      <c r="U154" s="188"/>
      <c r="V154" s="188"/>
      <c r="W154" s="188"/>
      <c r="X154" s="188"/>
      <c r="Y154" s="188"/>
      <c r="Z154" s="188"/>
      <c r="AA154" s="193"/>
      <c r="AT154" s="194" t="s">
        <v>177</v>
      </c>
      <c r="AU154" s="194" t="s">
        <v>103</v>
      </c>
      <c r="AV154" s="12" t="s">
        <v>174</v>
      </c>
      <c r="AW154" s="12" t="s">
        <v>30</v>
      </c>
      <c r="AX154" s="12" t="s">
        <v>81</v>
      </c>
      <c r="AY154" s="194" t="s">
        <v>169</v>
      </c>
    </row>
    <row r="155" spans="2:65" s="1" customFormat="1" ht="25.5" customHeight="1">
      <c r="B155" s="141"/>
      <c r="C155" s="170" t="s">
        <v>231</v>
      </c>
      <c r="D155" s="170" t="s">
        <v>170</v>
      </c>
      <c r="E155" s="171" t="s">
        <v>391</v>
      </c>
      <c r="F155" s="290" t="s">
        <v>392</v>
      </c>
      <c r="G155" s="290"/>
      <c r="H155" s="290"/>
      <c r="I155" s="290"/>
      <c r="J155" s="172" t="s">
        <v>173</v>
      </c>
      <c r="K155" s="173">
        <v>60.378</v>
      </c>
      <c r="L155" s="291">
        <v>0</v>
      </c>
      <c r="M155" s="291"/>
      <c r="N155" s="292">
        <f>ROUND(L155*K155,3)</f>
        <v>0</v>
      </c>
      <c r="O155" s="292"/>
      <c r="P155" s="292"/>
      <c r="Q155" s="292"/>
      <c r="R155" s="144"/>
      <c r="T155" s="175" t="s">
        <v>5</v>
      </c>
      <c r="U155" s="47" t="s">
        <v>40</v>
      </c>
      <c r="V155" s="39"/>
      <c r="W155" s="176">
        <f>V155*K155</f>
        <v>0</v>
      </c>
      <c r="X155" s="176">
        <v>2.3132299999999999</v>
      </c>
      <c r="Y155" s="176">
        <f>X155*K155</f>
        <v>139.66820093999999</v>
      </c>
      <c r="Z155" s="176">
        <v>0</v>
      </c>
      <c r="AA155" s="177">
        <f>Z155*K155</f>
        <v>0</v>
      </c>
      <c r="AR155" s="23" t="s">
        <v>174</v>
      </c>
      <c r="AT155" s="23" t="s">
        <v>170</v>
      </c>
      <c r="AU155" s="23" t="s">
        <v>103</v>
      </c>
      <c r="AY155" s="23" t="s">
        <v>169</v>
      </c>
      <c r="BE155" s="117">
        <f>IF(U155="základná",N155,0)</f>
        <v>0</v>
      </c>
      <c r="BF155" s="117">
        <f>IF(U155="znížená",N155,0)</f>
        <v>0</v>
      </c>
      <c r="BG155" s="117">
        <f>IF(U155="zákl. prenesená",N155,0)</f>
        <v>0</v>
      </c>
      <c r="BH155" s="117">
        <f>IF(U155="zníž. prenesená",N155,0)</f>
        <v>0</v>
      </c>
      <c r="BI155" s="117">
        <f>IF(U155="nulová",N155,0)</f>
        <v>0</v>
      </c>
      <c r="BJ155" s="23" t="s">
        <v>103</v>
      </c>
      <c r="BK155" s="178">
        <f>ROUND(L155*K155,3)</f>
        <v>0</v>
      </c>
      <c r="BL155" s="23" t="s">
        <v>174</v>
      </c>
      <c r="BM155" s="23" t="s">
        <v>393</v>
      </c>
    </row>
    <row r="156" spans="2:65" s="11" customFormat="1" ht="16.5" customHeight="1">
      <c r="B156" s="179"/>
      <c r="C156" s="180"/>
      <c r="D156" s="180"/>
      <c r="E156" s="181" t="s">
        <v>5</v>
      </c>
      <c r="F156" s="293" t="s">
        <v>394</v>
      </c>
      <c r="G156" s="294"/>
      <c r="H156" s="294"/>
      <c r="I156" s="294"/>
      <c r="J156" s="180"/>
      <c r="K156" s="182">
        <v>60.378</v>
      </c>
      <c r="L156" s="180"/>
      <c r="M156" s="180"/>
      <c r="N156" s="180"/>
      <c r="O156" s="180"/>
      <c r="P156" s="180"/>
      <c r="Q156" s="180"/>
      <c r="R156" s="183"/>
      <c r="T156" s="184"/>
      <c r="U156" s="180"/>
      <c r="V156" s="180"/>
      <c r="W156" s="180"/>
      <c r="X156" s="180"/>
      <c r="Y156" s="180"/>
      <c r="Z156" s="180"/>
      <c r="AA156" s="185"/>
      <c r="AT156" s="186" t="s">
        <v>177</v>
      </c>
      <c r="AU156" s="186" t="s">
        <v>103</v>
      </c>
      <c r="AV156" s="11" t="s">
        <v>103</v>
      </c>
      <c r="AW156" s="11" t="s">
        <v>30</v>
      </c>
      <c r="AX156" s="11" t="s">
        <v>81</v>
      </c>
      <c r="AY156" s="186" t="s">
        <v>169</v>
      </c>
    </row>
    <row r="157" spans="2:65" s="1" customFormat="1" ht="25.5" customHeight="1">
      <c r="B157" s="141"/>
      <c r="C157" s="170" t="s">
        <v>236</v>
      </c>
      <c r="D157" s="170" t="s">
        <v>170</v>
      </c>
      <c r="E157" s="171" t="s">
        <v>395</v>
      </c>
      <c r="F157" s="290" t="s">
        <v>396</v>
      </c>
      <c r="G157" s="290"/>
      <c r="H157" s="290"/>
      <c r="I157" s="290"/>
      <c r="J157" s="172" t="s">
        <v>243</v>
      </c>
      <c r="K157" s="173">
        <v>3.403</v>
      </c>
      <c r="L157" s="291">
        <v>0</v>
      </c>
      <c r="M157" s="291"/>
      <c r="N157" s="292">
        <f>ROUND(L157*K157,3)</f>
        <v>0</v>
      </c>
      <c r="O157" s="292"/>
      <c r="P157" s="292"/>
      <c r="Q157" s="292"/>
      <c r="R157" s="144"/>
      <c r="T157" s="175" t="s">
        <v>5</v>
      </c>
      <c r="U157" s="47" t="s">
        <v>40</v>
      </c>
      <c r="V157" s="39"/>
      <c r="W157" s="176">
        <f>V157*K157</f>
        <v>0</v>
      </c>
      <c r="X157" s="176">
        <v>1.01895</v>
      </c>
      <c r="Y157" s="176">
        <f>X157*K157</f>
        <v>3.4674868500000002</v>
      </c>
      <c r="Z157" s="176">
        <v>0</v>
      </c>
      <c r="AA157" s="177">
        <f>Z157*K157</f>
        <v>0</v>
      </c>
      <c r="AR157" s="23" t="s">
        <v>174</v>
      </c>
      <c r="AT157" s="23" t="s">
        <v>170</v>
      </c>
      <c r="AU157" s="23" t="s">
        <v>103</v>
      </c>
      <c r="AY157" s="23" t="s">
        <v>169</v>
      </c>
      <c r="BE157" s="117">
        <f>IF(U157="základná",N157,0)</f>
        <v>0</v>
      </c>
      <c r="BF157" s="117">
        <f>IF(U157="znížená",N157,0)</f>
        <v>0</v>
      </c>
      <c r="BG157" s="117">
        <f>IF(U157="zákl. prenesená",N157,0)</f>
        <v>0</v>
      </c>
      <c r="BH157" s="117">
        <f>IF(U157="zníž. prenesená",N157,0)</f>
        <v>0</v>
      </c>
      <c r="BI157" s="117">
        <f>IF(U157="nulová",N157,0)</f>
        <v>0</v>
      </c>
      <c r="BJ157" s="23" t="s">
        <v>103</v>
      </c>
      <c r="BK157" s="178">
        <f>ROUND(L157*K157,3)</f>
        <v>0</v>
      </c>
      <c r="BL157" s="23" t="s">
        <v>174</v>
      </c>
      <c r="BM157" s="23" t="s">
        <v>397</v>
      </c>
    </row>
    <row r="158" spans="2:65" s="13" customFormat="1" ht="16.5" customHeight="1">
      <c r="B158" s="195"/>
      <c r="C158" s="196"/>
      <c r="D158" s="196"/>
      <c r="E158" s="197" t="s">
        <v>5</v>
      </c>
      <c r="F158" s="306" t="s">
        <v>398</v>
      </c>
      <c r="G158" s="307"/>
      <c r="H158" s="307"/>
      <c r="I158" s="307"/>
      <c r="J158" s="196"/>
      <c r="K158" s="197" t="s">
        <v>5</v>
      </c>
      <c r="L158" s="196"/>
      <c r="M158" s="196"/>
      <c r="N158" s="196"/>
      <c r="O158" s="196"/>
      <c r="P158" s="196"/>
      <c r="Q158" s="196"/>
      <c r="R158" s="198"/>
      <c r="T158" s="199"/>
      <c r="U158" s="196"/>
      <c r="V158" s="196"/>
      <c r="W158" s="196"/>
      <c r="X158" s="196"/>
      <c r="Y158" s="196"/>
      <c r="Z158" s="196"/>
      <c r="AA158" s="200"/>
      <c r="AT158" s="201" t="s">
        <v>177</v>
      </c>
      <c r="AU158" s="201" t="s">
        <v>103</v>
      </c>
      <c r="AV158" s="13" t="s">
        <v>81</v>
      </c>
      <c r="AW158" s="13" t="s">
        <v>30</v>
      </c>
      <c r="AX158" s="13" t="s">
        <v>73</v>
      </c>
      <c r="AY158" s="201" t="s">
        <v>169</v>
      </c>
    </row>
    <row r="159" spans="2:65" s="11" customFormat="1" ht="25.5" customHeight="1">
      <c r="B159" s="179"/>
      <c r="C159" s="180"/>
      <c r="D159" s="180"/>
      <c r="E159" s="181" t="s">
        <v>5</v>
      </c>
      <c r="F159" s="295" t="s">
        <v>399</v>
      </c>
      <c r="G159" s="296"/>
      <c r="H159" s="296"/>
      <c r="I159" s="296"/>
      <c r="J159" s="180"/>
      <c r="K159" s="182">
        <v>1.585</v>
      </c>
      <c r="L159" s="180"/>
      <c r="M159" s="180"/>
      <c r="N159" s="180"/>
      <c r="O159" s="180"/>
      <c r="P159" s="180"/>
      <c r="Q159" s="180"/>
      <c r="R159" s="183"/>
      <c r="T159" s="184"/>
      <c r="U159" s="180"/>
      <c r="V159" s="180"/>
      <c r="W159" s="180"/>
      <c r="X159" s="180"/>
      <c r="Y159" s="180"/>
      <c r="Z159" s="180"/>
      <c r="AA159" s="185"/>
      <c r="AT159" s="186" t="s">
        <v>177</v>
      </c>
      <c r="AU159" s="186" t="s">
        <v>103</v>
      </c>
      <c r="AV159" s="11" t="s">
        <v>103</v>
      </c>
      <c r="AW159" s="11" t="s">
        <v>30</v>
      </c>
      <c r="AX159" s="11" t="s">
        <v>73</v>
      </c>
      <c r="AY159" s="186" t="s">
        <v>169</v>
      </c>
    </row>
    <row r="160" spans="2:65" s="11" customFormat="1" ht="16.5" customHeight="1">
      <c r="B160" s="179"/>
      <c r="C160" s="180"/>
      <c r="D160" s="180"/>
      <c r="E160" s="181" t="s">
        <v>5</v>
      </c>
      <c r="F160" s="295" t="s">
        <v>400</v>
      </c>
      <c r="G160" s="296"/>
      <c r="H160" s="296"/>
      <c r="I160" s="296"/>
      <c r="J160" s="180"/>
      <c r="K160" s="182">
        <v>0.20699999999999999</v>
      </c>
      <c r="L160" s="180"/>
      <c r="M160" s="180"/>
      <c r="N160" s="180"/>
      <c r="O160" s="180"/>
      <c r="P160" s="180"/>
      <c r="Q160" s="180"/>
      <c r="R160" s="183"/>
      <c r="T160" s="184"/>
      <c r="U160" s="180"/>
      <c r="V160" s="180"/>
      <c r="W160" s="180"/>
      <c r="X160" s="180"/>
      <c r="Y160" s="180"/>
      <c r="Z160" s="180"/>
      <c r="AA160" s="185"/>
      <c r="AT160" s="186" t="s">
        <v>177</v>
      </c>
      <c r="AU160" s="186" t="s">
        <v>103</v>
      </c>
      <c r="AV160" s="11" t="s">
        <v>103</v>
      </c>
      <c r="AW160" s="11" t="s">
        <v>30</v>
      </c>
      <c r="AX160" s="11" t="s">
        <v>73</v>
      </c>
      <c r="AY160" s="186" t="s">
        <v>169</v>
      </c>
    </row>
    <row r="161" spans="2:65" s="14" customFormat="1" ht="16.5" customHeight="1">
      <c r="B161" s="211"/>
      <c r="C161" s="212"/>
      <c r="D161" s="212"/>
      <c r="E161" s="213" t="s">
        <v>5</v>
      </c>
      <c r="F161" s="320" t="s">
        <v>401</v>
      </c>
      <c r="G161" s="321"/>
      <c r="H161" s="321"/>
      <c r="I161" s="321"/>
      <c r="J161" s="212"/>
      <c r="K161" s="214">
        <v>1.792</v>
      </c>
      <c r="L161" s="212"/>
      <c r="M161" s="212"/>
      <c r="N161" s="212"/>
      <c r="O161" s="212"/>
      <c r="P161" s="212"/>
      <c r="Q161" s="212"/>
      <c r="R161" s="215"/>
      <c r="T161" s="216"/>
      <c r="U161" s="212"/>
      <c r="V161" s="212"/>
      <c r="W161" s="212"/>
      <c r="X161" s="212"/>
      <c r="Y161" s="212"/>
      <c r="Z161" s="212"/>
      <c r="AA161" s="217"/>
      <c r="AT161" s="218" t="s">
        <v>177</v>
      </c>
      <c r="AU161" s="218" t="s">
        <v>103</v>
      </c>
      <c r="AV161" s="14" t="s">
        <v>184</v>
      </c>
      <c r="AW161" s="14" t="s">
        <v>30</v>
      </c>
      <c r="AX161" s="14" t="s">
        <v>73</v>
      </c>
      <c r="AY161" s="218" t="s">
        <v>169</v>
      </c>
    </row>
    <row r="162" spans="2:65" s="13" customFormat="1" ht="16.5" customHeight="1">
      <c r="B162" s="195"/>
      <c r="C162" s="196"/>
      <c r="D162" s="196"/>
      <c r="E162" s="197" t="s">
        <v>5</v>
      </c>
      <c r="F162" s="308" t="s">
        <v>402</v>
      </c>
      <c r="G162" s="309"/>
      <c r="H162" s="309"/>
      <c r="I162" s="309"/>
      <c r="J162" s="196"/>
      <c r="K162" s="197" t="s">
        <v>5</v>
      </c>
      <c r="L162" s="196"/>
      <c r="M162" s="196"/>
      <c r="N162" s="196"/>
      <c r="O162" s="196"/>
      <c r="P162" s="196"/>
      <c r="Q162" s="196"/>
      <c r="R162" s="198"/>
      <c r="T162" s="199"/>
      <c r="U162" s="196"/>
      <c r="V162" s="196"/>
      <c r="W162" s="196"/>
      <c r="X162" s="196"/>
      <c r="Y162" s="196"/>
      <c r="Z162" s="196"/>
      <c r="AA162" s="200"/>
      <c r="AT162" s="201" t="s">
        <v>177</v>
      </c>
      <c r="AU162" s="201" t="s">
        <v>103</v>
      </c>
      <c r="AV162" s="13" t="s">
        <v>81</v>
      </c>
      <c r="AW162" s="13" t="s">
        <v>30</v>
      </c>
      <c r="AX162" s="13" t="s">
        <v>73</v>
      </c>
      <c r="AY162" s="201" t="s">
        <v>169</v>
      </c>
    </row>
    <row r="163" spans="2:65" s="11" customFormat="1" ht="16.5" customHeight="1">
      <c r="B163" s="179"/>
      <c r="C163" s="180"/>
      <c r="D163" s="180"/>
      <c r="E163" s="181" t="s">
        <v>5</v>
      </c>
      <c r="F163" s="295" t="s">
        <v>403</v>
      </c>
      <c r="G163" s="296"/>
      <c r="H163" s="296"/>
      <c r="I163" s="296"/>
      <c r="J163" s="180"/>
      <c r="K163" s="182">
        <v>0.99199999999999999</v>
      </c>
      <c r="L163" s="180"/>
      <c r="M163" s="180"/>
      <c r="N163" s="180"/>
      <c r="O163" s="180"/>
      <c r="P163" s="180"/>
      <c r="Q163" s="180"/>
      <c r="R163" s="183"/>
      <c r="T163" s="184"/>
      <c r="U163" s="180"/>
      <c r="V163" s="180"/>
      <c r="W163" s="180"/>
      <c r="X163" s="180"/>
      <c r="Y163" s="180"/>
      <c r="Z163" s="180"/>
      <c r="AA163" s="185"/>
      <c r="AT163" s="186" t="s">
        <v>177</v>
      </c>
      <c r="AU163" s="186" t="s">
        <v>103</v>
      </c>
      <c r="AV163" s="11" t="s">
        <v>103</v>
      </c>
      <c r="AW163" s="11" t="s">
        <v>30</v>
      </c>
      <c r="AX163" s="11" t="s">
        <v>73</v>
      </c>
      <c r="AY163" s="186" t="s">
        <v>169</v>
      </c>
    </row>
    <row r="164" spans="2:65" s="11" customFormat="1" ht="16.5" customHeight="1">
      <c r="B164" s="179"/>
      <c r="C164" s="180"/>
      <c r="D164" s="180"/>
      <c r="E164" s="181" t="s">
        <v>5</v>
      </c>
      <c r="F164" s="295" t="s">
        <v>404</v>
      </c>
      <c r="G164" s="296"/>
      <c r="H164" s="296"/>
      <c r="I164" s="296"/>
      <c r="J164" s="180"/>
      <c r="K164" s="182">
        <v>0.20100000000000001</v>
      </c>
      <c r="L164" s="180"/>
      <c r="M164" s="180"/>
      <c r="N164" s="180"/>
      <c r="O164" s="180"/>
      <c r="P164" s="180"/>
      <c r="Q164" s="180"/>
      <c r="R164" s="183"/>
      <c r="T164" s="184"/>
      <c r="U164" s="180"/>
      <c r="V164" s="180"/>
      <c r="W164" s="180"/>
      <c r="X164" s="180"/>
      <c r="Y164" s="180"/>
      <c r="Z164" s="180"/>
      <c r="AA164" s="185"/>
      <c r="AT164" s="186" t="s">
        <v>177</v>
      </c>
      <c r="AU164" s="186" t="s">
        <v>103</v>
      </c>
      <c r="AV164" s="11" t="s">
        <v>103</v>
      </c>
      <c r="AW164" s="11" t="s">
        <v>30</v>
      </c>
      <c r="AX164" s="11" t="s">
        <v>73</v>
      </c>
      <c r="AY164" s="186" t="s">
        <v>169</v>
      </c>
    </row>
    <row r="165" spans="2:65" s="14" customFormat="1" ht="16.5" customHeight="1">
      <c r="B165" s="211"/>
      <c r="C165" s="212"/>
      <c r="D165" s="212"/>
      <c r="E165" s="213" t="s">
        <v>5</v>
      </c>
      <c r="F165" s="320" t="s">
        <v>401</v>
      </c>
      <c r="G165" s="321"/>
      <c r="H165" s="321"/>
      <c r="I165" s="321"/>
      <c r="J165" s="212"/>
      <c r="K165" s="214">
        <v>1.1930000000000001</v>
      </c>
      <c r="L165" s="212"/>
      <c r="M165" s="212"/>
      <c r="N165" s="212"/>
      <c r="O165" s="212"/>
      <c r="P165" s="212"/>
      <c r="Q165" s="212"/>
      <c r="R165" s="215"/>
      <c r="T165" s="216"/>
      <c r="U165" s="212"/>
      <c r="V165" s="212"/>
      <c r="W165" s="212"/>
      <c r="X165" s="212"/>
      <c r="Y165" s="212"/>
      <c r="Z165" s="212"/>
      <c r="AA165" s="217"/>
      <c r="AT165" s="218" t="s">
        <v>177</v>
      </c>
      <c r="AU165" s="218" t="s">
        <v>103</v>
      </c>
      <c r="AV165" s="14" t="s">
        <v>184</v>
      </c>
      <c r="AW165" s="14" t="s">
        <v>30</v>
      </c>
      <c r="AX165" s="14" t="s">
        <v>73</v>
      </c>
      <c r="AY165" s="218" t="s">
        <v>169</v>
      </c>
    </row>
    <row r="166" spans="2:65" s="13" customFormat="1" ht="16.5" customHeight="1">
      <c r="B166" s="195"/>
      <c r="C166" s="196"/>
      <c r="D166" s="196"/>
      <c r="E166" s="197" t="s">
        <v>5</v>
      </c>
      <c r="F166" s="308" t="s">
        <v>405</v>
      </c>
      <c r="G166" s="309"/>
      <c r="H166" s="309"/>
      <c r="I166" s="309"/>
      <c r="J166" s="196"/>
      <c r="K166" s="197" t="s">
        <v>5</v>
      </c>
      <c r="L166" s="196"/>
      <c r="M166" s="196"/>
      <c r="N166" s="196"/>
      <c r="O166" s="196"/>
      <c r="P166" s="196"/>
      <c r="Q166" s="196"/>
      <c r="R166" s="198"/>
      <c r="T166" s="199"/>
      <c r="U166" s="196"/>
      <c r="V166" s="196"/>
      <c r="W166" s="196"/>
      <c r="X166" s="196"/>
      <c r="Y166" s="196"/>
      <c r="Z166" s="196"/>
      <c r="AA166" s="200"/>
      <c r="AT166" s="201" t="s">
        <v>177</v>
      </c>
      <c r="AU166" s="201" t="s">
        <v>103</v>
      </c>
      <c r="AV166" s="13" t="s">
        <v>81</v>
      </c>
      <c r="AW166" s="13" t="s">
        <v>30</v>
      </c>
      <c r="AX166" s="13" t="s">
        <v>73</v>
      </c>
      <c r="AY166" s="201" t="s">
        <v>169</v>
      </c>
    </row>
    <row r="167" spans="2:65" s="11" customFormat="1" ht="16.5" customHeight="1">
      <c r="B167" s="179"/>
      <c r="C167" s="180"/>
      <c r="D167" s="180"/>
      <c r="E167" s="181" t="s">
        <v>5</v>
      </c>
      <c r="F167" s="295" t="s">
        <v>406</v>
      </c>
      <c r="G167" s="296"/>
      <c r="H167" s="296"/>
      <c r="I167" s="296"/>
      <c r="J167" s="180"/>
      <c r="K167" s="182">
        <v>0.25600000000000001</v>
      </c>
      <c r="L167" s="180"/>
      <c r="M167" s="180"/>
      <c r="N167" s="180"/>
      <c r="O167" s="180"/>
      <c r="P167" s="180"/>
      <c r="Q167" s="180"/>
      <c r="R167" s="183"/>
      <c r="T167" s="184"/>
      <c r="U167" s="180"/>
      <c r="V167" s="180"/>
      <c r="W167" s="180"/>
      <c r="X167" s="180"/>
      <c r="Y167" s="180"/>
      <c r="Z167" s="180"/>
      <c r="AA167" s="185"/>
      <c r="AT167" s="186" t="s">
        <v>177</v>
      </c>
      <c r="AU167" s="186" t="s">
        <v>103</v>
      </c>
      <c r="AV167" s="11" t="s">
        <v>103</v>
      </c>
      <c r="AW167" s="11" t="s">
        <v>30</v>
      </c>
      <c r="AX167" s="11" t="s">
        <v>73</v>
      </c>
      <c r="AY167" s="186" t="s">
        <v>169</v>
      </c>
    </row>
    <row r="168" spans="2:65" s="12" customFormat="1" ht="16.5" customHeight="1">
      <c r="B168" s="187"/>
      <c r="C168" s="188"/>
      <c r="D168" s="188"/>
      <c r="E168" s="189" t="s">
        <v>5</v>
      </c>
      <c r="F168" s="302" t="s">
        <v>179</v>
      </c>
      <c r="G168" s="303"/>
      <c r="H168" s="303"/>
      <c r="I168" s="303"/>
      <c r="J168" s="188"/>
      <c r="K168" s="190">
        <v>3.2410000000000001</v>
      </c>
      <c r="L168" s="188"/>
      <c r="M168" s="188"/>
      <c r="N168" s="188"/>
      <c r="O168" s="188"/>
      <c r="P168" s="188"/>
      <c r="Q168" s="188"/>
      <c r="R168" s="191"/>
      <c r="T168" s="192"/>
      <c r="U168" s="188"/>
      <c r="V168" s="188"/>
      <c r="W168" s="188"/>
      <c r="X168" s="188"/>
      <c r="Y168" s="188"/>
      <c r="Z168" s="188"/>
      <c r="AA168" s="193"/>
      <c r="AT168" s="194" t="s">
        <v>177</v>
      </c>
      <c r="AU168" s="194" t="s">
        <v>103</v>
      </c>
      <c r="AV168" s="12" t="s">
        <v>174</v>
      </c>
      <c r="AW168" s="12" t="s">
        <v>30</v>
      </c>
      <c r="AX168" s="12" t="s">
        <v>73</v>
      </c>
      <c r="AY168" s="194" t="s">
        <v>169</v>
      </c>
    </row>
    <row r="169" spans="2:65" s="11" customFormat="1" ht="16.5" customHeight="1">
      <c r="B169" s="179"/>
      <c r="C169" s="180"/>
      <c r="D169" s="180"/>
      <c r="E169" s="181" t="s">
        <v>5</v>
      </c>
      <c r="F169" s="295" t="s">
        <v>407</v>
      </c>
      <c r="G169" s="296"/>
      <c r="H169" s="296"/>
      <c r="I169" s="296"/>
      <c r="J169" s="180"/>
      <c r="K169" s="182">
        <v>3.403</v>
      </c>
      <c r="L169" s="180"/>
      <c r="M169" s="180"/>
      <c r="N169" s="180"/>
      <c r="O169" s="180"/>
      <c r="P169" s="180"/>
      <c r="Q169" s="180"/>
      <c r="R169" s="183"/>
      <c r="T169" s="184"/>
      <c r="U169" s="180"/>
      <c r="V169" s="180"/>
      <c r="W169" s="180"/>
      <c r="X169" s="180"/>
      <c r="Y169" s="180"/>
      <c r="Z169" s="180"/>
      <c r="AA169" s="185"/>
      <c r="AT169" s="186" t="s">
        <v>177</v>
      </c>
      <c r="AU169" s="186" t="s">
        <v>103</v>
      </c>
      <c r="AV169" s="11" t="s">
        <v>103</v>
      </c>
      <c r="AW169" s="11" t="s">
        <v>30</v>
      </c>
      <c r="AX169" s="11" t="s">
        <v>73</v>
      </c>
      <c r="AY169" s="186" t="s">
        <v>169</v>
      </c>
    </row>
    <row r="170" spans="2:65" s="12" customFormat="1" ht="16.5" customHeight="1">
      <c r="B170" s="187"/>
      <c r="C170" s="188"/>
      <c r="D170" s="188"/>
      <c r="E170" s="189" t="s">
        <v>5</v>
      </c>
      <c r="F170" s="302" t="s">
        <v>179</v>
      </c>
      <c r="G170" s="303"/>
      <c r="H170" s="303"/>
      <c r="I170" s="303"/>
      <c r="J170" s="188"/>
      <c r="K170" s="190">
        <v>3.403</v>
      </c>
      <c r="L170" s="188"/>
      <c r="M170" s="188"/>
      <c r="N170" s="188"/>
      <c r="O170" s="188"/>
      <c r="P170" s="188"/>
      <c r="Q170" s="188"/>
      <c r="R170" s="191"/>
      <c r="T170" s="192"/>
      <c r="U170" s="188"/>
      <c r="V170" s="188"/>
      <c r="W170" s="188"/>
      <c r="X170" s="188"/>
      <c r="Y170" s="188"/>
      <c r="Z170" s="188"/>
      <c r="AA170" s="193"/>
      <c r="AT170" s="194" t="s">
        <v>177</v>
      </c>
      <c r="AU170" s="194" t="s">
        <v>103</v>
      </c>
      <c r="AV170" s="12" t="s">
        <v>174</v>
      </c>
      <c r="AW170" s="12" t="s">
        <v>30</v>
      </c>
      <c r="AX170" s="12" t="s">
        <v>81</v>
      </c>
      <c r="AY170" s="194" t="s">
        <v>169</v>
      </c>
    </row>
    <row r="171" spans="2:65" s="10" customFormat="1" ht="29.9" customHeight="1">
      <c r="B171" s="159"/>
      <c r="C171" s="160"/>
      <c r="D171" s="169" t="s">
        <v>346</v>
      </c>
      <c r="E171" s="169"/>
      <c r="F171" s="169"/>
      <c r="G171" s="169"/>
      <c r="H171" s="169"/>
      <c r="I171" s="169"/>
      <c r="J171" s="169"/>
      <c r="K171" s="169"/>
      <c r="L171" s="169"/>
      <c r="M171" s="169"/>
      <c r="N171" s="300">
        <f>BK171</f>
        <v>0</v>
      </c>
      <c r="O171" s="301"/>
      <c r="P171" s="301"/>
      <c r="Q171" s="301"/>
      <c r="R171" s="162"/>
      <c r="T171" s="163"/>
      <c r="U171" s="160"/>
      <c r="V171" s="160"/>
      <c r="W171" s="164">
        <f>SUM(W172:W183)</f>
        <v>0</v>
      </c>
      <c r="X171" s="160"/>
      <c r="Y171" s="164">
        <f>SUM(Y172:Y183)</f>
        <v>190.71308227</v>
      </c>
      <c r="Z171" s="160"/>
      <c r="AA171" s="165">
        <f>SUM(AA172:AA183)</f>
        <v>0</v>
      </c>
      <c r="AR171" s="166" t="s">
        <v>81</v>
      </c>
      <c r="AT171" s="167" t="s">
        <v>72</v>
      </c>
      <c r="AU171" s="167" t="s">
        <v>81</v>
      </c>
      <c r="AY171" s="166" t="s">
        <v>169</v>
      </c>
      <c r="BK171" s="168">
        <f>SUM(BK172:BK183)</f>
        <v>0</v>
      </c>
    </row>
    <row r="172" spans="2:65" s="1" customFormat="1" ht="38.25" customHeight="1">
      <c r="B172" s="141"/>
      <c r="C172" s="170" t="s">
        <v>240</v>
      </c>
      <c r="D172" s="170" t="s">
        <v>170</v>
      </c>
      <c r="E172" s="171" t="s">
        <v>408</v>
      </c>
      <c r="F172" s="290" t="s">
        <v>409</v>
      </c>
      <c r="G172" s="290"/>
      <c r="H172" s="290"/>
      <c r="I172" s="290"/>
      <c r="J172" s="172" t="s">
        <v>173</v>
      </c>
      <c r="K172" s="173">
        <v>88.790999999999997</v>
      </c>
      <c r="L172" s="291">
        <v>0</v>
      </c>
      <c r="M172" s="291"/>
      <c r="N172" s="292">
        <f>ROUND(L172*K172,3)</f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>V172*K172</f>
        <v>0</v>
      </c>
      <c r="X172" s="176">
        <v>2.1190899999999999</v>
      </c>
      <c r="Y172" s="176">
        <f>X172*K172</f>
        <v>188.15612019</v>
      </c>
      <c r="Z172" s="176">
        <v>0</v>
      </c>
      <c r="AA172" s="177">
        <f>Z172*K172</f>
        <v>0</v>
      </c>
      <c r="AR172" s="23" t="s">
        <v>174</v>
      </c>
      <c r="AT172" s="23" t="s">
        <v>170</v>
      </c>
      <c r="AU172" s="23" t="s">
        <v>103</v>
      </c>
      <c r="AY172" s="23" t="s">
        <v>169</v>
      </c>
      <c r="BE172" s="117">
        <f>IF(U172="základná",N172,0)</f>
        <v>0</v>
      </c>
      <c r="BF172" s="117">
        <f>IF(U172="znížená",N172,0)</f>
        <v>0</v>
      </c>
      <c r="BG172" s="117">
        <f>IF(U172="zákl. prenesená",N172,0)</f>
        <v>0</v>
      </c>
      <c r="BH172" s="117">
        <f>IF(U172="zníž. prenesená",N172,0)</f>
        <v>0</v>
      </c>
      <c r="BI172" s="117">
        <f>IF(U172="nulová",N172,0)</f>
        <v>0</v>
      </c>
      <c r="BJ172" s="23" t="s">
        <v>103</v>
      </c>
      <c r="BK172" s="178">
        <f>ROUND(L172*K172,3)</f>
        <v>0</v>
      </c>
      <c r="BL172" s="23" t="s">
        <v>174</v>
      </c>
      <c r="BM172" s="23" t="s">
        <v>410</v>
      </c>
    </row>
    <row r="173" spans="2:65" s="11" customFormat="1" ht="16.5" customHeight="1">
      <c r="B173" s="179"/>
      <c r="C173" s="180"/>
      <c r="D173" s="180"/>
      <c r="E173" s="181" t="s">
        <v>5</v>
      </c>
      <c r="F173" s="293" t="s">
        <v>411</v>
      </c>
      <c r="G173" s="294"/>
      <c r="H173" s="294"/>
      <c r="I173" s="294"/>
      <c r="J173" s="180"/>
      <c r="K173" s="182">
        <v>88.790999999999997</v>
      </c>
      <c r="L173" s="180"/>
      <c r="M173" s="180"/>
      <c r="N173" s="180"/>
      <c r="O173" s="180"/>
      <c r="P173" s="180"/>
      <c r="Q173" s="180"/>
      <c r="R173" s="183"/>
      <c r="T173" s="184"/>
      <c r="U173" s="180"/>
      <c r="V173" s="180"/>
      <c r="W173" s="180"/>
      <c r="X173" s="180"/>
      <c r="Y173" s="180"/>
      <c r="Z173" s="180"/>
      <c r="AA173" s="185"/>
      <c r="AT173" s="186" t="s">
        <v>177</v>
      </c>
      <c r="AU173" s="186" t="s">
        <v>103</v>
      </c>
      <c r="AV173" s="11" t="s">
        <v>103</v>
      </c>
      <c r="AW173" s="11" t="s">
        <v>30</v>
      </c>
      <c r="AX173" s="11" t="s">
        <v>81</v>
      </c>
      <c r="AY173" s="186" t="s">
        <v>169</v>
      </c>
    </row>
    <row r="174" spans="2:65" s="1" customFormat="1" ht="25.5" customHeight="1">
      <c r="B174" s="141"/>
      <c r="C174" s="170" t="s">
        <v>252</v>
      </c>
      <c r="D174" s="170" t="s">
        <v>170</v>
      </c>
      <c r="E174" s="171" t="s">
        <v>412</v>
      </c>
      <c r="F174" s="290" t="s">
        <v>413</v>
      </c>
      <c r="G174" s="290"/>
      <c r="H174" s="290"/>
      <c r="I174" s="290"/>
      <c r="J174" s="172" t="s">
        <v>414</v>
      </c>
      <c r="K174" s="173">
        <v>22</v>
      </c>
      <c r="L174" s="291">
        <v>0</v>
      </c>
      <c r="M174" s="291"/>
      <c r="N174" s="292">
        <f>ROUND(L174*K174,3)</f>
        <v>0</v>
      </c>
      <c r="O174" s="292"/>
      <c r="P174" s="292"/>
      <c r="Q174" s="292"/>
      <c r="R174" s="144"/>
      <c r="T174" s="175" t="s">
        <v>5</v>
      </c>
      <c r="U174" s="47" t="s">
        <v>40</v>
      </c>
      <c r="V174" s="39"/>
      <c r="W174" s="176">
        <f>V174*K174</f>
        <v>0</v>
      </c>
      <c r="X174" s="176">
        <v>0.11092</v>
      </c>
      <c r="Y174" s="176">
        <f>X174*K174</f>
        <v>2.4402400000000002</v>
      </c>
      <c r="Z174" s="176">
        <v>0</v>
      </c>
      <c r="AA174" s="177">
        <f>Z174*K174</f>
        <v>0</v>
      </c>
      <c r="AR174" s="23" t="s">
        <v>174</v>
      </c>
      <c r="AT174" s="23" t="s">
        <v>170</v>
      </c>
      <c r="AU174" s="23" t="s">
        <v>103</v>
      </c>
      <c r="AY174" s="23" t="s">
        <v>169</v>
      </c>
      <c r="BE174" s="117">
        <f>IF(U174="základná",N174,0)</f>
        <v>0</v>
      </c>
      <c r="BF174" s="117">
        <f>IF(U174="znížená",N174,0)</f>
        <v>0</v>
      </c>
      <c r="BG174" s="117">
        <f>IF(U174="zákl. prenesená",N174,0)</f>
        <v>0</v>
      </c>
      <c r="BH174" s="117">
        <f>IF(U174="zníž. prenesená",N174,0)</f>
        <v>0</v>
      </c>
      <c r="BI174" s="117">
        <f>IF(U174="nulová",N174,0)</f>
        <v>0</v>
      </c>
      <c r="BJ174" s="23" t="s">
        <v>103</v>
      </c>
      <c r="BK174" s="178">
        <f>ROUND(L174*K174,3)</f>
        <v>0</v>
      </c>
      <c r="BL174" s="23" t="s">
        <v>174</v>
      </c>
      <c r="BM174" s="23" t="s">
        <v>415</v>
      </c>
    </row>
    <row r="175" spans="2:65" s="1" customFormat="1" ht="16.5" customHeight="1">
      <c r="B175" s="141"/>
      <c r="C175" s="202" t="s">
        <v>257</v>
      </c>
      <c r="D175" s="202" t="s">
        <v>266</v>
      </c>
      <c r="E175" s="203" t="s">
        <v>416</v>
      </c>
      <c r="F175" s="310" t="s">
        <v>417</v>
      </c>
      <c r="G175" s="310"/>
      <c r="H175" s="310"/>
      <c r="I175" s="310"/>
      <c r="J175" s="204" t="s">
        <v>370</v>
      </c>
      <c r="K175" s="205">
        <v>62.832000000000001</v>
      </c>
      <c r="L175" s="311">
        <v>0</v>
      </c>
      <c r="M175" s="311"/>
      <c r="N175" s="312">
        <f>ROUND(L175*K175,3)</f>
        <v>0</v>
      </c>
      <c r="O175" s="292"/>
      <c r="P175" s="292"/>
      <c r="Q175" s="292"/>
      <c r="R175" s="144"/>
      <c r="T175" s="175" t="s">
        <v>5</v>
      </c>
      <c r="U175" s="47" t="s">
        <v>40</v>
      </c>
      <c r="V175" s="39"/>
      <c r="W175" s="176">
        <f>V175*K175</f>
        <v>0</v>
      </c>
      <c r="X175" s="176">
        <v>7.2000000000000005E-4</v>
      </c>
      <c r="Y175" s="176">
        <f>X175*K175</f>
        <v>4.5239040000000001E-2</v>
      </c>
      <c r="Z175" s="176">
        <v>0</v>
      </c>
      <c r="AA175" s="177">
        <f>Z175*K175</f>
        <v>0</v>
      </c>
      <c r="AR175" s="23" t="s">
        <v>207</v>
      </c>
      <c r="AT175" s="23" t="s">
        <v>266</v>
      </c>
      <c r="AU175" s="23" t="s">
        <v>103</v>
      </c>
      <c r="AY175" s="23" t="s">
        <v>169</v>
      </c>
      <c r="BE175" s="117">
        <f>IF(U175="základná",N175,0)</f>
        <v>0</v>
      </c>
      <c r="BF175" s="117">
        <f>IF(U175="znížená",N175,0)</f>
        <v>0</v>
      </c>
      <c r="BG175" s="117">
        <f>IF(U175="zákl. prenesená",N175,0)</f>
        <v>0</v>
      </c>
      <c r="BH175" s="117">
        <f>IF(U175="zníž. prenesená",N175,0)</f>
        <v>0</v>
      </c>
      <c r="BI175" s="117">
        <f>IF(U175="nulová",N175,0)</f>
        <v>0</v>
      </c>
      <c r="BJ175" s="23" t="s">
        <v>103</v>
      </c>
      <c r="BK175" s="178">
        <f>ROUND(L175*K175,3)</f>
        <v>0</v>
      </c>
      <c r="BL175" s="23" t="s">
        <v>174</v>
      </c>
      <c r="BM175" s="23" t="s">
        <v>418</v>
      </c>
    </row>
    <row r="176" spans="2:65" s="11" customFormat="1" ht="16.5" customHeight="1">
      <c r="B176" s="179"/>
      <c r="C176" s="180"/>
      <c r="D176" s="180"/>
      <c r="E176" s="181" t="s">
        <v>5</v>
      </c>
      <c r="F176" s="293" t="s">
        <v>419</v>
      </c>
      <c r="G176" s="294"/>
      <c r="H176" s="294"/>
      <c r="I176" s="294"/>
      <c r="J176" s="180"/>
      <c r="K176" s="182">
        <v>61.6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61.6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73</v>
      </c>
      <c r="AY177" s="194" t="s">
        <v>169</v>
      </c>
    </row>
    <row r="178" spans="2:65" s="11" customFormat="1" ht="16.5" customHeight="1">
      <c r="B178" s="179"/>
      <c r="C178" s="180"/>
      <c r="D178" s="180"/>
      <c r="E178" s="181" t="s">
        <v>5</v>
      </c>
      <c r="F178" s="295" t="s">
        <v>420</v>
      </c>
      <c r="G178" s="296"/>
      <c r="H178" s="296"/>
      <c r="I178" s="296"/>
      <c r="J178" s="180"/>
      <c r="K178" s="182">
        <v>62.832000000000001</v>
      </c>
      <c r="L178" s="180"/>
      <c r="M178" s="180"/>
      <c r="N178" s="180"/>
      <c r="O178" s="180"/>
      <c r="P178" s="180"/>
      <c r="Q178" s="180"/>
      <c r="R178" s="183"/>
      <c r="T178" s="184"/>
      <c r="U178" s="180"/>
      <c r="V178" s="180"/>
      <c r="W178" s="180"/>
      <c r="X178" s="180"/>
      <c r="Y178" s="180"/>
      <c r="Z178" s="180"/>
      <c r="AA178" s="185"/>
      <c r="AT178" s="186" t="s">
        <v>177</v>
      </c>
      <c r="AU178" s="186" t="s">
        <v>103</v>
      </c>
      <c r="AV178" s="11" t="s">
        <v>103</v>
      </c>
      <c r="AW178" s="11" t="s">
        <v>30</v>
      </c>
      <c r="AX178" s="11" t="s">
        <v>73</v>
      </c>
      <c r="AY178" s="186" t="s">
        <v>169</v>
      </c>
    </row>
    <row r="179" spans="2:65" s="12" customFormat="1" ht="16.5" customHeight="1">
      <c r="B179" s="187"/>
      <c r="C179" s="188"/>
      <c r="D179" s="188"/>
      <c r="E179" s="189" t="s">
        <v>5</v>
      </c>
      <c r="F179" s="302" t="s">
        <v>179</v>
      </c>
      <c r="G179" s="303"/>
      <c r="H179" s="303"/>
      <c r="I179" s="303"/>
      <c r="J179" s="188"/>
      <c r="K179" s="190">
        <v>62.832000000000001</v>
      </c>
      <c r="L179" s="188"/>
      <c r="M179" s="188"/>
      <c r="N179" s="188"/>
      <c r="O179" s="188"/>
      <c r="P179" s="188"/>
      <c r="Q179" s="188"/>
      <c r="R179" s="191"/>
      <c r="T179" s="192"/>
      <c r="U179" s="188"/>
      <c r="V179" s="188"/>
      <c r="W179" s="188"/>
      <c r="X179" s="188"/>
      <c r="Y179" s="188"/>
      <c r="Z179" s="188"/>
      <c r="AA179" s="193"/>
      <c r="AT179" s="194" t="s">
        <v>177</v>
      </c>
      <c r="AU179" s="194" t="s">
        <v>103</v>
      </c>
      <c r="AV179" s="12" t="s">
        <v>174</v>
      </c>
      <c r="AW179" s="12" t="s">
        <v>30</v>
      </c>
      <c r="AX179" s="12" t="s">
        <v>81</v>
      </c>
      <c r="AY179" s="194" t="s">
        <v>169</v>
      </c>
    </row>
    <row r="180" spans="2:65" s="1" customFormat="1" ht="38.25" customHeight="1">
      <c r="B180" s="141"/>
      <c r="C180" s="170" t="s">
        <v>265</v>
      </c>
      <c r="D180" s="170" t="s">
        <v>170</v>
      </c>
      <c r="E180" s="171" t="s">
        <v>421</v>
      </c>
      <c r="F180" s="290" t="s">
        <v>422</v>
      </c>
      <c r="G180" s="290"/>
      <c r="H180" s="290"/>
      <c r="I180" s="290"/>
      <c r="J180" s="172" t="s">
        <v>370</v>
      </c>
      <c r="K180" s="173">
        <v>146.00299999999999</v>
      </c>
      <c r="L180" s="291">
        <v>0</v>
      </c>
      <c r="M180" s="291"/>
      <c r="N180" s="292">
        <f>ROUND(L180*K180,3)</f>
        <v>0</v>
      </c>
      <c r="O180" s="292"/>
      <c r="P180" s="292"/>
      <c r="Q180" s="292"/>
      <c r="R180" s="144"/>
      <c r="T180" s="175" t="s">
        <v>5</v>
      </c>
      <c r="U180" s="47" t="s">
        <v>40</v>
      </c>
      <c r="V180" s="39"/>
      <c r="W180" s="176">
        <f>V180*K180</f>
        <v>0</v>
      </c>
      <c r="X180" s="176">
        <v>0</v>
      </c>
      <c r="Y180" s="176">
        <f>X180*K180</f>
        <v>0</v>
      </c>
      <c r="Z180" s="176">
        <v>0</v>
      </c>
      <c r="AA180" s="177">
        <f>Z180*K180</f>
        <v>0</v>
      </c>
      <c r="AR180" s="23" t="s">
        <v>174</v>
      </c>
      <c r="AT180" s="23" t="s">
        <v>170</v>
      </c>
      <c r="AU180" s="23" t="s">
        <v>103</v>
      </c>
      <c r="AY180" s="23" t="s">
        <v>169</v>
      </c>
      <c r="BE180" s="117">
        <f>IF(U180="základná",N180,0)</f>
        <v>0</v>
      </c>
      <c r="BF180" s="117">
        <f>IF(U180="znížená",N180,0)</f>
        <v>0</v>
      </c>
      <c r="BG180" s="117">
        <f>IF(U180="zákl. prenesená",N180,0)</f>
        <v>0</v>
      </c>
      <c r="BH180" s="117">
        <f>IF(U180="zníž. prenesená",N180,0)</f>
        <v>0</v>
      </c>
      <c r="BI180" s="117">
        <f>IF(U180="nulová",N180,0)</f>
        <v>0</v>
      </c>
      <c r="BJ180" s="23" t="s">
        <v>103</v>
      </c>
      <c r="BK180" s="178">
        <f>ROUND(L180*K180,3)</f>
        <v>0</v>
      </c>
      <c r="BL180" s="23" t="s">
        <v>174</v>
      </c>
      <c r="BM180" s="23" t="s">
        <v>423</v>
      </c>
    </row>
    <row r="181" spans="2:65" s="11" customFormat="1" ht="16.5" customHeight="1">
      <c r="B181" s="179"/>
      <c r="C181" s="180"/>
      <c r="D181" s="180"/>
      <c r="E181" s="181" t="s">
        <v>5</v>
      </c>
      <c r="F181" s="293" t="s">
        <v>424</v>
      </c>
      <c r="G181" s="294"/>
      <c r="H181" s="294"/>
      <c r="I181" s="294"/>
      <c r="J181" s="180"/>
      <c r="K181" s="182">
        <v>146.00299999999999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81</v>
      </c>
      <c r="AY181" s="186" t="s">
        <v>169</v>
      </c>
    </row>
    <row r="182" spans="2:65" s="1" customFormat="1" ht="16.5" customHeight="1">
      <c r="B182" s="141"/>
      <c r="C182" s="202" t="s">
        <v>271</v>
      </c>
      <c r="D182" s="202" t="s">
        <v>266</v>
      </c>
      <c r="E182" s="203" t="s">
        <v>425</v>
      </c>
      <c r="F182" s="310" t="s">
        <v>426</v>
      </c>
      <c r="G182" s="310"/>
      <c r="H182" s="310"/>
      <c r="I182" s="310"/>
      <c r="J182" s="204" t="s">
        <v>370</v>
      </c>
      <c r="K182" s="205">
        <v>148.923</v>
      </c>
      <c r="L182" s="311">
        <v>0</v>
      </c>
      <c r="M182" s="311"/>
      <c r="N182" s="312">
        <f>ROUND(L182*K182,3)</f>
        <v>0</v>
      </c>
      <c r="O182" s="292"/>
      <c r="P182" s="292"/>
      <c r="Q182" s="292"/>
      <c r="R182" s="144"/>
      <c r="T182" s="175" t="s">
        <v>5</v>
      </c>
      <c r="U182" s="47" t="s">
        <v>40</v>
      </c>
      <c r="V182" s="39"/>
      <c r="W182" s="176">
        <f>V182*K182</f>
        <v>0</v>
      </c>
      <c r="X182" s="176">
        <v>4.8000000000000001E-4</v>
      </c>
      <c r="Y182" s="176">
        <f>X182*K182</f>
        <v>7.1483039999999998E-2</v>
      </c>
      <c r="Z182" s="176">
        <v>0</v>
      </c>
      <c r="AA182" s="177">
        <f>Z182*K182</f>
        <v>0</v>
      </c>
      <c r="AR182" s="23" t="s">
        <v>207</v>
      </c>
      <c r="AT182" s="23" t="s">
        <v>266</v>
      </c>
      <c r="AU182" s="23" t="s">
        <v>103</v>
      </c>
      <c r="AY182" s="23" t="s">
        <v>169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ROUND(L182*K182,3)</f>
        <v>0</v>
      </c>
      <c r="BL182" s="23" t="s">
        <v>174</v>
      </c>
      <c r="BM182" s="23" t="s">
        <v>427</v>
      </c>
    </row>
    <row r="183" spans="2:65" s="11" customFormat="1" ht="16.5" customHeight="1">
      <c r="B183" s="179"/>
      <c r="C183" s="180"/>
      <c r="D183" s="180"/>
      <c r="E183" s="181" t="s">
        <v>5</v>
      </c>
      <c r="F183" s="293" t="s">
        <v>428</v>
      </c>
      <c r="G183" s="294"/>
      <c r="H183" s="294"/>
      <c r="I183" s="294"/>
      <c r="J183" s="180"/>
      <c r="K183" s="182">
        <v>148.923</v>
      </c>
      <c r="L183" s="180"/>
      <c r="M183" s="180"/>
      <c r="N183" s="180"/>
      <c r="O183" s="180"/>
      <c r="P183" s="180"/>
      <c r="Q183" s="180"/>
      <c r="R183" s="183"/>
      <c r="T183" s="184"/>
      <c r="U183" s="180"/>
      <c r="V183" s="180"/>
      <c r="W183" s="180"/>
      <c r="X183" s="180"/>
      <c r="Y183" s="180"/>
      <c r="Z183" s="180"/>
      <c r="AA183" s="185"/>
      <c r="AT183" s="186" t="s">
        <v>177</v>
      </c>
      <c r="AU183" s="186" t="s">
        <v>103</v>
      </c>
      <c r="AV183" s="11" t="s">
        <v>103</v>
      </c>
      <c r="AW183" s="11" t="s">
        <v>30</v>
      </c>
      <c r="AX183" s="11" t="s">
        <v>81</v>
      </c>
      <c r="AY183" s="186" t="s">
        <v>169</v>
      </c>
    </row>
    <row r="184" spans="2:65" s="10" customFormat="1" ht="29.9" customHeight="1">
      <c r="B184" s="159"/>
      <c r="C184" s="160"/>
      <c r="D184" s="169" t="s">
        <v>347</v>
      </c>
      <c r="E184" s="169"/>
      <c r="F184" s="169"/>
      <c r="G184" s="169"/>
      <c r="H184" s="169"/>
      <c r="I184" s="169"/>
      <c r="J184" s="169"/>
      <c r="K184" s="169"/>
      <c r="L184" s="169"/>
      <c r="M184" s="169"/>
      <c r="N184" s="322">
        <f>BK184</f>
        <v>0</v>
      </c>
      <c r="O184" s="323"/>
      <c r="P184" s="323"/>
      <c r="Q184" s="323"/>
      <c r="R184" s="162"/>
      <c r="T184" s="163"/>
      <c r="U184" s="160"/>
      <c r="V184" s="160"/>
      <c r="W184" s="164">
        <v>0</v>
      </c>
      <c r="X184" s="160"/>
      <c r="Y184" s="164">
        <v>0</v>
      </c>
      <c r="Z184" s="160"/>
      <c r="AA184" s="165">
        <v>0</v>
      </c>
      <c r="AR184" s="166" t="s">
        <v>81</v>
      </c>
      <c r="AT184" s="167" t="s">
        <v>72</v>
      </c>
      <c r="AU184" s="167" t="s">
        <v>81</v>
      </c>
      <c r="AY184" s="166" t="s">
        <v>169</v>
      </c>
      <c r="BK184" s="168">
        <v>0</v>
      </c>
    </row>
    <row r="185" spans="2:65" s="10" customFormat="1" ht="19.899999999999999" customHeight="1">
      <c r="B185" s="159"/>
      <c r="C185" s="160"/>
      <c r="D185" s="169" t="s">
        <v>348</v>
      </c>
      <c r="E185" s="169"/>
      <c r="F185" s="169"/>
      <c r="G185" s="169"/>
      <c r="H185" s="169"/>
      <c r="I185" s="169"/>
      <c r="J185" s="169"/>
      <c r="K185" s="169"/>
      <c r="L185" s="169"/>
      <c r="M185" s="169"/>
      <c r="N185" s="300">
        <f>BK185</f>
        <v>0</v>
      </c>
      <c r="O185" s="301"/>
      <c r="P185" s="301"/>
      <c r="Q185" s="301"/>
      <c r="R185" s="162"/>
      <c r="T185" s="163"/>
      <c r="U185" s="160"/>
      <c r="V185" s="160"/>
      <c r="W185" s="164">
        <f>SUM(W186:W200)</f>
        <v>0</v>
      </c>
      <c r="X185" s="160"/>
      <c r="Y185" s="164">
        <f>SUM(Y186:Y200)</f>
        <v>2.7870000000000002E-2</v>
      </c>
      <c r="Z185" s="160"/>
      <c r="AA185" s="165">
        <f>SUM(AA186:AA200)</f>
        <v>45.033699999999996</v>
      </c>
      <c r="AR185" s="166" t="s">
        <v>81</v>
      </c>
      <c r="AT185" s="167" t="s">
        <v>72</v>
      </c>
      <c r="AU185" s="167" t="s">
        <v>81</v>
      </c>
      <c r="AY185" s="166" t="s">
        <v>169</v>
      </c>
      <c r="BK185" s="168">
        <f>SUM(BK186:BK200)</f>
        <v>0</v>
      </c>
    </row>
    <row r="186" spans="2:65" s="1" customFormat="1" ht="25.5" customHeight="1">
      <c r="B186" s="141"/>
      <c r="C186" s="170" t="s">
        <v>10</v>
      </c>
      <c r="D186" s="170" t="s">
        <v>170</v>
      </c>
      <c r="E186" s="171" t="s">
        <v>429</v>
      </c>
      <c r="F186" s="290" t="s">
        <v>430</v>
      </c>
      <c r="G186" s="290"/>
      <c r="H186" s="290"/>
      <c r="I186" s="290"/>
      <c r="J186" s="172" t="s">
        <v>431</v>
      </c>
      <c r="K186" s="173">
        <v>1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0</v>
      </c>
      <c r="Y186" s="176">
        <f>X186*K186</f>
        <v>0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432</v>
      </c>
    </row>
    <row r="187" spans="2:65" s="1" customFormat="1" ht="25.5" customHeight="1">
      <c r="B187" s="141"/>
      <c r="C187" s="170" t="s">
        <v>280</v>
      </c>
      <c r="D187" s="170" t="s">
        <v>170</v>
      </c>
      <c r="E187" s="171" t="s">
        <v>433</v>
      </c>
      <c r="F187" s="290" t="s">
        <v>434</v>
      </c>
      <c r="G187" s="290"/>
      <c r="H187" s="290"/>
      <c r="I187" s="290"/>
      <c r="J187" s="172" t="s">
        <v>431</v>
      </c>
      <c r="K187" s="173">
        <v>1</v>
      </c>
      <c r="L187" s="291">
        <v>0</v>
      </c>
      <c r="M187" s="291"/>
      <c r="N187" s="292">
        <f>ROUND(L187*K187,3)</f>
        <v>0</v>
      </c>
      <c r="O187" s="292"/>
      <c r="P187" s="292"/>
      <c r="Q187" s="292"/>
      <c r="R187" s="144"/>
      <c r="T187" s="175" t="s">
        <v>5</v>
      </c>
      <c r="U187" s="47" t="s">
        <v>40</v>
      </c>
      <c r="V187" s="39"/>
      <c r="W187" s="176">
        <f>V187*K187</f>
        <v>0</v>
      </c>
      <c r="X187" s="176">
        <v>2.7720000000000002E-2</v>
      </c>
      <c r="Y187" s="176">
        <f>X187*K187</f>
        <v>2.7720000000000002E-2</v>
      </c>
      <c r="Z187" s="176">
        <v>0</v>
      </c>
      <c r="AA187" s="177">
        <f>Z187*K187</f>
        <v>0</v>
      </c>
      <c r="AR187" s="23" t="s">
        <v>174</v>
      </c>
      <c r="AT187" s="23" t="s">
        <v>170</v>
      </c>
      <c r="AU187" s="23" t="s">
        <v>103</v>
      </c>
      <c r="AY187" s="23" t="s">
        <v>169</v>
      </c>
      <c r="BE187" s="117">
        <f>IF(U187="základná",N187,0)</f>
        <v>0</v>
      </c>
      <c r="BF187" s="117">
        <f>IF(U187="znížená",N187,0)</f>
        <v>0</v>
      </c>
      <c r="BG187" s="117">
        <f>IF(U187="zákl. prenesená",N187,0)</f>
        <v>0</v>
      </c>
      <c r="BH187" s="117">
        <f>IF(U187="zníž. prenesená",N187,0)</f>
        <v>0</v>
      </c>
      <c r="BI187" s="117">
        <f>IF(U187="nulová",N187,0)</f>
        <v>0</v>
      </c>
      <c r="BJ187" s="23" t="s">
        <v>103</v>
      </c>
      <c r="BK187" s="178">
        <f>ROUND(L187*K187,3)</f>
        <v>0</v>
      </c>
      <c r="BL187" s="23" t="s">
        <v>174</v>
      </c>
      <c r="BM187" s="23" t="s">
        <v>435</v>
      </c>
    </row>
    <row r="188" spans="2:65" s="1" customFormat="1" ht="38.25" customHeight="1">
      <c r="B188" s="141"/>
      <c r="C188" s="170" t="s">
        <v>285</v>
      </c>
      <c r="D188" s="170" t="s">
        <v>170</v>
      </c>
      <c r="E188" s="171" t="s">
        <v>436</v>
      </c>
      <c r="F188" s="290" t="s">
        <v>437</v>
      </c>
      <c r="G188" s="290"/>
      <c r="H188" s="290"/>
      <c r="I188" s="290"/>
      <c r="J188" s="172" t="s">
        <v>414</v>
      </c>
      <c r="K188" s="173">
        <v>1</v>
      </c>
      <c r="L188" s="291">
        <v>0</v>
      </c>
      <c r="M188" s="291"/>
      <c r="N188" s="292">
        <f>ROUND(L188*K188,3)</f>
        <v>0</v>
      </c>
      <c r="O188" s="292"/>
      <c r="P188" s="292"/>
      <c r="Q188" s="292"/>
      <c r="R188" s="144"/>
      <c r="T188" s="175" t="s">
        <v>5</v>
      </c>
      <c r="U188" s="47" t="s">
        <v>40</v>
      </c>
      <c r="V188" s="39"/>
      <c r="W188" s="176">
        <f>V188*K188</f>
        <v>0</v>
      </c>
      <c r="X188" s="176">
        <v>1.4999999999999999E-4</v>
      </c>
      <c r="Y188" s="176">
        <f>X188*K188</f>
        <v>1.4999999999999999E-4</v>
      </c>
      <c r="Z188" s="176">
        <v>0</v>
      </c>
      <c r="AA188" s="177">
        <f>Z188*K188</f>
        <v>0</v>
      </c>
      <c r="AR188" s="23" t="s">
        <v>174</v>
      </c>
      <c r="AT188" s="23" t="s">
        <v>170</v>
      </c>
      <c r="AU188" s="23" t="s">
        <v>103</v>
      </c>
      <c r="AY188" s="23" t="s">
        <v>169</v>
      </c>
      <c r="BE188" s="117">
        <f>IF(U188="základná",N188,0)</f>
        <v>0</v>
      </c>
      <c r="BF188" s="117">
        <f>IF(U188="znížená",N188,0)</f>
        <v>0</v>
      </c>
      <c r="BG188" s="117">
        <f>IF(U188="zákl. prenesená",N188,0)</f>
        <v>0</v>
      </c>
      <c r="BH188" s="117">
        <f>IF(U188="zníž. prenesená",N188,0)</f>
        <v>0</v>
      </c>
      <c r="BI188" s="117">
        <f>IF(U188="nulová",N188,0)</f>
        <v>0</v>
      </c>
      <c r="BJ188" s="23" t="s">
        <v>103</v>
      </c>
      <c r="BK188" s="178">
        <f>ROUND(L188*K188,3)</f>
        <v>0</v>
      </c>
      <c r="BL188" s="23" t="s">
        <v>174</v>
      </c>
      <c r="BM188" s="23" t="s">
        <v>438</v>
      </c>
    </row>
    <row r="189" spans="2:65" s="1" customFormat="1" ht="38.25" customHeight="1">
      <c r="B189" s="141"/>
      <c r="C189" s="170" t="s">
        <v>290</v>
      </c>
      <c r="D189" s="170" t="s">
        <v>170</v>
      </c>
      <c r="E189" s="171" t="s">
        <v>439</v>
      </c>
      <c r="F189" s="290" t="s">
        <v>440</v>
      </c>
      <c r="G189" s="290"/>
      <c r="H189" s="290"/>
      <c r="I189" s="290"/>
      <c r="J189" s="172" t="s">
        <v>370</v>
      </c>
      <c r="K189" s="173">
        <v>101.77</v>
      </c>
      <c r="L189" s="291">
        <v>0</v>
      </c>
      <c r="M189" s="291"/>
      <c r="N189" s="292">
        <f>ROUND(L189*K189,3)</f>
        <v>0</v>
      </c>
      <c r="O189" s="292"/>
      <c r="P189" s="292"/>
      <c r="Q189" s="292"/>
      <c r="R189" s="144"/>
      <c r="T189" s="175" t="s">
        <v>5</v>
      </c>
      <c r="U189" s="47" t="s">
        <v>40</v>
      </c>
      <c r="V189" s="39"/>
      <c r="W189" s="176">
        <f>V189*K189</f>
        <v>0</v>
      </c>
      <c r="X189" s="176">
        <v>0</v>
      </c>
      <c r="Y189" s="176">
        <f>X189*K189</f>
        <v>0</v>
      </c>
      <c r="Z189" s="176">
        <v>0.01</v>
      </c>
      <c r="AA189" s="177">
        <f>Z189*K189</f>
        <v>1.0177</v>
      </c>
      <c r="AR189" s="23" t="s">
        <v>174</v>
      </c>
      <c r="AT189" s="23" t="s">
        <v>170</v>
      </c>
      <c r="AU189" s="23" t="s">
        <v>103</v>
      </c>
      <c r="AY189" s="23" t="s">
        <v>169</v>
      </c>
      <c r="BE189" s="117">
        <f>IF(U189="základná",N189,0)</f>
        <v>0</v>
      </c>
      <c r="BF189" s="117">
        <f>IF(U189="znížená",N189,0)</f>
        <v>0</v>
      </c>
      <c r="BG189" s="117">
        <f>IF(U189="zákl. prenesená",N189,0)</f>
        <v>0</v>
      </c>
      <c r="BH189" s="117">
        <f>IF(U189="zníž. prenesená",N189,0)</f>
        <v>0</v>
      </c>
      <c r="BI189" s="117">
        <f>IF(U189="nulová",N189,0)</f>
        <v>0</v>
      </c>
      <c r="BJ189" s="23" t="s">
        <v>103</v>
      </c>
      <c r="BK189" s="178">
        <f>ROUND(L189*K189,3)</f>
        <v>0</v>
      </c>
      <c r="BL189" s="23" t="s">
        <v>174</v>
      </c>
      <c r="BM189" s="23" t="s">
        <v>441</v>
      </c>
    </row>
    <row r="190" spans="2:65" s="11" customFormat="1" ht="16.5" customHeight="1">
      <c r="B190" s="179"/>
      <c r="C190" s="180"/>
      <c r="D190" s="180"/>
      <c r="E190" s="181" t="s">
        <v>5</v>
      </c>
      <c r="F190" s="293" t="s">
        <v>442</v>
      </c>
      <c r="G190" s="294"/>
      <c r="H190" s="294"/>
      <c r="I190" s="294"/>
      <c r="J190" s="180"/>
      <c r="K190" s="182">
        <v>36.700000000000003</v>
      </c>
      <c r="L190" s="180"/>
      <c r="M190" s="180"/>
      <c r="N190" s="180"/>
      <c r="O190" s="180"/>
      <c r="P190" s="180"/>
      <c r="Q190" s="180"/>
      <c r="R190" s="183"/>
      <c r="T190" s="184"/>
      <c r="U190" s="180"/>
      <c r="V190" s="180"/>
      <c r="W190" s="180"/>
      <c r="X190" s="180"/>
      <c r="Y190" s="180"/>
      <c r="Z190" s="180"/>
      <c r="AA190" s="185"/>
      <c r="AT190" s="186" t="s">
        <v>177</v>
      </c>
      <c r="AU190" s="186" t="s">
        <v>103</v>
      </c>
      <c r="AV190" s="11" t="s">
        <v>103</v>
      </c>
      <c r="AW190" s="11" t="s">
        <v>30</v>
      </c>
      <c r="AX190" s="11" t="s">
        <v>73</v>
      </c>
      <c r="AY190" s="186" t="s">
        <v>169</v>
      </c>
    </row>
    <row r="191" spans="2:65" s="11" customFormat="1" ht="16.5" customHeight="1">
      <c r="B191" s="179"/>
      <c r="C191" s="180"/>
      <c r="D191" s="180"/>
      <c r="E191" s="181" t="s">
        <v>5</v>
      </c>
      <c r="F191" s="295" t="s">
        <v>443</v>
      </c>
      <c r="G191" s="296"/>
      <c r="H191" s="296"/>
      <c r="I191" s="296"/>
      <c r="J191" s="180"/>
      <c r="K191" s="182">
        <v>5.0199999999999996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73</v>
      </c>
      <c r="AY191" s="186" t="s">
        <v>169</v>
      </c>
    </row>
    <row r="192" spans="2:65" s="11" customFormat="1" ht="16.5" customHeight="1">
      <c r="B192" s="179"/>
      <c r="C192" s="180"/>
      <c r="D192" s="180"/>
      <c r="E192" s="181" t="s">
        <v>5</v>
      </c>
      <c r="F192" s="295" t="s">
        <v>444</v>
      </c>
      <c r="G192" s="296"/>
      <c r="H192" s="296"/>
      <c r="I192" s="296"/>
      <c r="J192" s="180"/>
      <c r="K192" s="182">
        <v>51.97</v>
      </c>
      <c r="L192" s="180"/>
      <c r="M192" s="180"/>
      <c r="N192" s="180"/>
      <c r="O192" s="180"/>
      <c r="P192" s="180"/>
      <c r="Q192" s="180"/>
      <c r="R192" s="183"/>
      <c r="T192" s="184"/>
      <c r="U192" s="180"/>
      <c r="V192" s="180"/>
      <c r="W192" s="180"/>
      <c r="X192" s="180"/>
      <c r="Y192" s="180"/>
      <c r="Z192" s="180"/>
      <c r="AA192" s="185"/>
      <c r="AT192" s="186" t="s">
        <v>177</v>
      </c>
      <c r="AU192" s="186" t="s">
        <v>103</v>
      </c>
      <c r="AV192" s="11" t="s">
        <v>103</v>
      </c>
      <c r="AW192" s="11" t="s">
        <v>30</v>
      </c>
      <c r="AX192" s="11" t="s">
        <v>73</v>
      </c>
      <c r="AY192" s="186" t="s">
        <v>169</v>
      </c>
    </row>
    <row r="193" spans="2:65" s="11" customFormat="1" ht="16.5" customHeight="1">
      <c r="B193" s="179"/>
      <c r="C193" s="180"/>
      <c r="D193" s="180"/>
      <c r="E193" s="181" t="s">
        <v>5</v>
      </c>
      <c r="F193" s="295" t="s">
        <v>445</v>
      </c>
      <c r="G193" s="296"/>
      <c r="H193" s="296"/>
      <c r="I193" s="296"/>
      <c r="J193" s="180"/>
      <c r="K193" s="182">
        <v>8.08</v>
      </c>
      <c r="L193" s="180"/>
      <c r="M193" s="180"/>
      <c r="N193" s="180"/>
      <c r="O193" s="180"/>
      <c r="P193" s="180"/>
      <c r="Q193" s="180"/>
      <c r="R193" s="183"/>
      <c r="T193" s="184"/>
      <c r="U193" s="180"/>
      <c r="V193" s="180"/>
      <c r="W193" s="180"/>
      <c r="X193" s="180"/>
      <c r="Y193" s="180"/>
      <c r="Z193" s="180"/>
      <c r="AA193" s="185"/>
      <c r="AT193" s="186" t="s">
        <v>177</v>
      </c>
      <c r="AU193" s="186" t="s">
        <v>103</v>
      </c>
      <c r="AV193" s="11" t="s">
        <v>103</v>
      </c>
      <c r="AW193" s="11" t="s">
        <v>30</v>
      </c>
      <c r="AX193" s="11" t="s">
        <v>73</v>
      </c>
      <c r="AY193" s="186" t="s">
        <v>169</v>
      </c>
    </row>
    <row r="194" spans="2:65" s="12" customFormat="1" ht="16.5" customHeight="1">
      <c r="B194" s="187"/>
      <c r="C194" s="188"/>
      <c r="D194" s="188"/>
      <c r="E194" s="189" t="s">
        <v>5</v>
      </c>
      <c r="F194" s="302" t="s">
        <v>179</v>
      </c>
      <c r="G194" s="303"/>
      <c r="H194" s="303"/>
      <c r="I194" s="303"/>
      <c r="J194" s="188"/>
      <c r="K194" s="190">
        <v>101.77</v>
      </c>
      <c r="L194" s="188"/>
      <c r="M194" s="188"/>
      <c r="N194" s="188"/>
      <c r="O194" s="188"/>
      <c r="P194" s="188"/>
      <c r="Q194" s="188"/>
      <c r="R194" s="191"/>
      <c r="T194" s="192"/>
      <c r="U194" s="188"/>
      <c r="V194" s="188"/>
      <c r="W194" s="188"/>
      <c r="X194" s="188"/>
      <c r="Y194" s="188"/>
      <c r="Z194" s="188"/>
      <c r="AA194" s="193"/>
      <c r="AT194" s="194" t="s">
        <v>177</v>
      </c>
      <c r="AU194" s="194" t="s">
        <v>103</v>
      </c>
      <c r="AV194" s="12" t="s">
        <v>174</v>
      </c>
      <c r="AW194" s="12" t="s">
        <v>30</v>
      </c>
      <c r="AX194" s="12" t="s">
        <v>81</v>
      </c>
      <c r="AY194" s="194" t="s">
        <v>169</v>
      </c>
    </row>
    <row r="195" spans="2:65" s="1" customFormat="1" ht="25.5" customHeight="1">
      <c r="B195" s="141"/>
      <c r="C195" s="170" t="s">
        <v>294</v>
      </c>
      <c r="D195" s="170" t="s">
        <v>170</v>
      </c>
      <c r="E195" s="171" t="s">
        <v>446</v>
      </c>
      <c r="F195" s="290" t="s">
        <v>447</v>
      </c>
      <c r="G195" s="290"/>
      <c r="H195" s="290"/>
      <c r="I195" s="290"/>
      <c r="J195" s="172" t="s">
        <v>173</v>
      </c>
      <c r="K195" s="173">
        <v>18.34</v>
      </c>
      <c r="L195" s="291">
        <v>0</v>
      </c>
      <c r="M195" s="291"/>
      <c r="N195" s="292">
        <f>ROUND(L195*K195,3)</f>
        <v>0</v>
      </c>
      <c r="O195" s="292"/>
      <c r="P195" s="292"/>
      <c r="Q195" s="292"/>
      <c r="R195" s="144"/>
      <c r="T195" s="175" t="s">
        <v>5</v>
      </c>
      <c r="U195" s="47" t="s">
        <v>40</v>
      </c>
      <c r="V195" s="39"/>
      <c r="W195" s="176">
        <f>V195*K195</f>
        <v>0</v>
      </c>
      <c r="X195" s="176">
        <v>0</v>
      </c>
      <c r="Y195" s="176">
        <f>X195*K195</f>
        <v>0</v>
      </c>
      <c r="Z195" s="176">
        <v>2.4</v>
      </c>
      <c r="AA195" s="177">
        <f>Z195*K195</f>
        <v>44.015999999999998</v>
      </c>
      <c r="AR195" s="23" t="s">
        <v>174</v>
      </c>
      <c r="AT195" s="23" t="s">
        <v>170</v>
      </c>
      <c r="AU195" s="23" t="s">
        <v>103</v>
      </c>
      <c r="AY195" s="23" t="s">
        <v>169</v>
      </c>
      <c r="BE195" s="117">
        <f>IF(U195="základná",N195,0)</f>
        <v>0</v>
      </c>
      <c r="BF195" s="117">
        <f>IF(U195="znížená",N195,0)</f>
        <v>0</v>
      </c>
      <c r="BG195" s="117">
        <f>IF(U195="zákl. prenesená",N195,0)</f>
        <v>0</v>
      </c>
      <c r="BH195" s="117">
        <f>IF(U195="zníž. prenesená",N195,0)</f>
        <v>0</v>
      </c>
      <c r="BI195" s="117">
        <f>IF(U195="nulová",N195,0)</f>
        <v>0</v>
      </c>
      <c r="BJ195" s="23" t="s">
        <v>103</v>
      </c>
      <c r="BK195" s="178">
        <f>ROUND(L195*K195,3)</f>
        <v>0</v>
      </c>
      <c r="BL195" s="23" t="s">
        <v>174</v>
      </c>
      <c r="BM195" s="23" t="s">
        <v>448</v>
      </c>
    </row>
    <row r="196" spans="2:65" s="11" customFormat="1" ht="16.5" customHeight="1">
      <c r="B196" s="179"/>
      <c r="C196" s="180"/>
      <c r="D196" s="180"/>
      <c r="E196" s="181" t="s">
        <v>5</v>
      </c>
      <c r="F196" s="293" t="s">
        <v>449</v>
      </c>
      <c r="G196" s="294"/>
      <c r="H196" s="294"/>
      <c r="I196" s="294"/>
      <c r="J196" s="180"/>
      <c r="K196" s="182">
        <v>18.34</v>
      </c>
      <c r="L196" s="180"/>
      <c r="M196" s="180"/>
      <c r="N196" s="180"/>
      <c r="O196" s="180"/>
      <c r="P196" s="180"/>
      <c r="Q196" s="180"/>
      <c r="R196" s="183"/>
      <c r="T196" s="184"/>
      <c r="U196" s="180"/>
      <c r="V196" s="180"/>
      <c r="W196" s="180"/>
      <c r="X196" s="180"/>
      <c r="Y196" s="180"/>
      <c r="Z196" s="180"/>
      <c r="AA196" s="185"/>
      <c r="AT196" s="186" t="s">
        <v>177</v>
      </c>
      <c r="AU196" s="186" t="s">
        <v>103</v>
      </c>
      <c r="AV196" s="11" t="s">
        <v>103</v>
      </c>
      <c r="AW196" s="11" t="s">
        <v>30</v>
      </c>
      <c r="AX196" s="11" t="s">
        <v>81</v>
      </c>
      <c r="AY196" s="186" t="s">
        <v>169</v>
      </c>
    </row>
    <row r="197" spans="2:65" s="1" customFormat="1" ht="25.5" customHeight="1">
      <c r="B197" s="141"/>
      <c r="C197" s="170" t="s">
        <v>299</v>
      </c>
      <c r="D197" s="170" t="s">
        <v>170</v>
      </c>
      <c r="E197" s="171" t="s">
        <v>450</v>
      </c>
      <c r="F197" s="290" t="s">
        <v>451</v>
      </c>
      <c r="G197" s="290"/>
      <c r="H197" s="290"/>
      <c r="I197" s="290"/>
      <c r="J197" s="172" t="s">
        <v>243</v>
      </c>
      <c r="K197" s="173">
        <v>45.033999999999999</v>
      </c>
      <c r="L197" s="291">
        <v>0</v>
      </c>
      <c r="M197" s="291"/>
      <c r="N197" s="292">
        <f>ROUND(L197*K197,3)</f>
        <v>0</v>
      </c>
      <c r="O197" s="292"/>
      <c r="P197" s="292"/>
      <c r="Q197" s="292"/>
      <c r="R197" s="144"/>
      <c r="T197" s="175" t="s">
        <v>5</v>
      </c>
      <c r="U197" s="47" t="s">
        <v>40</v>
      </c>
      <c r="V197" s="39"/>
      <c r="W197" s="176">
        <f>V197*K197</f>
        <v>0</v>
      </c>
      <c r="X197" s="176">
        <v>0</v>
      </c>
      <c r="Y197" s="176">
        <f>X197*K197</f>
        <v>0</v>
      </c>
      <c r="Z197" s="176">
        <v>0</v>
      </c>
      <c r="AA197" s="177">
        <f>Z197*K197</f>
        <v>0</v>
      </c>
      <c r="AR197" s="23" t="s">
        <v>174</v>
      </c>
      <c r="AT197" s="23" t="s">
        <v>170</v>
      </c>
      <c r="AU197" s="23" t="s">
        <v>103</v>
      </c>
      <c r="AY197" s="23" t="s">
        <v>169</v>
      </c>
      <c r="BE197" s="117">
        <f>IF(U197="základná",N197,0)</f>
        <v>0</v>
      </c>
      <c r="BF197" s="117">
        <f>IF(U197="znížená",N197,0)</f>
        <v>0</v>
      </c>
      <c r="BG197" s="117">
        <f>IF(U197="zákl. prenesená",N197,0)</f>
        <v>0</v>
      </c>
      <c r="BH197" s="117">
        <f>IF(U197="zníž. prenesená",N197,0)</f>
        <v>0</v>
      </c>
      <c r="BI197" s="117">
        <f>IF(U197="nulová",N197,0)</f>
        <v>0</v>
      </c>
      <c r="BJ197" s="23" t="s">
        <v>103</v>
      </c>
      <c r="BK197" s="178">
        <f>ROUND(L197*K197,3)</f>
        <v>0</v>
      </c>
      <c r="BL197" s="23" t="s">
        <v>174</v>
      </c>
      <c r="BM197" s="23" t="s">
        <v>452</v>
      </c>
    </row>
    <row r="198" spans="2:65" s="1" customFormat="1" ht="25.5" customHeight="1">
      <c r="B198" s="141"/>
      <c r="C198" s="170" t="s">
        <v>304</v>
      </c>
      <c r="D198" s="170" t="s">
        <v>170</v>
      </c>
      <c r="E198" s="171" t="s">
        <v>453</v>
      </c>
      <c r="F198" s="290" t="s">
        <v>454</v>
      </c>
      <c r="G198" s="290"/>
      <c r="H198" s="290"/>
      <c r="I198" s="290"/>
      <c r="J198" s="172" t="s">
        <v>243</v>
      </c>
      <c r="K198" s="173">
        <v>450.34</v>
      </c>
      <c r="L198" s="291">
        <v>0</v>
      </c>
      <c r="M198" s="291"/>
      <c r="N198" s="292">
        <f>ROUND(L198*K198,3)</f>
        <v>0</v>
      </c>
      <c r="O198" s="292"/>
      <c r="P198" s="292"/>
      <c r="Q198" s="292"/>
      <c r="R198" s="144"/>
      <c r="T198" s="175" t="s">
        <v>5</v>
      </c>
      <c r="U198" s="47" t="s">
        <v>40</v>
      </c>
      <c r="V198" s="39"/>
      <c r="W198" s="176">
        <f>V198*K198</f>
        <v>0</v>
      </c>
      <c r="X198" s="176">
        <v>0</v>
      </c>
      <c r="Y198" s="176">
        <f>X198*K198</f>
        <v>0</v>
      </c>
      <c r="Z198" s="176">
        <v>0</v>
      </c>
      <c r="AA198" s="177">
        <f>Z198*K198</f>
        <v>0</v>
      </c>
      <c r="AR198" s="23" t="s">
        <v>174</v>
      </c>
      <c r="AT198" s="23" t="s">
        <v>170</v>
      </c>
      <c r="AU198" s="23" t="s">
        <v>103</v>
      </c>
      <c r="AY198" s="23" t="s">
        <v>169</v>
      </c>
      <c r="BE198" s="117">
        <f>IF(U198="základná",N198,0)</f>
        <v>0</v>
      </c>
      <c r="BF198" s="117">
        <f>IF(U198="znížená",N198,0)</f>
        <v>0</v>
      </c>
      <c r="BG198" s="117">
        <f>IF(U198="zákl. prenesená",N198,0)</f>
        <v>0</v>
      </c>
      <c r="BH198" s="117">
        <f>IF(U198="zníž. prenesená",N198,0)</f>
        <v>0</v>
      </c>
      <c r="BI198" s="117">
        <f>IF(U198="nulová",N198,0)</f>
        <v>0</v>
      </c>
      <c r="BJ198" s="23" t="s">
        <v>103</v>
      </c>
      <c r="BK198" s="178">
        <f>ROUND(L198*K198,3)</f>
        <v>0</v>
      </c>
      <c r="BL198" s="23" t="s">
        <v>174</v>
      </c>
      <c r="BM198" s="23" t="s">
        <v>455</v>
      </c>
    </row>
    <row r="199" spans="2:65" s="1" customFormat="1" ht="38.25" customHeight="1">
      <c r="B199" s="141"/>
      <c r="C199" s="170" t="s">
        <v>309</v>
      </c>
      <c r="D199" s="170" t="s">
        <v>170</v>
      </c>
      <c r="E199" s="171" t="s">
        <v>456</v>
      </c>
      <c r="F199" s="290" t="s">
        <v>457</v>
      </c>
      <c r="G199" s="290"/>
      <c r="H199" s="290"/>
      <c r="I199" s="290"/>
      <c r="J199" s="172" t="s">
        <v>243</v>
      </c>
      <c r="K199" s="173">
        <v>45.033999999999999</v>
      </c>
      <c r="L199" s="291">
        <v>0</v>
      </c>
      <c r="M199" s="291"/>
      <c r="N199" s="292">
        <f>ROUND(L199*K199,3)</f>
        <v>0</v>
      </c>
      <c r="O199" s="292"/>
      <c r="P199" s="292"/>
      <c r="Q199" s="292"/>
      <c r="R199" s="144"/>
      <c r="T199" s="175" t="s">
        <v>5</v>
      </c>
      <c r="U199" s="47" t="s">
        <v>40</v>
      </c>
      <c r="V199" s="39"/>
      <c r="W199" s="176">
        <f>V199*K199</f>
        <v>0</v>
      </c>
      <c r="X199" s="176">
        <v>0</v>
      </c>
      <c r="Y199" s="176">
        <f>X199*K199</f>
        <v>0</v>
      </c>
      <c r="Z199" s="176">
        <v>0</v>
      </c>
      <c r="AA199" s="177">
        <f>Z199*K199</f>
        <v>0</v>
      </c>
      <c r="AR199" s="23" t="s">
        <v>174</v>
      </c>
      <c r="AT199" s="23" t="s">
        <v>170</v>
      </c>
      <c r="AU199" s="23" t="s">
        <v>103</v>
      </c>
      <c r="AY199" s="23" t="s">
        <v>169</v>
      </c>
      <c r="BE199" s="117">
        <f>IF(U199="základná",N199,0)</f>
        <v>0</v>
      </c>
      <c r="BF199" s="117">
        <f>IF(U199="znížená",N199,0)</f>
        <v>0</v>
      </c>
      <c r="BG199" s="117">
        <f>IF(U199="zákl. prenesená",N199,0)</f>
        <v>0</v>
      </c>
      <c r="BH199" s="117">
        <f>IF(U199="zníž. prenesená",N199,0)</f>
        <v>0</v>
      </c>
      <c r="BI199" s="117">
        <f>IF(U199="nulová",N199,0)</f>
        <v>0</v>
      </c>
      <c r="BJ199" s="23" t="s">
        <v>103</v>
      </c>
      <c r="BK199" s="178">
        <f>ROUND(L199*K199,3)</f>
        <v>0</v>
      </c>
      <c r="BL199" s="23" t="s">
        <v>174</v>
      </c>
      <c r="BM199" s="23" t="s">
        <v>458</v>
      </c>
    </row>
    <row r="200" spans="2:65" s="1" customFormat="1" ht="25.5" customHeight="1">
      <c r="B200" s="141"/>
      <c r="C200" s="170" t="s">
        <v>313</v>
      </c>
      <c r="D200" s="170" t="s">
        <v>170</v>
      </c>
      <c r="E200" s="171" t="s">
        <v>459</v>
      </c>
      <c r="F200" s="290" t="s">
        <v>460</v>
      </c>
      <c r="G200" s="290"/>
      <c r="H200" s="290"/>
      <c r="I200" s="290"/>
      <c r="J200" s="172" t="s">
        <v>243</v>
      </c>
      <c r="K200" s="173">
        <v>45.033999999999999</v>
      </c>
      <c r="L200" s="291">
        <v>0</v>
      </c>
      <c r="M200" s="291"/>
      <c r="N200" s="292">
        <f>ROUND(L200*K200,3)</f>
        <v>0</v>
      </c>
      <c r="O200" s="292"/>
      <c r="P200" s="292"/>
      <c r="Q200" s="292"/>
      <c r="R200" s="144"/>
      <c r="T200" s="175" t="s">
        <v>5</v>
      </c>
      <c r="U200" s="47" t="s">
        <v>40</v>
      </c>
      <c r="V200" s="39"/>
      <c r="W200" s="176">
        <f>V200*K200</f>
        <v>0</v>
      </c>
      <c r="X200" s="176">
        <v>0</v>
      </c>
      <c r="Y200" s="176">
        <f>X200*K200</f>
        <v>0</v>
      </c>
      <c r="Z200" s="176">
        <v>0</v>
      </c>
      <c r="AA200" s="177">
        <f>Z200*K200</f>
        <v>0</v>
      </c>
      <c r="AR200" s="23" t="s">
        <v>174</v>
      </c>
      <c r="AT200" s="23" t="s">
        <v>170</v>
      </c>
      <c r="AU200" s="23" t="s">
        <v>103</v>
      </c>
      <c r="AY200" s="23" t="s">
        <v>169</v>
      </c>
      <c r="BE200" s="117">
        <f>IF(U200="základná",N200,0)</f>
        <v>0</v>
      </c>
      <c r="BF200" s="117">
        <f>IF(U200="znížená",N200,0)</f>
        <v>0</v>
      </c>
      <c r="BG200" s="117">
        <f>IF(U200="zákl. prenesená",N200,0)</f>
        <v>0</v>
      </c>
      <c r="BH200" s="117">
        <f>IF(U200="zníž. prenesená",N200,0)</f>
        <v>0</v>
      </c>
      <c r="BI200" s="117">
        <f>IF(U200="nulová",N200,0)</f>
        <v>0</v>
      </c>
      <c r="BJ200" s="23" t="s">
        <v>103</v>
      </c>
      <c r="BK200" s="178">
        <f>ROUND(L200*K200,3)</f>
        <v>0</v>
      </c>
      <c r="BL200" s="23" t="s">
        <v>174</v>
      </c>
      <c r="BM200" s="23" t="s">
        <v>461</v>
      </c>
    </row>
    <row r="201" spans="2:65" s="10" customFormat="1" ht="29.9" customHeight="1">
      <c r="B201" s="159"/>
      <c r="C201" s="160"/>
      <c r="D201" s="169" t="s">
        <v>141</v>
      </c>
      <c r="E201" s="169"/>
      <c r="F201" s="169"/>
      <c r="G201" s="169"/>
      <c r="H201" s="169"/>
      <c r="I201" s="169"/>
      <c r="J201" s="169"/>
      <c r="K201" s="169"/>
      <c r="L201" s="169"/>
      <c r="M201" s="169"/>
      <c r="N201" s="304">
        <f>BK201</f>
        <v>0</v>
      </c>
      <c r="O201" s="305"/>
      <c r="P201" s="305"/>
      <c r="Q201" s="305"/>
      <c r="R201" s="162"/>
      <c r="T201" s="163"/>
      <c r="U201" s="160"/>
      <c r="V201" s="160"/>
      <c r="W201" s="164">
        <f>W202</f>
        <v>0</v>
      </c>
      <c r="X201" s="160"/>
      <c r="Y201" s="164">
        <f>Y202</f>
        <v>0</v>
      </c>
      <c r="Z201" s="160"/>
      <c r="AA201" s="165">
        <f>AA202</f>
        <v>0</v>
      </c>
      <c r="AR201" s="166" t="s">
        <v>81</v>
      </c>
      <c r="AT201" s="167" t="s">
        <v>72</v>
      </c>
      <c r="AU201" s="167" t="s">
        <v>81</v>
      </c>
      <c r="AY201" s="166" t="s">
        <v>169</v>
      </c>
      <c r="BK201" s="168">
        <f>BK202</f>
        <v>0</v>
      </c>
    </row>
    <row r="202" spans="2:65" s="1" customFormat="1" ht="25.5" customHeight="1">
      <c r="B202" s="141"/>
      <c r="C202" s="170" t="s">
        <v>318</v>
      </c>
      <c r="D202" s="170" t="s">
        <v>170</v>
      </c>
      <c r="E202" s="171" t="s">
        <v>462</v>
      </c>
      <c r="F202" s="290" t="s">
        <v>463</v>
      </c>
      <c r="G202" s="290"/>
      <c r="H202" s="290"/>
      <c r="I202" s="290"/>
      <c r="J202" s="172" t="s">
        <v>243</v>
      </c>
      <c r="K202" s="173">
        <v>378.83100000000002</v>
      </c>
      <c r="L202" s="291">
        <v>0</v>
      </c>
      <c r="M202" s="291"/>
      <c r="N202" s="29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0</v>
      </c>
      <c r="Y202" s="176">
        <f>X202*K202</f>
        <v>0</v>
      </c>
      <c r="Z202" s="176">
        <v>0</v>
      </c>
      <c r="AA202" s="177">
        <f>Z202*K202</f>
        <v>0</v>
      </c>
      <c r="AR202" s="23" t="s">
        <v>174</v>
      </c>
      <c r="AT202" s="23" t="s">
        <v>170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174</v>
      </c>
      <c r="BM202" s="23" t="s">
        <v>464</v>
      </c>
    </row>
    <row r="203" spans="2:65" s="10" customFormat="1" ht="37.4" customHeight="1">
      <c r="B203" s="159"/>
      <c r="C203" s="160"/>
      <c r="D203" s="161" t="s">
        <v>142</v>
      </c>
      <c r="E203" s="161"/>
      <c r="F203" s="161"/>
      <c r="G203" s="161"/>
      <c r="H203" s="161"/>
      <c r="I203" s="161"/>
      <c r="J203" s="161"/>
      <c r="K203" s="161"/>
      <c r="L203" s="161"/>
      <c r="M203" s="161"/>
      <c r="N203" s="313">
        <f>BK203</f>
        <v>0</v>
      </c>
      <c r="O203" s="314"/>
      <c r="P203" s="314"/>
      <c r="Q203" s="314"/>
      <c r="R203" s="162"/>
      <c r="T203" s="163"/>
      <c r="U203" s="160"/>
      <c r="V203" s="160"/>
      <c r="W203" s="164">
        <f>W204+W209+W215+W234</f>
        <v>0</v>
      </c>
      <c r="X203" s="160"/>
      <c r="Y203" s="164">
        <f>Y204+Y209+Y215+Y234</f>
        <v>1.4403730700000001</v>
      </c>
      <c r="Z203" s="160"/>
      <c r="AA203" s="165">
        <f>AA204+AA209+AA215+AA234</f>
        <v>0</v>
      </c>
      <c r="AR203" s="166" t="s">
        <v>103</v>
      </c>
      <c r="AT203" s="167" t="s">
        <v>72</v>
      </c>
      <c r="AU203" s="167" t="s">
        <v>73</v>
      </c>
      <c r="AY203" s="166" t="s">
        <v>169</v>
      </c>
      <c r="BK203" s="168">
        <f>BK204+BK209+BK215+BK234</f>
        <v>0</v>
      </c>
    </row>
    <row r="204" spans="2:65" s="10" customFormat="1" ht="19.899999999999999" customHeight="1">
      <c r="B204" s="159"/>
      <c r="C204" s="160"/>
      <c r="D204" s="169" t="s">
        <v>349</v>
      </c>
      <c r="E204" s="169"/>
      <c r="F204" s="169"/>
      <c r="G204" s="169"/>
      <c r="H204" s="169"/>
      <c r="I204" s="169"/>
      <c r="J204" s="169"/>
      <c r="K204" s="169"/>
      <c r="L204" s="169"/>
      <c r="M204" s="169"/>
      <c r="N204" s="300">
        <f>BK204</f>
        <v>0</v>
      </c>
      <c r="O204" s="301"/>
      <c r="P204" s="301"/>
      <c r="Q204" s="301"/>
      <c r="R204" s="162"/>
      <c r="T204" s="163"/>
      <c r="U204" s="160"/>
      <c r="V204" s="160"/>
      <c r="W204" s="164">
        <f>SUM(W205:W208)</f>
        <v>0</v>
      </c>
      <c r="X204" s="160"/>
      <c r="Y204" s="164">
        <f>SUM(Y205:Y208)</f>
        <v>0.30510200000000004</v>
      </c>
      <c r="Z204" s="160"/>
      <c r="AA204" s="165">
        <f>SUM(AA205:AA208)</f>
        <v>0</v>
      </c>
      <c r="AR204" s="166" t="s">
        <v>103</v>
      </c>
      <c r="AT204" s="167" t="s">
        <v>72</v>
      </c>
      <c r="AU204" s="167" t="s">
        <v>81</v>
      </c>
      <c r="AY204" s="166" t="s">
        <v>169</v>
      </c>
      <c r="BK204" s="168">
        <f>SUM(BK205:BK208)</f>
        <v>0</v>
      </c>
    </row>
    <row r="205" spans="2:65" s="1" customFormat="1" ht="38.25" customHeight="1">
      <c r="B205" s="141"/>
      <c r="C205" s="170" t="s">
        <v>322</v>
      </c>
      <c r="D205" s="170" t="s">
        <v>170</v>
      </c>
      <c r="E205" s="171" t="s">
        <v>465</v>
      </c>
      <c r="F205" s="290" t="s">
        <v>466</v>
      </c>
      <c r="G205" s="290"/>
      <c r="H205" s="290"/>
      <c r="I205" s="290"/>
      <c r="J205" s="172" t="s">
        <v>190</v>
      </c>
      <c r="K205" s="173">
        <v>248.05</v>
      </c>
      <c r="L205" s="291">
        <v>0</v>
      </c>
      <c r="M205" s="291"/>
      <c r="N205" s="292">
        <f>ROUND(L205*K205,3)</f>
        <v>0</v>
      </c>
      <c r="O205" s="292"/>
      <c r="P205" s="292"/>
      <c r="Q205" s="292"/>
      <c r="R205" s="144"/>
      <c r="T205" s="175" t="s">
        <v>5</v>
      </c>
      <c r="U205" s="47" t="s">
        <v>40</v>
      </c>
      <c r="V205" s="39"/>
      <c r="W205" s="176">
        <f>V205*K205</f>
        <v>0</v>
      </c>
      <c r="X205" s="176">
        <v>8.0000000000000007E-5</v>
      </c>
      <c r="Y205" s="176">
        <f>X205*K205</f>
        <v>1.9844000000000004E-2</v>
      </c>
      <c r="Z205" s="176">
        <v>0</v>
      </c>
      <c r="AA205" s="177">
        <f>Z205*K205</f>
        <v>0</v>
      </c>
      <c r="AR205" s="23" t="s">
        <v>252</v>
      </c>
      <c r="AT205" s="23" t="s">
        <v>170</v>
      </c>
      <c r="AU205" s="23" t="s">
        <v>103</v>
      </c>
      <c r="AY205" s="23" t="s">
        <v>169</v>
      </c>
      <c r="BE205" s="117">
        <f>IF(U205="základná",N205,0)</f>
        <v>0</v>
      </c>
      <c r="BF205" s="117">
        <f>IF(U205="znížená",N205,0)</f>
        <v>0</v>
      </c>
      <c r="BG205" s="117">
        <f>IF(U205="zákl. prenesená",N205,0)</f>
        <v>0</v>
      </c>
      <c r="BH205" s="117">
        <f>IF(U205="zníž. prenesená",N205,0)</f>
        <v>0</v>
      </c>
      <c r="BI205" s="117">
        <f>IF(U205="nulová",N205,0)</f>
        <v>0</v>
      </c>
      <c r="BJ205" s="23" t="s">
        <v>103</v>
      </c>
      <c r="BK205" s="178">
        <f>ROUND(L205*K205,3)</f>
        <v>0</v>
      </c>
      <c r="BL205" s="23" t="s">
        <v>252</v>
      </c>
      <c r="BM205" s="23" t="s">
        <v>467</v>
      </c>
    </row>
    <row r="206" spans="2:65" s="11" customFormat="1" ht="16.5" customHeight="1">
      <c r="B206" s="179"/>
      <c r="C206" s="180"/>
      <c r="D206" s="180"/>
      <c r="E206" s="181" t="s">
        <v>5</v>
      </c>
      <c r="F206" s="293" t="s">
        <v>468</v>
      </c>
      <c r="G206" s="294"/>
      <c r="H206" s="294"/>
      <c r="I206" s="294"/>
      <c r="J206" s="180"/>
      <c r="K206" s="182">
        <v>248.05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81</v>
      </c>
      <c r="AY206" s="186" t="s">
        <v>169</v>
      </c>
    </row>
    <row r="207" spans="2:65" s="1" customFormat="1" ht="25.5" customHeight="1">
      <c r="B207" s="141"/>
      <c r="C207" s="202" t="s">
        <v>469</v>
      </c>
      <c r="D207" s="202" t="s">
        <v>266</v>
      </c>
      <c r="E207" s="203" t="s">
        <v>470</v>
      </c>
      <c r="F207" s="310" t="s">
        <v>471</v>
      </c>
      <c r="G207" s="310"/>
      <c r="H207" s="310"/>
      <c r="I207" s="310"/>
      <c r="J207" s="204" t="s">
        <v>190</v>
      </c>
      <c r="K207" s="205">
        <v>285.25799999999998</v>
      </c>
      <c r="L207" s="311">
        <v>0</v>
      </c>
      <c r="M207" s="311"/>
      <c r="N207" s="312">
        <f>ROUND(L207*K207,3)</f>
        <v>0</v>
      </c>
      <c r="O207" s="292"/>
      <c r="P207" s="292"/>
      <c r="Q207" s="292"/>
      <c r="R207" s="144"/>
      <c r="T207" s="175" t="s">
        <v>5</v>
      </c>
      <c r="U207" s="47" t="s">
        <v>40</v>
      </c>
      <c r="V207" s="39"/>
      <c r="W207" s="176">
        <f>V207*K207</f>
        <v>0</v>
      </c>
      <c r="X207" s="176">
        <v>1E-3</v>
      </c>
      <c r="Y207" s="176">
        <f>X207*K207</f>
        <v>0.28525800000000001</v>
      </c>
      <c r="Z207" s="176">
        <v>0</v>
      </c>
      <c r="AA207" s="177">
        <f>Z207*K207</f>
        <v>0</v>
      </c>
      <c r="AR207" s="23" t="s">
        <v>472</v>
      </c>
      <c r="AT207" s="23" t="s">
        <v>266</v>
      </c>
      <c r="AU207" s="23" t="s">
        <v>103</v>
      </c>
      <c r="AY207" s="23" t="s">
        <v>169</v>
      </c>
      <c r="BE207" s="117">
        <f>IF(U207="základná",N207,0)</f>
        <v>0</v>
      </c>
      <c r="BF207" s="117">
        <f>IF(U207="znížená",N207,0)</f>
        <v>0</v>
      </c>
      <c r="BG207" s="117">
        <f>IF(U207="zákl. prenesená",N207,0)</f>
        <v>0</v>
      </c>
      <c r="BH207" s="117">
        <f>IF(U207="zníž. prenesená",N207,0)</f>
        <v>0</v>
      </c>
      <c r="BI207" s="117">
        <f>IF(U207="nulová",N207,0)</f>
        <v>0</v>
      </c>
      <c r="BJ207" s="23" t="s">
        <v>103</v>
      </c>
      <c r="BK207" s="178">
        <f>ROUND(L207*K207,3)</f>
        <v>0</v>
      </c>
      <c r="BL207" s="23" t="s">
        <v>252</v>
      </c>
      <c r="BM207" s="23" t="s">
        <v>473</v>
      </c>
    </row>
    <row r="208" spans="2:65" s="1" customFormat="1" ht="25.5" customHeight="1">
      <c r="B208" s="141"/>
      <c r="C208" s="170" t="s">
        <v>472</v>
      </c>
      <c r="D208" s="170" t="s">
        <v>170</v>
      </c>
      <c r="E208" s="171" t="s">
        <v>474</v>
      </c>
      <c r="F208" s="290" t="s">
        <v>475</v>
      </c>
      <c r="G208" s="290"/>
      <c r="H208" s="290"/>
      <c r="I208" s="290"/>
      <c r="J208" s="172" t="s">
        <v>243</v>
      </c>
      <c r="K208" s="173">
        <v>0.30499999999999999</v>
      </c>
      <c r="L208" s="291">
        <v>0</v>
      </c>
      <c r="M208" s="291"/>
      <c r="N208" s="292">
        <f>ROUND(L208*K208,3)</f>
        <v>0</v>
      </c>
      <c r="O208" s="292"/>
      <c r="P208" s="292"/>
      <c r="Q208" s="292"/>
      <c r="R208" s="144"/>
      <c r="T208" s="175" t="s">
        <v>5</v>
      </c>
      <c r="U208" s="47" t="s">
        <v>40</v>
      </c>
      <c r="V208" s="39"/>
      <c r="W208" s="176">
        <f>V208*K208</f>
        <v>0</v>
      </c>
      <c r="X208" s="176">
        <v>0</v>
      </c>
      <c r="Y208" s="176">
        <f>X208*K208</f>
        <v>0</v>
      </c>
      <c r="Z208" s="176">
        <v>0</v>
      </c>
      <c r="AA208" s="177">
        <f>Z208*K208</f>
        <v>0</v>
      </c>
      <c r="AR208" s="23" t="s">
        <v>252</v>
      </c>
      <c r="AT208" s="23" t="s">
        <v>170</v>
      </c>
      <c r="AU208" s="23" t="s">
        <v>103</v>
      </c>
      <c r="AY208" s="23" t="s">
        <v>169</v>
      </c>
      <c r="BE208" s="117">
        <f>IF(U208="základná",N208,0)</f>
        <v>0</v>
      </c>
      <c r="BF208" s="117">
        <f>IF(U208="znížená",N208,0)</f>
        <v>0</v>
      </c>
      <c r="BG208" s="117">
        <f>IF(U208="zákl. prenesená",N208,0)</f>
        <v>0</v>
      </c>
      <c r="BH208" s="117">
        <f>IF(U208="zníž. prenesená",N208,0)</f>
        <v>0</v>
      </c>
      <c r="BI208" s="117">
        <f>IF(U208="nulová",N208,0)</f>
        <v>0</v>
      </c>
      <c r="BJ208" s="23" t="s">
        <v>103</v>
      </c>
      <c r="BK208" s="178">
        <f>ROUND(L208*K208,3)</f>
        <v>0</v>
      </c>
      <c r="BL208" s="23" t="s">
        <v>252</v>
      </c>
      <c r="BM208" s="23" t="s">
        <v>476</v>
      </c>
    </row>
    <row r="209" spans="2:65" s="10" customFormat="1" ht="29.9" customHeight="1">
      <c r="B209" s="159"/>
      <c r="C209" s="160"/>
      <c r="D209" s="169" t="s">
        <v>143</v>
      </c>
      <c r="E209" s="169"/>
      <c r="F209" s="169"/>
      <c r="G209" s="169"/>
      <c r="H209" s="169"/>
      <c r="I209" s="169"/>
      <c r="J209" s="169"/>
      <c r="K209" s="169"/>
      <c r="L209" s="169"/>
      <c r="M209" s="169"/>
      <c r="N209" s="304">
        <f>BK209</f>
        <v>0</v>
      </c>
      <c r="O209" s="305"/>
      <c r="P209" s="305"/>
      <c r="Q209" s="305"/>
      <c r="R209" s="162"/>
      <c r="T209" s="163"/>
      <c r="U209" s="160"/>
      <c r="V209" s="160"/>
      <c r="W209" s="164">
        <f>SUM(W210:W214)</f>
        <v>0</v>
      </c>
      <c r="X209" s="160"/>
      <c r="Y209" s="164">
        <f>SUM(Y210:Y214)</f>
        <v>8.7031839999999999E-2</v>
      </c>
      <c r="Z209" s="160"/>
      <c r="AA209" s="165">
        <f>SUM(AA210:AA214)</f>
        <v>0</v>
      </c>
      <c r="AR209" s="166" t="s">
        <v>103</v>
      </c>
      <c r="AT209" s="167" t="s">
        <v>72</v>
      </c>
      <c r="AU209" s="167" t="s">
        <v>81</v>
      </c>
      <c r="AY209" s="166" t="s">
        <v>169</v>
      </c>
      <c r="BK209" s="168">
        <f>SUM(BK210:BK214)</f>
        <v>0</v>
      </c>
    </row>
    <row r="210" spans="2:65" s="1" customFormat="1" ht="25.5" customHeight="1">
      <c r="B210" s="141"/>
      <c r="C210" s="170" t="s">
        <v>477</v>
      </c>
      <c r="D210" s="170" t="s">
        <v>170</v>
      </c>
      <c r="E210" s="171" t="s">
        <v>478</v>
      </c>
      <c r="F210" s="290" t="s">
        <v>479</v>
      </c>
      <c r="G210" s="290"/>
      <c r="H210" s="290"/>
      <c r="I210" s="290"/>
      <c r="J210" s="172" t="s">
        <v>414</v>
      </c>
      <c r="K210" s="173">
        <v>230.01</v>
      </c>
      <c r="L210" s="291">
        <v>0</v>
      </c>
      <c r="M210" s="291"/>
      <c r="N210" s="292">
        <f>ROUND(L210*K210,3)</f>
        <v>0</v>
      </c>
      <c r="O210" s="292"/>
      <c r="P210" s="292"/>
      <c r="Q210" s="292"/>
      <c r="R210" s="144"/>
      <c r="T210" s="175" t="s">
        <v>5</v>
      </c>
      <c r="U210" s="47" t="s">
        <v>40</v>
      </c>
      <c r="V210" s="39"/>
      <c r="W210" s="176">
        <f>V210*K210</f>
        <v>0</v>
      </c>
      <c r="X210" s="176">
        <v>2.5999999999999998E-4</v>
      </c>
      <c r="Y210" s="176">
        <f>X210*K210</f>
        <v>5.980259999999999E-2</v>
      </c>
      <c r="Z210" s="176">
        <v>0</v>
      </c>
      <c r="AA210" s="177">
        <f>Z210*K210</f>
        <v>0</v>
      </c>
      <c r="AR210" s="23" t="s">
        <v>252</v>
      </c>
      <c r="AT210" s="23" t="s">
        <v>170</v>
      </c>
      <c r="AU210" s="23" t="s">
        <v>103</v>
      </c>
      <c r="AY210" s="23" t="s">
        <v>169</v>
      </c>
      <c r="BE210" s="117">
        <f>IF(U210="základná",N210,0)</f>
        <v>0</v>
      </c>
      <c r="BF210" s="117">
        <f>IF(U210="znížená",N210,0)</f>
        <v>0</v>
      </c>
      <c r="BG210" s="117">
        <f>IF(U210="zákl. prenesená",N210,0)</f>
        <v>0</v>
      </c>
      <c r="BH210" s="117">
        <f>IF(U210="zníž. prenesená",N210,0)</f>
        <v>0</v>
      </c>
      <c r="BI210" s="117">
        <f>IF(U210="nulová",N210,0)</f>
        <v>0</v>
      </c>
      <c r="BJ210" s="23" t="s">
        <v>103</v>
      </c>
      <c r="BK210" s="178">
        <f>ROUND(L210*K210,3)</f>
        <v>0</v>
      </c>
      <c r="BL210" s="23" t="s">
        <v>252</v>
      </c>
      <c r="BM210" s="23" t="s">
        <v>480</v>
      </c>
    </row>
    <row r="211" spans="2:65" s="11" customFormat="1" ht="16.5" customHeight="1">
      <c r="B211" s="179"/>
      <c r="C211" s="180"/>
      <c r="D211" s="180"/>
      <c r="E211" s="181" t="s">
        <v>5</v>
      </c>
      <c r="F211" s="293" t="s">
        <v>481</v>
      </c>
      <c r="G211" s="294"/>
      <c r="H211" s="294"/>
      <c r="I211" s="294"/>
      <c r="J211" s="180"/>
      <c r="K211" s="182">
        <v>230.01</v>
      </c>
      <c r="L211" s="180"/>
      <c r="M211" s="180"/>
      <c r="N211" s="180"/>
      <c r="O211" s="180"/>
      <c r="P211" s="180"/>
      <c r="Q211" s="180"/>
      <c r="R211" s="183"/>
      <c r="T211" s="184"/>
      <c r="U211" s="180"/>
      <c r="V211" s="180"/>
      <c r="W211" s="180"/>
      <c r="X211" s="180"/>
      <c r="Y211" s="180"/>
      <c r="Z211" s="180"/>
      <c r="AA211" s="185"/>
      <c r="AT211" s="186" t="s">
        <v>177</v>
      </c>
      <c r="AU211" s="186" t="s">
        <v>103</v>
      </c>
      <c r="AV211" s="11" t="s">
        <v>103</v>
      </c>
      <c r="AW211" s="11" t="s">
        <v>30</v>
      </c>
      <c r="AX211" s="11" t="s">
        <v>81</v>
      </c>
      <c r="AY211" s="186" t="s">
        <v>169</v>
      </c>
    </row>
    <row r="212" spans="2:65" s="1" customFormat="1" ht="38.25" customHeight="1">
      <c r="B212" s="141"/>
      <c r="C212" s="170" t="s">
        <v>482</v>
      </c>
      <c r="D212" s="170" t="s">
        <v>170</v>
      </c>
      <c r="E212" s="171" t="s">
        <v>483</v>
      </c>
      <c r="F212" s="290" t="s">
        <v>484</v>
      </c>
      <c r="G212" s="290"/>
      <c r="H212" s="290"/>
      <c r="I212" s="290"/>
      <c r="J212" s="172" t="s">
        <v>370</v>
      </c>
      <c r="K212" s="173">
        <v>118.38800000000001</v>
      </c>
      <c r="L212" s="291">
        <v>0</v>
      </c>
      <c r="M212" s="291"/>
      <c r="N212" s="292">
        <f>ROUND(L212*K212,3)</f>
        <v>0</v>
      </c>
      <c r="O212" s="292"/>
      <c r="P212" s="292"/>
      <c r="Q212" s="292"/>
      <c r="R212" s="144"/>
      <c r="T212" s="175" t="s">
        <v>5</v>
      </c>
      <c r="U212" s="47" t="s">
        <v>40</v>
      </c>
      <c r="V212" s="39"/>
      <c r="W212" s="176">
        <f>V212*K212</f>
        <v>0</v>
      </c>
      <c r="X212" s="176">
        <v>2.3000000000000001E-4</v>
      </c>
      <c r="Y212" s="176">
        <f>X212*K212</f>
        <v>2.7229240000000002E-2</v>
      </c>
      <c r="Z212" s="176">
        <v>0</v>
      </c>
      <c r="AA212" s="177">
        <f>Z212*K212</f>
        <v>0</v>
      </c>
      <c r="AR212" s="23" t="s">
        <v>252</v>
      </c>
      <c r="AT212" s="23" t="s">
        <v>170</v>
      </c>
      <c r="AU212" s="23" t="s">
        <v>103</v>
      </c>
      <c r="AY212" s="23" t="s">
        <v>169</v>
      </c>
      <c r="BE212" s="117">
        <f>IF(U212="základná",N212,0)</f>
        <v>0</v>
      </c>
      <c r="BF212" s="117">
        <f>IF(U212="znížená",N212,0)</f>
        <v>0</v>
      </c>
      <c r="BG212" s="117">
        <f>IF(U212="zákl. prenesená",N212,0)</f>
        <v>0</v>
      </c>
      <c r="BH212" s="117">
        <f>IF(U212="zníž. prenesená",N212,0)</f>
        <v>0</v>
      </c>
      <c r="BI212" s="117">
        <f>IF(U212="nulová",N212,0)</f>
        <v>0</v>
      </c>
      <c r="BJ212" s="23" t="s">
        <v>103</v>
      </c>
      <c r="BK212" s="178">
        <f>ROUND(L212*K212,3)</f>
        <v>0</v>
      </c>
      <c r="BL212" s="23" t="s">
        <v>252</v>
      </c>
      <c r="BM212" s="23" t="s">
        <v>485</v>
      </c>
    </row>
    <row r="213" spans="2:65" s="11" customFormat="1" ht="16.5" customHeight="1">
      <c r="B213" s="179"/>
      <c r="C213" s="180"/>
      <c r="D213" s="180"/>
      <c r="E213" s="181" t="s">
        <v>5</v>
      </c>
      <c r="F213" s="293" t="s">
        <v>486</v>
      </c>
      <c r="G213" s="294"/>
      <c r="H213" s="294"/>
      <c r="I213" s="294"/>
      <c r="J213" s="180"/>
      <c r="K213" s="182">
        <v>118.38800000000001</v>
      </c>
      <c r="L213" s="180"/>
      <c r="M213" s="180"/>
      <c r="N213" s="180"/>
      <c r="O213" s="180"/>
      <c r="P213" s="180"/>
      <c r="Q213" s="180"/>
      <c r="R213" s="183"/>
      <c r="T213" s="184"/>
      <c r="U213" s="180"/>
      <c r="V213" s="180"/>
      <c r="W213" s="180"/>
      <c r="X213" s="180"/>
      <c r="Y213" s="180"/>
      <c r="Z213" s="180"/>
      <c r="AA213" s="185"/>
      <c r="AT213" s="186" t="s">
        <v>177</v>
      </c>
      <c r="AU213" s="186" t="s">
        <v>103</v>
      </c>
      <c r="AV213" s="11" t="s">
        <v>103</v>
      </c>
      <c r="AW213" s="11" t="s">
        <v>30</v>
      </c>
      <c r="AX213" s="11" t="s">
        <v>81</v>
      </c>
      <c r="AY213" s="186" t="s">
        <v>169</v>
      </c>
    </row>
    <row r="214" spans="2:65" s="1" customFormat="1" ht="25.5" customHeight="1">
      <c r="B214" s="141"/>
      <c r="C214" s="170" t="s">
        <v>487</v>
      </c>
      <c r="D214" s="170" t="s">
        <v>170</v>
      </c>
      <c r="E214" s="171" t="s">
        <v>319</v>
      </c>
      <c r="F214" s="290" t="s">
        <v>320</v>
      </c>
      <c r="G214" s="290"/>
      <c r="H214" s="290"/>
      <c r="I214" s="290"/>
      <c r="J214" s="172" t="s">
        <v>243</v>
      </c>
      <c r="K214" s="173">
        <v>8.6999999999999994E-2</v>
      </c>
      <c r="L214" s="291">
        <v>0</v>
      </c>
      <c r="M214" s="291"/>
      <c r="N214" s="292">
        <f>ROUND(L214*K214,3)</f>
        <v>0</v>
      </c>
      <c r="O214" s="292"/>
      <c r="P214" s="292"/>
      <c r="Q214" s="292"/>
      <c r="R214" s="144"/>
      <c r="T214" s="175" t="s">
        <v>5</v>
      </c>
      <c r="U214" s="47" t="s">
        <v>40</v>
      </c>
      <c r="V214" s="39"/>
      <c r="W214" s="176">
        <f>V214*K214</f>
        <v>0</v>
      </c>
      <c r="X214" s="176">
        <v>0</v>
      </c>
      <c r="Y214" s="176">
        <f>X214*K214</f>
        <v>0</v>
      </c>
      <c r="Z214" s="176">
        <v>0</v>
      </c>
      <c r="AA214" s="177">
        <f>Z214*K214</f>
        <v>0</v>
      </c>
      <c r="AR214" s="23" t="s">
        <v>252</v>
      </c>
      <c r="AT214" s="23" t="s">
        <v>170</v>
      </c>
      <c r="AU214" s="23" t="s">
        <v>103</v>
      </c>
      <c r="AY214" s="23" t="s">
        <v>169</v>
      </c>
      <c r="BE214" s="117">
        <f>IF(U214="základná",N214,0)</f>
        <v>0</v>
      </c>
      <c r="BF214" s="117">
        <f>IF(U214="znížená",N214,0)</f>
        <v>0</v>
      </c>
      <c r="BG214" s="117">
        <f>IF(U214="zákl. prenesená",N214,0)</f>
        <v>0</v>
      </c>
      <c r="BH214" s="117">
        <f>IF(U214="zníž. prenesená",N214,0)</f>
        <v>0</v>
      </c>
      <c r="BI214" s="117">
        <f>IF(U214="nulová",N214,0)</f>
        <v>0</v>
      </c>
      <c r="BJ214" s="23" t="s">
        <v>103</v>
      </c>
      <c r="BK214" s="178">
        <f>ROUND(L214*K214,3)</f>
        <v>0</v>
      </c>
      <c r="BL214" s="23" t="s">
        <v>252</v>
      </c>
      <c r="BM214" s="23" t="s">
        <v>488</v>
      </c>
    </row>
    <row r="215" spans="2:65" s="10" customFormat="1" ht="29.9" customHeight="1">
      <c r="B215" s="159"/>
      <c r="C215" s="160"/>
      <c r="D215" s="169" t="s">
        <v>350</v>
      </c>
      <c r="E215" s="169"/>
      <c r="F215" s="169"/>
      <c r="G215" s="169"/>
      <c r="H215" s="169"/>
      <c r="I215" s="169"/>
      <c r="J215" s="169"/>
      <c r="K215" s="169"/>
      <c r="L215" s="169"/>
      <c r="M215" s="169"/>
      <c r="N215" s="304">
        <f>BK215</f>
        <v>0</v>
      </c>
      <c r="O215" s="305"/>
      <c r="P215" s="305"/>
      <c r="Q215" s="305"/>
      <c r="R215" s="162"/>
      <c r="T215" s="163"/>
      <c r="U215" s="160"/>
      <c r="V215" s="160"/>
      <c r="W215" s="164">
        <f>SUM(W216:W233)</f>
        <v>0</v>
      </c>
      <c r="X215" s="160"/>
      <c r="Y215" s="164">
        <f>SUM(Y216:Y233)</f>
        <v>1.01866963</v>
      </c>
      <c r="Z215" s="160"/>
      <c r="AA215" s="165">
        <f>SUM(AA216:AA233)</f>
        <v>0</v>
      </c>
      <c r="AR215" s="166" t="s">
        <v>103</v>
      </c>
      <c r="AT215" s="167" t="s">
        <v>72</v>
      </c>
      <c r="AU215" s="167" t="s">
        <v>81</v>
      </c>
      <c r="AY215" s="166" t="s">
        <v>169</v>
      </c>
      <c r="BK215" s="168">
        <f>SUM(BK216:BK233)</f>
        <v>0</v>
      </c>
    </row>
    <row r="216" spans="2:65" s="1" customFormat="1" ht="25.5" customHeight="1">
      <c r="B216" s="141"/>
      <c r="C216" s="170" t="s">
        <v>489</v>
      </c>
      <c r="D216" s="170" t="s">
        <v>170</v>
      </c>
      <c r="E216" s="171" t="s">
        <v>490</v>
      </c>
      <c r="F216" s="290" t="s">
        <v>491</v>
      </c>
      <c r="G216" s="290"/>
      <c r="H216" s="290"/>
      <c r="I216" s="290"/>
      <c r="J216" s="172" t="s">
        <v>370</v>
      </c>
      <c r="K216" s="173">
        <v>12.33</v>
      </c>
      <c r="L216" s="291">
        <v>0</v>
      </c>
      <c r="M216" s="291"/>
      <c r="N216" s="292">
        <f>ROUND(L216*K216,3)</f>
        <v>0</v>
      </c>
      <c r="O216" s="292"/>
      <c r="P216" s="292"/>
      <c r="Q216" s="292"/>
      <c r="R216" s="144"/>
      <c r="T216" s="175" t="s">
        <v>5</v>
      </c>
      <c r="U216" s="47" t="s">
        <v>40</v>
      </c>
      <c r="V216" s="39"/>
      <c r="W216" s="176">
        <f>V216*K216</f>
        <v>0</v>
      </c>
      <c r="X216" s="176">
        <v>0</v>
      </c>
      <c r="Y216" s="176">
        <f>X216*K216</f>
        <v>0</v>
      </c>
      <c r="Z216" s="176">
        <v>0</v>
      </c>
      <c r="AA216" s="177">
        <f>Z216*K216</f>
        <v>0</v>
      </c>
      <c r="AR216" s="23" t="s">
        <v>252</v>
      </c>
      <c r="AT216" s="23" t="s">
        <v>170</v>
      </c>
      <c r="AU216" s="23" t="s">
        <v>103</v>
      </c>
      <c r="AY216" s="23" t="s">
        <v>169</v>
      </c>
      <c r="BE216" s="117">
        <f>IF(U216="základná",N216,0)</f>
        <v>0</v>
      </c>
      <c r="BF216" s="117">
        <f>IF(U216="znížená",N216,0)</f>
        <v>0</v>
      </c>
      <c r="BG216" s="117">
        <f>IF(U216="zákl. prenesená",N216,0)</f>
        <v>0</v>
      </c>
      <c r="BH216" s="117">
        <f>IF(U216="zníž. prenesená",N216,0)</f>
        <v>0</v>
      </c>
      <c r="BI216" s="117">
        <f>IF(U216="nulová",N216,0)</f>
        <v>0</v>
      </c>
      <c r="BJ216" s="23" t="s">
        <v>103</v>
      </c>
      <c r="BK216" s="178">
        <f>ROUND(L216*K216,3)</f>
        <v>0</v>
      </c>
      <c r="BL216" s="23" t="s">
        <v>252</v>
      </c>
      <c r="BM216" s="23" t="s">
        <v>492</v>
      </c>
    </row>
    <row r="217" spans="2:65" s="11" customFormat="1" ht="16.5" customHeight="1">
      <c r="B217" s="179"/>
      <c r="C217" s="180"/>
      <c r="D217" s="180"/>
      <c r="E217" s="181" t="s">
        <v>5</v>
      </c>
      <c r="F217" s="293" t="s">
        <v>493</v>
      </c>
      <c r="G217" s="294"/>
      <c r="H217" s="294"/>
      <c r="I217" s="294"/>
      <c r="J217" s="180"/>
      <c r="K217" s="182">
        <v>4.3</v>
      </c>
      <c r="L217" s="180"/>
      <c r="M217" s="180"/>
      <c r="N217" s="180"/>
      <c r="O217" s="180"/>
      <c r="P217" s="180"/>
      <c r="Q217" s="180"/>
      <c r="R217" s="183"/>
      <c r="T217" s="184"/>
      <c r="U217" s="180"/>
      <c r="V217" s="180"/>
      <c r="W217" s="180"/>
      <c r="X217" s="180"/>
      <c r="Y217" s="180"/>
      <c r="Z217" s="180"/>
      <c r="AA217" s="185"/>
      <c r="AT217" s="186" t="s">
        <v>177</v>
      </c>
      <c r="AU217" s="186" t="s">
        <v>103</v>
      </c>
      <c r="AV217" s="11" t="s">
        <v>103</v>
      </c>
      <c r="AW217" s="11" t="s">
        <v>30</v>
      </c>
      <c r="AX217" s="11" t="s">
        <v>73</v>
      </c>
      <c r="AY217" s="186" t="s">
        <v>169</v>
      </c>
    </row>
    <row r="218" spans="2:65" s="11" customFormat="1" ht="16.5" customHeight="1">
      <c r="B218" s="179"/>
      <c r="C218" s="180"/>
      <c r="D218" s="180"/>
      <c r="E218" s="181" t="s">
        <v>5</v>
      </c>
      <c r="F218" s="295" t="s">
        <v>494</v>
      </c>
      <c r="G218" s="296"/>
      <c r="H218" s="296"/>
      <c r="I218" s="296"/>
      <c r="J218" s="180"/>
      <c r="K218" s="182">
        <v>8.0299999999999994</v>
      </c>
      <c r="L218" s="180"/>
      <c r="M218" s="180"/>
      <c r="N218" s="180"/>
      <c r="O218" s="180"/>
      <c r="P218" s="180"/>
      <c r="Q218" s="180"/>
      <c r="R218" s="183"/>
      <c r="T218" s="184"/>
      <c r="U218" s="180"/>
      <c r="V218" s="180"/>
      <c r="W218" s="180"/>
      <c r="X218" s="180"/>
      <c r="Y218" s="180"/>
      <c r="Z218" s="180"/>
      <c r="AA218" s="185"/>
      <c r="AT218" s="186" t="s">
        <v>177</v>
      </c>
      <c r="AU218" s="186" t="s">
        <v>103</v>
      </c>
      <c r="AV218" s="11" t="s">
        <v>103</v>
      </c>
      <c r="AW218" s="11" t="s">
        <v>30</v>
      </c>
      <c r="AX218" s="11" t="s">
        <v>73</v>
      </c>
      <c r="AY218" s="186" t="s">
        <v>169</v>
      </c>
    </row>
    <row r="219" spans="2:65" s="12" customFormat="1" ht="16.5" customHeight="1">
      <c r="B219" s="187"/>
      <c r="C219" s="188"/>
      <c r="D219" s="188"/>
      <c r="E219" s="189" t="s">
        <v>5</v>
      </c>
      <c r="F219" s="302" t="s">
        <v>179</v>
      </c>
      <c r="G219" s="303"/>
      <c r="H219" s="303"/>
      <c r="I219" s="303"/>
      <c r="J219" s="188"/>
      <c r="K219" s="190">
        <v>12.33</v>
      </c>
      <c r="L219" s="188"/>
      <c r="M219" s="188"/>
      <c r="N219" s="188"/>
      <c r="O219" s="188"/>
      <c r="P219" s="188"/>
      <c r="Q219" s="188"/>
      <c r="R219" s="191"/>
      <c r="T219" s="192"/>
      <c r="U219" s="188"/>
      <c r="V219" s="188"/>
      <c r="W219" s="188"/>
      <c r="X219" s="188"/>
      <c r="Y219" s="188"/>
      <c r="Z219" s="188"/>
      <c r="AA219" s="193"/>
      <c r="AT219" s="194" t="s">
        <v>177</v>
      </c>
      <c r="AU219" s="194" t="s">
        <v>103</v>
      </c>
      <c r="AV219" s="12" t="s">
        <v>174</v>
      </c>
      <c r="AW219" s="12" t="s">
        <v>30</v>
      </c>
      <c r="AX219" s="12" t="s">
        <v>81</v>
      </c>
      <c r="AY219" s="194" t="s">
        <v>169</v>
      </c>
    </row>
    <row r="220" spans="2:65" s="1" customFormat="1" ht="25.5" customHeight="1">
      <c r="B220" s="141"/>
      <c r="C220" s="170" t="s">
        <v>495</v>
      </c>
      <c r="D220" s="170" t="s">
        <v>170</v>
      </c>
      <c r="E220" s="171" t="s">
        <v>496</v>
      </c>
      <c r="F220" s="290" t="s">
        <v>497</v>
      </c>
      <c r="G220" s="290"/>
      <c r="H220" s="290"/>
      <c r="I220" s="290"/>
      <c r="J220" s="172" t="s">
        <v>370</v>
      </c>
      <c r="K220" s="173">
        <v>5.9</v>
      </c>
      <c r="L220" s="291">
        <v>0</v>
      </c>
      <c r="M220" s="291"/>
      <c r="N220" s="292">
        <f>ROUND(L220*K220,3)</f>
        <v>0</v>
      </c>
      <c r="O220" s="292"/>
      <c r="P220" s="292"/>
      <c r="Q220" s="292"/>
      <c r="R220" s="144"/>
      <c r="T220" s="175" t="s">
        <v>5</v>
      </c>
      <c r="U220" s="47" t="s">
        <v>40</v>
      </c>
      <c r="V220" s="39"/>
      <c r="W220" s="176">
        <f>V220*K220</f>
        <v>0</v>
      </c>
      <c r="X220" s="176">
        <v>0</v>
      </c>
      <c r="Y220" s="176">
        <f>X220*K220</f>
        <v>0</v>
      </c>
      <c r="Z220" s="176">
        <v>0</v>
      </c>
      <c r="AA220" s="177">
        <f>Z220*K220</f>
        <v>0</v>
      </c>
      <c r="AR220" s="23" t="s">
        <v>252</v>
      </c>
      <c r="AT220" s="23" t="s">
        <v>170</v>
      </c>
      <c r="AU220" s="23" t="s">
        <v>103</v>
      </c>
      <c r="AY220" s="23" t="s">
        <v>169</v>
      </c>
      <c r="BE220" s="117">
        <f>IF(U220="základná",N220,0)</f>
        <v>0</v>
      </c>
      <c r="BF220" s="117">
        <f>IF(U220="znížená",N220,0)</f>
        <v>0</v>
      </c>
      <c r="BG220" s="117">
        <f>IF(U220="zákl. prenesená",N220,0)</f>
        <v>0</v>
      </c>
      <c r="BH220" s="117">
        <f>IF(U220="zníž. prenesená",N220,0)</f>
        <v>0</v>
      </c>
      <c r="BI220" s="117">
        <f>IF(U220="nulová",N220,0)</f>
        <v>0</v>
      </c>
      <c r="BJ220" s="23" t="s">
        <v>103</v>
      </c>
      <c r="BK220" s="178">
        <f>ROUND(L220*K220,3)</f>
        <v>0</v>
      </c>
      <c r="BL220" s="23" t="s">
        <v>252</v>
      </c>
      <c r="BM220" s="23" t="s">
        <v>498</v>
      </c>
    </row>
    <row r="221" spans="2:65" s="1" customFormat="1" ht="16.5" customHeight="1">
      <c r="B221" s="141"/>
      <c r="C221" s="202" t="s">
        <v>499</v>
      </c>
      <c r="D221" s="202" t="s">
        <v>266</v>
      </c>
      <c r="E221" s="203" t="s">
        <v>500</v>
      </c>
      <c r="F221" s="310" t="s">
        <v>501</v>
      </c>
      <c r="G221" s="310"/>
      <c r="H221" s="310"/>
      <c r="I221" s="310"/>
      <c r="J221" s="204" t="s">
        <v>190</v>
      </c>
      <c r="K221" s="205">
        <v>26.542999999999999</v>
      </c>
      <c r="L221" s="311">
        <v>0</v>
      </c>
      <c r="M221" s="311"/>
      <c r="N221" s="312">
        <f>ROUND(L221*K221,3)</f>
        <v>0</v>
      </c>
      <c r="O221" s="292"/>
      <c r="P221" s="292"/>
      <c r="Q221" s="292"/>
      <c r="R221" s="144"/>
      <c r="T221" s="175" t="s">
        <v>5</v>
      </c>
      <c r="U221" s="47" t="s">
        <v>40</v>
      </c>
      <c r="V221" s="39"/>
      <c r="W221" s="176">
        <f>V221*K221</f>
        <v>0</v>
      </c>
      <c r="X221" s="176">
        <v>2.6700000000000001E-3</v>
      </c>
      <c r="Y221" s="176">
        <f>X221*K221</f>
        <v>7.0869810000000005E-2</v>
      </c>
      <c r="Z221" s="176">
        <v>0</v>
      </c>
      <c r="AA221" s="177">
        <f>Z221*K221</f>
        <v>0</v>
      </c>
      <c r="AR221" s="23" t="s">
        <v>472</v>
      </c>
      <c r="AT221" s="23" t="s">
        <v>266</v>
      </c>
      <c r="AU221" s="23" t="s">
        <v>103</v>
      </c>
      <c r="AY221" s="23" t="s">
        <v>169</v>
      </c>
      <c r="BE221" s="117">
        <f>IF(U221="základná",N221,0)</f>
        <v>0</v>
      </c>
      <c r="BF221" s="117">
        <f>IF(U221="znížená",N221,0)</f>
        <v>0</v>
      </c>
      <c r="BG221" s="117">
        <f>IF(U221="zákl. prenesená",N221,0)</f>
        <v>0</v>
      </c>
      <c r="BH221" s="117">
        <f>IF(U221="zníž. prenesená",N221,0)</f>
        <v>0</v>
      </c>
      <c r="BI221" s="117">
        <f>IF(U221="nulová",N221,0)</f>
        <v>0</v>
      </c>
      <c r="BJ221" s="23" t="s">
        <v>103</v>
      </c>
      <c r="BK221" s="178">
        <f>ROUND(L221*K221,3)</f>
        <v>0</v>
      </c>
      <c r="BL221" s="23" t="s">
        <v>252</v>
      </c>
      <c r="BM221" s="23" t="s">
        <v>502</v>
      </c>
    </row>
    <row r="222" spans="2:65" s="11" customFormat="1" ht="16.5" customHeight="1">
      <c r="B222" s="179"/>
      <c r="C222" s="180"/>
      <c r="D222" s="180"/>
      <c r="E222" s="181" t="s">
        <v>5</v>
      </c>
      <c r="F222" s="293" t="s">
        <v>503</v>
      </c>
      <c r="G222" s="294"/>
      <c r="H222" s="294"/>
      <c r="I222" s="294"/>
      <c r="J222" s="180"/>
      <c r="K222" s="182">
        <v>26.542999999999999</v>
      </c>
      <c r="L222" s="180"/>
      <c r="M222" s="180"/>
      <c r="N222" s="180"/>
      <c r="O222" s="180"/>
      <c r="P222" s="180"/>
      <c r="Q222" s="180"/>
      <c r="R222" s="183"/>
      <c r="T222" s="184"/>
      <c r="U222" s="180"/>
      <c r="V222" s="180"/>
      <c r="W222" s="180"/>
      <c r="X222" s="180"/>
      <c r="Y222" s="180"/>
      <c r="Z222" s="180"/>
      <c r="AA222" s="185"/>
      <c r="AT222" s="186" t="s">
        <v>177</v>
      </c>
      <c r="AU222" s="186" t="s">
        <v>103</v>
      </c>
      <c r="AV222" s="11" t="s">
        <v>103</v>
      </c>
      <c r="AW222" s="11" t="s">
        <v>30</v>
      </c>
      <c r="AX222" s="11" t="s">
        <v>81</v>
      </c>
      <c r="AY222" s="186" t="s">
        <v>169</v>
      </c>
    </row>
    <row r="223" spans="2:65" s="1" customFormat="1" ht="25.5" customHeight="1">
      <c r="B223" s="141"/>
      <c r="C223" s="170" t="s">
        <v>504</v>
      </c>
      <c r="D223" s="170" t="s">
        <v>170</v>
      </c>
      <c r="E223" s="171" t="s">
        <v>505</v>
      </c>
      <c r="F223" s="290" t="s">
        <v>506</v>
      </c>
      <c r="G223" s="290"/>
      <c r="H223" s="290"/>
      <c r="I223" s="290"/>
      <c r="J223" s="172" t="s">
        <v>370</v>
      </c>
      <c r="K223" s="173">
        <v>83.05</v>
      </c>
      <c r="L223" s="291">
        <v>0</v>
      </c>
      <c r="M223" s="291"/>
      <c r="N223" s="292">
        <f>ROUND(L223*K223,3)</f>
        <v>0</v>
      </c>
      <c r="O223" s="292"/>
      <c r="P223" s="292"/>
      <c r="Q223" s="292"/>
      <c r="R223" s="144"/>
      <c r="T223" s="175" t="s">
        <v>5</v>
      </c>
      <c r="U223" s="47" t="s">
        <v>40</v>
      </c>
      <c r="V223" s="39"/>
      <c r="W223" s="176">
        <f>V223*K223</f>
        <v>0</v>
      </c>
      <c r="X223" s="176">
        <v>1.6000000000000001E-3</v>
      </c>
      <c r="Y223" s="176">
        <f>X223*K223</f>
        <v>0.13288</v>
      </c>
      <c r="Z223" s="176">
        <v>0</v>
      </c>
      <c r="AA223" s="177">
        <f>Z223*K223</f>
        <v>0</v>
      </c>
      <c r="AR223" s="23" t="s">
        <v>252</v>
      </c>
      <c r="AT223" s="23" t="s">
        <v>170</v>
      </c>
      <c r="AU223" s="23" t="s">
        <v>103</v>
      </c>
      <c r="AY223" s="23" t="s">
        <v>169</v>
      </c>
      <c r="BE223" s="117">
        <f>IF(U223="základná",N223,0)</f>
        <v>0</v>
      </c>
      <c r="BF223" s="117">
        <f>IF(U223="znížená",N223,0)</f>
        <v>0</v>
      </c>
      <c r="BG223" s="117">
        <f>IF(U223="zákl. prenesená",N223,0)</f>
        <v>0</v>
      </c>
      <c r="BH223" s="117">
        <f>IF(U223="zníž. prenesená",N223,0)</f>
        <v>0</v>
      </c>
      <c r="BI223" s="117">
        <f>IF(U223="nulová",N223,0)</f>
        <v>0</v>
      </c>
      <c r="BJ223" s="23" t="s">
        <v>103</v>
      </c>
      <c r="BK223" s="178">
        <f>ROUND(L223*K223,3)</f>
        <v>0</v>
      </c>
      <c r="BL223" s="23" t="s">
        <v>252</v>
      </c>
      <c r="BM223" s="23" t="s">
        <v>507</v>
      </c>
    </row>
    <row r="224" spans="2:65" s="11" customFormat="1" ht="16.5" customHeight="1">
      <c r="B224" s="179"/>
      <c r="C224" s="180"/>
      <c r="D224" s="180"/>
      <c r="E224" s="181" t="s">
        <v>5</v>
      </c>
      <c r="F224" s="293" t="s">
        <v>508</v>
      </c>
      <c r="G224" s="294"/>
      <c r="H224" s="294"/>
      <c r="I224" s="294"/>
      <c r="J224" s="180"/>
      <c r="K224" s="182">
        <v>46.35</v>
      </c>
      <c r="L224" s="180"/>
      <c r="M224" s="180"/>
      <c r="N224" s="180"/>
      <c r="O224" s="180"/>
      <c r="P224" s="180"/>
      <c r="Q224" s="180"/>
      <c r="R224" s="183"/>
      <c r="T224" s="184"/>
      <c r="U224" s="180"/>
      <c r="V224" s="180"/>
      <c r="W224" s="180"/>
      <c r="X224" s="180"/>
      <c r="Y224" s="180"/>
      <c r="Z224" s="180"/>
      <c r="AA224" s="185"/>
      <c r="AT224" s="186" t="s">
        <v>177</v>
      </c>
      <c r="AU224" s="186" t="s">
        <v>103</v>
      </c>
      <c r="AV224" s="11" t="s">
        <v>103</v>
      </c>
      <c r="AW224" s="11" t="s">
        <v>30</v>
      </c>
      <c r="AX224" s="11" t="s">
        <v>73</v>
      </c>
      <c r="AY224" s="186" t="s">
        <v>169</v>
      </c>
    </row>
    <row r="225" spans="2:65" s="11" customFormat="1" ht="16.5" customHeight="1">
      <c r="B225" s="179"/>
      <c r="C225" s="180"/>
      <c r="D225" s="180"/>
      <c r="E225" s="181" t="s">
        <v>5</v>
      </c>
      <c r="F225" s="295" t="s">
        <v>509</v>
      </c>
      <c r="G225" s="296"/>
      <c r="H225" s="296"/>
      <c r="I225" s="296"/>
      <c r="J225" s="180"/>
      <c r="K225" s="182">
        <v>36.700000000000003</v>
      </c>
      <c r="L225" s="180"/>
      <c r="M225" s="180"/>
      <c r="N225" s="180"/>
      <c r="O225" s="180"/>
      <c r="P225" s="180"/>
      <c r="Q225" s="180"/>
      <c r="R225" s="183"/>
      <c r="T225" s="184"/>
      <c r="U225" s="180"/>
      <c r="V225" s="180"/>
      <c r="W225" s="180"/>
      <c r="X225" s="180"/>
      <c r="Y225" s="180"/>
      <c r="Z225" s="180"/>
      <c r="AA225" s="185"/>
      <c r="AT225" s="186" t="s">
        <v>177</v>
      </c>
      <c r="AU225" s="186" t="s">
        <v>103</v>
      </c>
      <c r="AV225" s="11" t="s">
        <v>103</v>
      </c>
      <c r="AW225" s="11" t="s">
        <v>30</v>
      </c>
      <c r="AX225" s="11" t="s">
        <v>73</v>
      </c>
      <c r="AY225" s="186" t="s">
        <v>169</v>
      </c>
    </row>
    <row r="226" spans="2:65" s="12" customFormat="1" ht="16.5" customHeight="1">
      <c r="B226" s="187"/>
      <c r="C226" s="188"/>
      <c r="D226" s="188"/>
      <c r="E226" s="189" t="s">
        <v>5</v>
      </c>
      <c r="F226" s="302" t="s">
        <v>179</v>
      </c>
      <c r="G226" s="303"/>
      <c r="H226" s="303"/>
      <c r="I226" s="303"/>
      <c r="J226" s="188"/>
      <c r="K226" s="190">
        <v>83.05</v>
      </c>
      <c r="L226" s="188"/>
      <c r="M226" s="188"/>
      <c r="N226" s="188"/>
      <c r="O226" s="188"/>
      <c r="P226" s="188"/>
      <c r="Q226" s="188"/>
      <c r="R226" s="191"/>
      <c r="T226" s="192"/>
      <c r="U226" s="188"/>
      <c r="V226" s="188"/>
      <c r="W226" s="188"/>
      <c r="X226" s="188"/>
      <c r="Y226" s="188"/>
      <c r="Z226" s="188"/>
      <c r="AA226" s="193"/>
      <c r="AT226" s="194" t="s">
        <v>177</v>
      </c>
      <c r="AU226" s="194" t="s">
        <v>103</v>
      </c>
      <c r="AV226" s="12" t="s">
        <v>174</v>
      </c>
      <c r="AW226" s="12" t="s">
        <v>30</v>
      </c>
      <c r="AX226" s="12" t="s">
        <v>81</v>
      </c>
      <c r="AY226" s="194" t="s">
        <v>169</v>
      </c>
    </row>
    <row r="227" spans="2:65" s="1" customFormat="1" ht="25.5" customHeight="1">
      <c r="B227" s="141"/>
      <c r="C227" s="202" t="s">
        <v>510</v>
      </c>
      <c r="D227" s="202" t="s">
        <v>266</v>
      </c>
      <c r="E227" s="203" t="s">
        <v>511</v>
      </c>
      <c r="F227" s="310" t="s">
        <v>512</v>
      </c>
      <c r="G227" s="310"/>
      <c r="H227" s="310"/>
      <c r="I227" s="310"/>
      <c r="J227" s="204" t="s">
        <v>190</v>
      </c>
      <c r="K227" s="205">
        <v>169.422</v>
      </c>
      <c r="L227" s="311">
        <v>0</v>
      </c>
      <c r="M227" s="311"/>
      <c r="N227" s="312">
        <f>ROUND(L227*K227,3)</f>
        <v>0</v>
      </c>
      <c r="O227" s="292"/>
      <c r="P227" s="292"/>
      <c r="Q227" s="292"/>
      <c r="R227" s="144"/>
      <c r="T227" s="175" t="s">
        <v>5</v>
      </c>
      <c r="U227" s="47" t="s">
        <v>40</v>
      </c>
      <c r="V227" s="39"/>
      <c r="W227" s="176">
        <f>V227*K227</f>
        <v>0</v>
      </c>
      <c r="X227" s="176">
        <v>4.81E-3</v>
      </c>
      <c r="Y227" s="176">
        <f>X227*K227</f>
        <v>0.81491981999999996</v>
      </c>
      <c r="Z227" s="176">
        <v>0</v>
      </c>
      <c r="AA227" s="177">
        <f>Z227*K227</f>
        <v>0</v>
      </c>
      <c r="AR227" s="23" t="s">
        <v>472</v>
      </c>
      <c r="AT227" s="23" t="s">
        <v>266</v>
      </c>
      <c r="AU227" s="23" t="s">
        <v>103</v>
      </c>
      <c r="AY227" s="23" t="s">
        <v>169</v>
      </c>
      <c r="BE227" s="117">
        <f>IF(U227="základná",N227,0)</f>
        <v>0</v>
      </c>
      <c r="BF227" s="117">
        <f>IF(U227="znížená",N227,0)</f>
        <v>0</v>
      </c>
      <c r="BG227" s="117">
        <f>IF(U227="zákl. prenesená",N227,0)</f>
        <v>0</v>
      </c>
      <c r="BH227" s="117">
        <f>IF(U227="zníž. prenesená",N227,0)</f>
        <v>0</v>
      </c>
      <c r="BI227" s="117">
        <f>IF(U227="nulová",N227,0)</f>
        <v>0</v>
      </c>
      <c r="BJ227" s="23" t="s">
        <v>103</v>
      </c>
      <c r="BK227" s="178">
        <f>ROUND(L227*K227,3)</f>
        <v>0</v>
      </c>
      <c r="BL227" s="23" t="s">
        <v>252</v>
      </c>
      <c r="BM227" s="23" t="s">
        <v>513</v>
      </c>
    </row>
    <row r="228" spans="2:65" s="11" customFormat="1" ht="16.5" customHeight="1">
      <c r="B228" s="179"/>
      <c r="C228" s="180"/>
      <c r="D228" s="180"/>
      <c r="E228" s="181" t="s">
        <v>5</v>
      </c>
      <c r="F228" s="293" t="s">
        <v>514</v>
      </c>
      <c r="G228" s="294"/>
      <c r="H228" s="294"/>
      <c r="I228" s="294"/>
      <c r="J228" s="180"/>
      <c r="K228" s="182">
        <v>92.7</v>
      </c>
      <c r="L228" s="180"/>
      <c r="M228" s="180"/>
      <c r="N228" s="180"/>
      <c r="O228" s="180"/>
      <c r="P228" s="180"/>
      <c r="Q228" s="180"/>
      <c r="R228" s="183"/>
      <c r="T228" s="184"/>
      <c r="U228" s="180"/>
      <c r="V228" s="180"/>
      <c r="W228" s="180"/>
      <c r="X228" s="180"/>
      <c r="Y228" s="180"/>
      <c r="Z228" s="180"/>
      <c r="AA228" s="185"/>
      <c r="AT228" s="186" t="s">
        <v>177</v>
      </c>
      <c r="AU228" s="186" t="s">
        <v>103</v>
      </c>
      <c r="AV228" s="11" t="s">
        <v>103</v>
      </c>
      <c r="AW228" s="11" t="s">
        <v>30</v>
      </c>
      <c r="AX228" s="11" t="s">
        <v>73</v>
      </c>
      <c r="AY228" s="186" t="s">
        <v>169</v>
      </c>
    </row>
    <row r="229" spans="2:65" s="11" customFormat="1" ht="16.5" customHeight="1">
      <c r="B229" s="179"/>
      <c r="C229" s="180"/>
      <c r="D229" s="180"/>
      <c r="E229" s="181" t="s">
        <v>5</v>
      </c>
      <c r="F229" s="295" t="s">
        <v>515</v>
      </c>
      <c r="G229" s="296"/>
      <c r="H229" s="296"/>
      <c r="I229" s="296"/>
      <c r="J229" s="180"/>
      <c r="K229" s="182">
        <v>73.400000000000006</v>
      </c>
      <c r="L229" s="180"/>
      <c r="M229" s="180"/>
      <c r="N229" s="180"/>
      <c r="O229" s="180"/>
      <c r="P229" s="180"/>
      <c r="Q229" s="180"/>
      <c r="R229" s="183"/>
      <c r="T229" s="184"/>
      <c r="U229" s="180"/>
      <c r="V229" s="180"/>
      <c r="W229" s="180"/>
      <c r="X229" s="180"/>
      <c r="Y229" s="180"/>
      <c r="Z229" s="180"/>
      <c r="AA229" s="185"/>
      <c r="AT229" s="186" t="s">
        <v>177</v>
      </c>
      <c r="AU229" s="186" t="s">
        <v>103</v>
      </c>
      <c r="AV229" s="11" t="s">
        <v>103</v>
      </c>
      <c r="AW229" s="11" t="s">
        <v>30</v>
      </c>
      <c r="AX229" s="11" t="s">
        <v>73</v>
      </c>
      <c r="AY229" s="186" t="s">
        <v>169</v>
      </c>
    </row>
    <row r="230" spans="2:65" s="12" customFormat="1" ht="16.5" customHeight="1">
      <c r="B230" s="187"/>
      <c r="C230" s="188"/>
      <c r="D230" s="188"/>
      <c r="E230" s="189" t="s">
        <v>5</v>
      </c>
      <c r="F230" s="302" t="s">
        <v>179</v>
      </c>
      <c r="G230" s="303"/>
      <c r="H230" s="303"/>
      <c r="I230" s="303"/>
      <c r="J230" s="188"/>
      <c r="K230" s="190">
        <v>166.1</v>
      </c>
      <c r="L230" s="188"/>
      <c r="M230" s="188"/>
      <c r="N230" s="188"/>
      <c r="O230" s="188"/>
      <c r="P230" s="188"/>
      <c r="Q230" s="188"/>
      <c r="R230" s="191"/>
      <c r="T230" s="192"/>
      <c r="U230" s="188"/>
      <c r="V230" s="188"/>
      <c r="W230" s="188"/>
      <c r="X230" s="188"/>
      <c r="Y230" s="188"/>
      <c r="Z230" s="188"/>
      <c r="AA230" s="193"/>
      <c r="AT230" s="194" t="s">
        <v>177</v>
      </c>
      <c r="AU230" s="194" t="s">
        <v>103</v>
      </c>
      <c r="AV230" s="12" t="s">
        <v>174</v>
      </c>
      <c r="AW230" s="12" t="s">
        <v>30</v>
      </c>
      <c r="AX230" s="12" t="s">
        <v>73</v>
      </c>
      <c r="AY230" s="194" t="s">
        <v>169</v>
      </c>
    </row>
    <row r="231" spans="2:65" s="11" customFormat="1" ht="16.5" customHeight="1">
      <c r="B231" s="179"/>
      <c r="C231" s="180"/>
      <c r="D231" s="180"/>
      <c r="E231" s="181" t="s">
        <v>5</v>
      </c>
      <c r="F231" s="295" t="s">
        <v>516</v>
      </c>
      <c r="G231" s="296"/>
      <c r="H231" s="296"/>
      <c r="I231" s="296"/>
      <c r="J231" s="180"/>
      <c r="K231" s="182">
        <v>169.422</v>
      </c>
      <c r="L231" s="180"/>
      <c r="M231" s="180"/>
      <c r="N231" s="180"/>
      <c r="O231" s="180"/>
      <c r="P231" s="180"/>
      <c r="Q231" s="180"/>
      <c r="R231" s="183"/>
      <c r="T231" s="184"/>
      <c r="U231" s="180"/>
      <c r="V231" s="180"/>
      <c r="W231" s="180"/>
      <c r="X231" s="180"/>
      <c r="Y231" s="180"/>
      <c r="Z231" s="180"/>
      <c r="AA231" s="185"/>
      <c r="AT231" s="186" t="s">
        <v>177</v>
      </c>
      <c r="AU231" s="186" t="s">
        <v>103</v>
      </c>
      <c r="AV231" s="11" t="s">
        <v>103</v>
      </c>
      <c r="AW231" s="11" t="s">
        <v>30</v>
      </c>
      <c r="AX231" s="11" t="s">
        <v>73</v>
      </c>
      <c r="AY231" s="186" t="s">
        <v>169</v>
      </c>
    </row>
    <row r="232" spans="2:65" s="12" customFormat="1" ht="16.5" customHeight="1">
      <c r="B232" s="187"/>
      <c r="C232" s="188"/>
      <c r="D232" s="188"/>
      <c r="E232" s="189" t="s">
        <v>5</v>
      </c>
      <c r="F232" s="302" t="s">
        <v>179</v>
      </c>
      <c r="G232" s="303"/>
      <c r="H232" s="303"/>
      <c r="I232" s="303"/>
      <c r="J232" s="188"/>
      <c r="K232" s="190">
        <v>169.422</v>
      </c>
      <c r="L232" s="188"/>
      <c r="M232" s="188"/>
      <c r="N232" s="188"/>
      <c r="O232" s="188"/>
      <c r="P232" s="188"/>
      <c r="Q232" s="188"/>
      <c r="R232" s="191"/>
      <c r="T232" s="192"/>
      <c r="U232" s="188"/>
      <c r="V232" s="188"/>
      <c r="W232" s="188"/>
      <c r="X232" s="188"/>
      <c r="Y232" s="188"/>
      <c r="Z232" s="188"/>
      <c r="AA232" s="193"/>
      <c r="AT232" s="194" t="s">
        <v>177</v>
      </c>
      <c r="AU232" s="194" t="s">
        <v>103</v>
      </c>
      <c r="AV232" s="12" t="s">
        <v>174</v>
      </c>
      <c r="AW232" s="12" t="s">
        <v>30</v>
      </c>
      <c r="AX232" s="12" t="s">
        <v>81</v>
      </c>
      <c r="AY232" s="194" t="s">
        <v>169</v>
      </c>
    </row>
    <row r="233" spans="2:65" s="1" customFormat="1" ht="38.25" customHeight="1">
      <c r="B233" s="141"/>
      <c r="C233" s="170" t="s">
        <v>517</v>
      </c>
      <c r="D233" s="170" t="s">
        <v>170</v>
      </c>
      <c r="E233" s="171" t="s">
        <v>518</v>
      </c>
      <c r="F233" s="290" t="s">
        <v>519</v>
      </c>
      <c r="G233" s="290"/>
      <c r="H233" s="290"/>
      <c r="I233" s="290"/>
      <c r="J233" s="172" t="s">
        <v>243</v>
      </c>
      <c r="K233" s="173">
        <v>1.0189999999999999</v>
      </c>
      <c r="L233" s="291">
        <v>0</v>
      </c>
      <c r="M233" s="291"/>
      <c r="N233" s="292">
        <f>ROUND(L233*K233,3)</f>
        <v>0</v>
      </c>
      <c r="O233" s="292"/>
      <c r="P233" s="292"/>
      <c r="Q233" s="292"/>
      <c r="R233" s="144"/>
      <c r="T233" s="175" t="s">
        <v>5</v>
      </c>
      <c r="U233" s="47" t="s">
        <v>40</v>
      </c>
      <c r="V233" s="39"/>
      <c r="W233" s="176">
        <f>V233*K233</f>
        <v>0</v>
      </c>
      <c r="X233" s="176">
        <v>0</v>
      </c>
      <c r="Y233" s="176">
        <f>X233*K233</f>
        <v>0</v>
      </c>
      <c r="Z233" s="176">
        <v>0</v>
      </c>
      <c r="AA233" s="177">
        <f>Z233*K233</f>
        <v>0</v>
      </c>
      <c r="AR233" s="23" t="s">
        <v>252</v>
      </c>
      <c r="AT233" s="23" t="s">
        <v>170</v>
      </c>
      <c r="AU233" s="23" t="s">
        <v>103</v>
      </c>
      <c r="AY233" s="23" t="s">
        <v>169</v>
      </c>
      <c r="BE233" s="117">
        <f>IF(U233="základná",N233,0)</f>
        <v>0</v>
      </c>
      <c r="BF233" s="117">
        <f>IF(U233="znížená",N233,0)</f>
        <v>0</v>
      </c>
      <c r="BG233" s="117">
        <f>IF(U233="zákl. prenesená",N233,0)</f>
        <v>0</v>
      </c>
      <c r="BH233" s="117">
        <f>IF(U233="zníž. prenesená",N233,0)</f>
        <v>0</v>
      </c>
      <c r="BI233" s="117">
        <f>IF(U233="nulová",N233,0)</f>
        <v>0</v>
      </c>
      <c r="BJ233" s="23" t="s">
        <v>103</v>
      </c>
      <c r="BK233" s="178">
        <f>ROUND(L233*K233,3)</f>
        <v>0</v>
      </c>
      <c r="BL233" s="23" t="s">
        <v>252</v>
      </c>
      <c r="BM233" s="23" t="s">
        <v>520</v>
      </c>
    </row>
    <row r="234" spans="2:65" s="10" customFormat="1" ht="29.9" customHeight="1">
      <c r="B234" s="159"/>
      <c r="C234" s="160"/>
      <c r="D234" s="169" t="s">
        <v>144</v>
      </c>
      <c r="E234" s="169"/>
      <c r="F234" s="169"/>
      <c r="G234" s="169"/>
      <c r="H234" s="169"/>
      <c r="I234" s="169"/>
      <c r="J234" s="169"/>
      <c r="K234" s="169"/>
      <c r="L234" s="169"/>
      <c r="M234" s="169"/>
      <c r="N234" s="304">
        <f>BK234</f>
        <v>0</v>
      </c>
      <c r="O234" s="305"/>
      <c r="P234" s="305"/>
      <c r="Q234" s="305"/>
      <c r="R234" s="162"/>
      <c r="T234" s="163"/>
      <c r="U234" s="160"/>
      <c r="V234" s="160"/>
      <c r="W234" s="164">
        <f>SUM(W235:W247)</f>
        <v>0</v>
      </c>
      <c r="X234" s="160"/>
      <c r="Y234" s="164">
        <f>SUM(Y235:Y247)</f>
        <v>2.9569600000000001E-2</v>
      </c>
      <c r="Z234" s="160"/>
      <c r="AA234" s="165">
        <f>SUM(AA235:AA247)</f>
        <v>0</v>
      </c>
      <c r="AR234" s="166" t="s">
        <v>103</v>
      </c>
      <c r="AT234" s="167" t="s">
        <v>72</v>
      </c>
      <c r="AU234" s="167" t="s">
        <v>81</v>
      </c>
      <c r="AY234" s="166" t="s">
        <v>169</v>
      </c>
      <c r="BK234" s="168">
        <f>SUM(BK235:BK247)</f>
        <v>0</v>
      </c>
    </row>
    <row r="235" spans="2:65" s="1" customFormat="1" ht="38.25" customHeight="1">
      <c r="B235" s="141"/>
      <c r="C235" s="170" t="s">
        <v>521</v>
      </c>
      <c r="D235" s="170" t="s">
        <v>170</v>
      </c>
      <c r="E235" s="171" t="s">
        <v>522</v>
      </c>
      <c r="F235" s="290" t="s">
        <v>523</v>
      </c>
      <c r="G235" s="290"/>
      <c r="H235" s="290"/>
      <c r="I235" s="290"/>
      <c r="J235" s="172" t="s">
        <v>190</v>
      </c>
      <c r="K235" s="173">
        <v>140.876</v>
      </c>
      <c r="L235" s="291">
        <v>0</v>
      </c>
      <c r="M235" s="291"/>
      <c r="N235" s="292">
        <f>ROUND(L235*K235,3)</f>
        <v>0</v>
      </c>
      <c r="O235" s="292"/>
      <c r="P235" s="292"/>
      <c r="Q235" s="292"/>
      <c r="R235" s="144"/>
      <c r="T235" s="175" t="s">
        <v>5</v>
      </c>
      <c r="U235" s="47" t="s">
        <v>40</v>
      </c>
      <c r="V235" s="39"/>
      <c r="W235" s="176">
        <f>V235*K235</f>
        <v>0</v>
      </c>
      <c r="X235" s="176">
        <v>0</v>
      </c>
      <c r="Y235" s="176">
        <f>X235*K235</f>
        <v>0</v>
      </c>
      <c r="Z235" s="176">
        <v>0</v>
      </c>
      <c r="AA235" s="177">
        <f>Z235*K235</f>
        <v>0</v>
      </c>
      <c r="AR235" s="23" t="s">
        <v>252</v>
      </c>
      <c r="AT235" s="23" t="s">
        <v>170</v>
      </c>
      <c r="AU235" s="23" t="s">
        <v>103</v>
      </c>
      <c r="AY235" s="23" t="s">
        <v>169</v>
      </c>
      <c r="BE235" s="117">
        <f>IF(U235="základná",N235,0)</f>
        <v>0</v>
      </c>
      <c r="BF235" s="117">
        <f>IF(U235="znížená",N235,0)</f>
        <v>0</v>
      </c>
      <c r="BG235" s="117">
        <f>IF(U235="zákl. prenesená",N235,0)</f>
        <v>0</v>
      </c>
      <c r="BH235" s="117">
        <f>IF(U235="zníž. prenesená",N235,0)</f>
        <v>0</v>
      </c>
      <c r="BI235" s="117">
        <f>IF(U235="nulová",N235,0)</f>
        <v>0</v>
      </c>
      <c r="BJ235" s="23" t="s">
        <v>103</v>
      </c>
      <c r="BK235" s="178">
        <f>ROUND(L235*K235,3)</f>
        <v>0</v>
      </c>
      <c r="BL235" s="23" t="s">
        <v>252</v>
      </c>
      <c r="BM235" s="23" t="s">
        <v>524</v>
      </c>
    </row>
    <row r="236" spans="2:65" s="13" customFormat="1" ht="16.5" customHeight="1">
      <c r="B236" s="195"/>
      <c r="C236" s="196"/>
      <c r="D236" s="196"/>
      <c r="E236" s="197" t="s">
        <v>5</v>
      </c>
      <c r="F236" s="306" t="s">
        <v>525</v>
      </c>
      <c r="G236" s="307"/>
      <c r="H236" s="307"/>
      <c r="I236" s="307"/>
      <c r="J236" s="196"/>
      <c r="K236" s="197" t="s">
        <v>5</v>
      </c>
      <c r="L236" s="196"/>
      <c r="M236" s="196"/>
      <c r="N236" s="196"/>
      <c r="O236" s="196"/>
      <c r="P236" s="196"/>
      <c r="Q236" s="196"/>
      <c r="R236" s="198"/>
      <c r="T236" s="199"/>
      <c r="U236" s="196"/>
      <c r="V236" s="196"/>
      <c r="W236" s="196"/>
      <c r="X236" s="196"/>
      <c r="Y236" s="196"/>
      <c r="Z236" s="196"/>
      <c r="AA236" s="200"/>
      <c r="AT236" s="201" t="s">
        <v>177</v>
      </c>
      <c r="AU236" s="201" t="s">
        <v>103</v>
      </c>
      <c r="AV236" s="13" t="s">
        <v>81</v>
      </c>
      <c r="AW236" s="13" t="s">
        <v>30</v>
      </c>
      <c r="AX236" s="13" t="s">
        <v>73</v>
      </c>
      <c r="AY236" s="201" t="s">
        <v>169</v>
      </c>
    </row>
    <row r="237" spans="2:65" s="11" customFormat="1" ht="16.5" customHeight="1">
      <c r="B237" s="179"/>
      <c r="C237" s="180"/>
      <c r="D237" s="180"/>
      <c r="E237" s="181" t="s">
        <v>5</v>
      </c>
      <c r="F237" s="295" t="s">
        <v>526</v>
      </c>
      <c r="G237" s="296"/>
      <c r="H237" s="296"/>
      <c r="I237" s="296"/>
      <c r="J237" s="180"/>
      <c r="K237" s="182">
        <v>18.584</v>
      </c>
      <c r="L237" s="180"/>
      <c r="M237" s="180"/>
      <c r="N237" s="180"/>
      <c r="O237" s="180"/>
      <c r="P237" s="180"/>
      <c r="Q237" s="180"/>
      <c r="R237" s="183"/>
      <c r="T237" s="184"/>
      <c r="U237" s="180"/>
      <c r="V237" s="180"/>
      <c r="W237" s="180"/>
      <c r="X237" s="180"/>
      <c r="Y237" s="180"/>
      <c r="Z237" s="180"/>
      <c r="AA237" s="185"/>
      <c r="AT237" s="186" t="s">
        <v>177</v>
      </c>
      <c r="AU237" s="186" t="s">
        <v>103</v>
      </c>
      <c r="AV237" s="11" t="s">
        <v>103</v>
      </c>
      <c r="AW237" s="11" t="s">
        <v>30</v>
      </c>
      <c r="AX237" s="11" t="s">
        <v>73</v>
      </c>
      <c r="AY237" s="186" t="s">
        <v>169</v>
      </c>
    </row>
    <row r="238" spans="2:65" s="13" customFormat="1" ht="16.5" customHeight="1">
      <c r="B238" s="195"/>
      <c r="C238" s="196"/>
      <c r="D238" s="196"/>
      <c r="E238" s="197" t="s">
        <v>5</v>
      </c>
      <c r="F238" s="308" t="s">
        <v>527</v>
      </c>
      <c r="G238" s="309"/>
      <c r="H238" s="309"/>
      <c r="I238" s="309"/>
      <c r="J238" s="196"/>
      <c r="K238" s="197" t="s">
        <v>5</v>
      </c>
      <c r="L238" s="196"/>
      <c r="M238" s="196"/>
      <c r="N238" s="196"/>
      <c r="O238" s="196"/>
      <c r="P238" s="196"/>
      <c r="Q238" s="196"/>
      <c r="R238" s="198"/>
      <c r="T238" s="199"/>
      <c r="U238" s="196"/>
      <c r="V238" s="196"/>
      <c r="W238" s="196"/>
      <c r="X238" s="196"/>
      <c r="Y238" s="196"/>
      <c r="Z238" s="196"/>
      <c r="AA238" s="200"/>
      <c r="AT238" s="201" t="s">
        <v>177</v>
      </c>
      <c r="AU238" s="201" t="s">
        <v>103</v>
      </c>
      <c r="AV238" s="13" t="s">
        <v>81</v>
      </c>
      <c r="AW238" s="13" t="s">
        <v>30</v>
      </c>
      <c r="AX238" s="13" t="s">
        <v>73</v>
      </c>
      <c r="AY238" s="201" t="s">
        <v>169</v>
      </c>
    </row>
    <row r="239" spans="2:65" s="11" customFormat="1" ht="16.5" customHeight="1">
      <c r="B239" s="179"/>
      <c r="C239" s="180"/>
      <c r="D239" s="180"/>
      <c r="E239" s="181" t="s">
        <v>5</v>
      </c>
      <c r="F239" s="295" t="s">
        <v>528</v>
      </c>
      <c r="G239" s="296"/>
      <c r="H239" s="296"/>
      <c r="I239" s="296"/>
      <c r="J239" s="180"/>
      <c r="K239" s="182">
        <v>21.103000000000002</v>
      </c>
      <c r="L239" s="180"/>
      <c r="M239" s="180"/>
      <c r="N239" s="180"/>
      <c r="O239" s="180"/>
      <c r="P239" s="180"/>
      <c r="Q239" s="180"/>
      <c r="R239" s="183"/>
      <c r="T239" s="184"/>
      <c r="U239" s="180"/>
      <c r="V239" s="180"/>
      <c r="W239" s="180"/>
      <c r="X239" s="180"/>
      <c r="Y239" s="180"/>
      <c r="Z239" s="180"/>
      <c r="AA239" s="185"/>
      <c r="AT239" s="186" t="s">
        <v>177</v>
      </c>
      <c r="AU239" s="186" t="s">
        <v>103</v>
      </c>
      <c r="AV239" s="11" t="s">
        <v>103</v>
      </c>
      <c r="AW239" s="11" t="s">
        <v>30</v>
      </c>
      <c r="AX239" s="11" t="s">
        <v>73</v>
      </c>
      <c r="AY239" s="186" t="s">
        <v>169</v>
      </c>
    </row>
    <row r="240" spans="2:65" s="11" customFormat="1" ht="16.5" customHeight="1">
      <c r="B240" s="179"/>
      <c r="C240" s="180"/>
      <c r="D240" s="180"/>
      <c r="E240" s="181" t="s">
        <v>5</v>
      </c>
      <c r="F240" s="295" t="s">
        <v>529</v>
      </c>
      <c r="G240" s="296"/>
      <c r="H240" s="296"/>
      <c r="I240" s="296"/>
      <c r="J240" s="180"/>
      <c r="K240" s="182">
        <v>22.045999999999999</v>
      </c>
      <c r="L240" s="180"/>
      <c r="M240" s="180"/>
      <c r="N240" s="180"/>
      <c r="O240" s="180"/>
      <c r="P240" s="180"/>
      <c r="Q240" s="180"/>
      <c r="R240" s="183"/>
      <c r="T240" s="184"/>
      <c r="U240" s="180"/>
      <c r="V240" s="180"/>
      <c r="W240" s="180"/>
      <c r="X240" s="180"/>
      <c r="Y240" s="180"/>
      <c r="Z240" s="180"/>
      <c r="AA240" s="185"/>
      <c r="AT240" s="186" t="s">
        <v>177</v>
      </c>
      <c r="AU240" s="186" t="s">
        <v>103</v>
      </c>
      <c r="AV240" s="11" t="s">
        <v>103</v>
      </c>
      <c r="AW240" s="11" t="s">
        <v>30</v>
      </c>
      <c r="AX240" s="11" t="s">
        <v>73</v>
      </c>
      <c r="AY240" s="186" t="s">
        <v>169</v>
      </c>
    </row>
    <row r="241" spans="2:65" s="13" customFormat="1" ht="16.5" customHeight="1">
      <c r="B241" s="195"/>
      <c r="C241" s="196"/>
      <c r="D241" s="196"/>
      <c r="E241" s="197" t="s">
        <v>5</v>
      </c>
      <c r="F241" s="308" t="s">
        <v>530</v>
      </c>
      <c r="G241" s="309"/>
      <c r="H241" s="309"/>
      <c r="I241" s="309"/>
      <c r="J241" s="196"/>
      <c r="K241" s="197" t="s">
        <v>5</v>
      </c>
      <c r="L241" s="196"/>
      <c r="M241" s="196"/>
      <c r="N241" s="196"/>
      <c r="O241" s="196"/>
      <c r="P241" s="196"/>
      <c r="Q241" s="196"/>
      <c r="R241" s="198"/>
      <c r="T241" s="199"/>
      <c r="U241" s="196"/>
      <c r="V241" s="196"/>
      <c r="W241" s="196"/>
      <c r="X241" s="196"/>
      <c r="Y241" s="196"/>
      <c r="Z241" s="196"/>
      <c r="AA241" s="200"/>
      <c r="AT241" s="201" t="s">
        <v>177</v>
      </c>
      <c r="AU241" s="201" t="s">
        <v>103</v>
      </c>
      <c r="AV241" s="13" t="s">
        <v>81</v>
      </c>
      <c r="AW241" s="13" t="s">
        <v>30</v>
      </c>
      <c r="AX241" s="13" t="s">
        <v>73</v>
      </c>
      <c r="AY241" s="201" t="s">
        <v>169</v>
      </c>
    </row>
    <row r="242" spans="2:65" s="11" customFormat="1" ht="16.5" customHeight="1">
      <c r="B242" s="179"/>
      <c r="C242" s="180"/>
      <c r="D242" s="180"/>
      <c r="E242" s="181" t="s">
        <v>5</v>
      </c>
      <c r="F242" s="295" t="s">
        <v>531</v>
      </c>
      <c r="G242" s="296"/>
      <c r="H242" s="296"/>
      <c r="I242" s="296"/>
      <c r="J242" s="180"/>
      <c r="K242" s="182">
        <v>79.143000000000001</v>
      </c>
      <c r="L242" s="180"/>
      <c r="M242" s="180"/>
      <c r="N242" s="180"/>
      <c r="O242" s="180"/>
      <c r="P242" s="180"/>
      <c r="Q242" s="180"/>
      <c r="R242" s="183"/>
      <c r="T242" s="184"/>
      <c r="U242" s="180"/>
      <c r="V242" s="180"/>
      <c r="W242" s="180"/>
      <c r="X242" s="180"/>
      <c r="Y242" s="180"/>
      <c r="Z242" s="180"/>
      <c r="AA242" s="185"/>
      <c r="AT242" s="186" t="s">
        <v>177</v>
      </c>
      <c r="AU242" s="186" t="s">
        <v>103</v>
      </c>
      <c r="AV242" s="11" t="s">
        <v>103</v>
      </c>
      <c r="AW242" s="11" t="s">
        <v>30</v>
      </c>
      <c r="AX242" s="11" t="s">
        <v>73</v>
      </c>
      <c r="AY242" s="186" t="s">
        <v>169</v>
      </c>
    </row>
    <row r="243" spans="2:65" s="12" customFormat="1" ht="16.5" customHeight="1">
      <c r="B243" s="187"/>
      <c r="C243" s="188"/>
      <c r="D243" s="188"/>
      <c r="E243" s="189" t="s">
        <v>5</v>
      </c>
      <c r="F243" s="302" t="s">
        <v>179</v>
      </c>
      <c r="G243" s="303"/>
      <c r="H243" s="303"/>
      <c r="I243" s="303"/>
      <c r="J243" s="188"/>
      <c r="K243" s="190">
        <v>140.876</v>
      </c>
      <c r="L243" s="188"/>
      <c r="M243" s="188"/>
      <c r="N243" s="188"/>
      <c r="O243" s="188"/>
      <c r="P243" s="188"/>
      <c r="Q243" s="188"/>
      <c r="R243" s="191"/>
      <c r="T243" s="192"/>
      <c r="U243" s="188"/>
      <c r="V243" s="188"/>
      <c r="W243" s="188"/>
      <c r="X243" s="188"/>
      <c r="Y243" s="188"/>
      <c r="Z243" s="188"/>
      <c r="AA243" s="193"/>
      <c r="AT243" s="194" t="s">
        <v>177</v>
      </c>
      <c r="AU243" s="194" t="s">
        <v>103</v>
      </c>
      <c r="AV243" s="12" t="s">
        <v>174</v>
      </c>
      <c r="AW243" s="12" t="s">
        <v>30</v>
      </c>
      <c r="AX243" s="12" t="s">
        <v>81</v>
      </c>
      <c r="AY243" s="194" t="s">
        <v>169</v>
      </c>
    </row>
    <row r="244" spans="2:65" s="1" customFormat="1" ht="25.5" customHeight="1">
      <c r="B244" s="141"/>
      <c r="C244" s="170" t="s">
        <v>532</v>
      </c>
      <c r="D244" s="170" t="s">
        <v>170</v>
      </c>
      <c r="E244" s="171" t="s">
        <v>533</v>
      </c>
      <c r="F244" s="290" t="s">
        <v>534</v>
      </c>
      <c r="G244" s="290"/>
      <c r="H244" s="290"/>
      <c r="I244" s="290"/>
      <c r="J244" s="172" t="s">
        <v>190</v>
      </c>
      <c r="K244" s="173">
        <v>184.81</v>
      </c>
      <c r="L244" s="291">
        <v>0</v>
      </c>
      <c r="M244" s="291"/>
      <c r="N244" s="292">
        <f>ROUND(L244*K244,3)</f>
        <v>0</v>
      </c>
      <c r="O244" s="292"/>
      <c r="P244" s="292"/>
      <c r="Q244" s="292"/>
      <c r="R244" s="144"/>
      <c r="T244" s="175" t="s">
        <v>5</v>
      </c>
      <c r="U244" s="47" t="s">
        <v>40</v>
      </c>
      <c r="V244" s="39"/>
      <c r="W244" s="176">
        <f>V244*K244</f>
        <v>0</v>
      </c>
      <c r="X244" s="176">
        <v>1.6000000000000001E-4</v>
      </c>
      <c r="Y244" s="176">
        <f>X244*K244</f>
        <v>2.9569600000000001E-2</v>
      </c>
      <c r="Z244" s="176">
        <v>0</v>
      </c>
      <c r="AA244" s="177">
        <f>Z244*K244</f>
        <v>0</v>
      </c>
      <c r="AR244" s="23" t="s">
        <v>252</v>
      </c>
      <c r="AT244" s="23" t="s">
        <v>170</v>
      </c>
      <c r="AU244" s="23" t="s">
        <v>103</v>
      </c>
      <c r="AY244" s="23" t="s">
        <v>169</v>
      </c>
      <c r="BE244" s="117">
        <f>IF(U244="základná",N244,0)</f>
        <v>0</v>
      </c>
      <c r="BF244" s="117">
        <f>IF(U244="znížená",N244,0)</f>
        <v>0</v>
      </c>
      <c r="BG244" s="117">
        <f>IF(U244="zákl. prenesená",N244,0)</f>
        <v>0</v>
      </c>
      <c r="BH244" s="117">
        <f>IF(U244="zníž. prenesená",N244,0)</f>
        <v>0</v>
      </c>
      <c r="BI244" s="117">
        <f>IF(U244="nulová",N244,0)</f>
        <v>0</v>
      </c>
      <c r="BJ244" s="23" t="s">
        <v>103</v>
      </c>
      <c r="BK244" s="178">
        <f>ROUND(L244*K244,3)</f>
        <v>0</v>
      </c>
      <c r="BL244" s="23" t="s">
        <v>252</v>
      </c>
      <c r="BM244" s="23" t="s">
        <v>535</v>
      </c>
    </row>
    <row r="245" spans="2:65" s="11" customFormat="1" ht="16.5" customHeight="1">
      <c r="B245" s="179"/>
      <c r="C245" s="180"/>
      <c r="D245" s="180"/>
      <c r="E245" s="181" t="s">
        <v>5</v>
      </c>
      <c r="F245" s="293" t="s">
        <v>536</v>
      </c>
      <c r="G245" s="294"/>
      <c r="H245" s="294"/>
      <c r="I245" s="294"/>
      <c r="J245" s="180"/>
      <c r="K245" s="182">
        <v>140.876</v>
      </c>
      <c r="L245" s="180"/>
      <c r="M245" s="180"/>
      <c r="N245" s="180"/>
      <c r="O245" s="180"/>
      <c r="P245" s="180"/>
      <c r="Q245" s="180"/>
      <c r="R245" s="183"/>
      <c r="T245" s="184"/>
      <c r="U245" s="180"/>
      <c r="V245" s="180"/>
      <c r="W245" s="180"/>
      <c r="X245" s="180"/>
      <c r="Y245" s="180"/>
      <c r="Z245" s="180"/>
      <c r="AA245" s="185"/>
      <c r="AT245" s="186" t="s">
        <v>177</v>
      </c>
      <c r="AU245" s="186" t="s">
        <v>103</v>
      </c>
      <c r="AV245" s="11" t="s">
        <v>103</v>
      </c>
      <c r="AW245" s="11" t="s">
        <v>30</v>
      </c>
      <c r="AX245" s="11" t="s">
        <v>73</v>
      </c>
      <c r="AY245" s="186" t="s">
        <v>169</v>
      </c>
    </row>
    <row r="246" spans="2:65" s="11" customFormat="1" ht="25.5" customHeight="1">
      <c r="B246" s="179"/>
      <c r="C246" s="180"/>
      <c r="D246" s="180"/>
      <c r="E246" s="181" t="s">
        <v>5</v>
      </c>
      <c r="F246" s="295" t="s">
        <v>537</v>
      </c>
      <c r="G246" s="296"/>
      <c r="H246" s="296"/>
      <c r="I246" s="296"/>
      <c r="J246" s="180"/>
      <c r="K246" s="182">
        <v>43.933999999999997</v>
      </c>
      <c r="L246" s="180"/>
      <c r="M246" s="180"/>
      <c r="N246" s="180"/>
      <c r="O246" s="180"/>
      <c r="P246" s="180"/>
      <c r="Q246" s="180"/>
      <c r="R246" s="183"/>
      <c r="T246" s="184"/>
      <c r="U246" s="180"/>
      <c r="V246" s="180"/>
      <c r="W246" s="180"/>
      <c r="X246" s="180"/>
      <c r="Y246" s="180"/>
      <c r="Z246" s="180"/>
      <c r="AA246" s="185"/>
      <c r="AT246" s="186" t="s">
        <v>177</v>
      </c>
      <c r="AU246" s="186" t="s">
        <v>103</v>
      </c>
      <c r="AV246" s="11" t="s">
        <v>103</v>
      </c>
      <c r="AW246" s="11" t="s">
        <v>30</v>
      </c>
      <c r="AX246" s="11" t="s">
        <v>73</v>
      </c>
      <c r="AY246" s="186" t="s">
        <v>169</v>
      </c>
    </row>
    <row r="247" spans="2:65" s="12" customFormat="1" ht="16.5" customHeight="1">
      <c r="B247" s="187"/>
      <c r="C247" s="188"/>
      <c r="D247" s="188"/>
      <c r="E247" s="189" t="s">
        <v>5</v>
      </c>
      <c r="F247" s="302" t="s">
        <v>179</v>
      </c>
      <c r="G247" s="303"/>
      <c r="H247" s="303"/>
      <c r="I247" s="303"/>
      <c r="J247" s="188"/>
      <c r="K247" s="190">
        <v>184.81</v>
      </c>
      <c r="L247" s="188"/>
      <c r="M247" s="188"/>
      <c r="N247" s="188"/>
      <c r="O247" s="188"/>
      <c r="P247" s="188"/>
      <c r="Q247" s="188"/>
      <c r="R247" s="191"/>
      <c r="T247" s="192"/>
      <c r="U247" s="188"/>
      <c r="V247" s="188"/>
      <c r="W247" s="188"/>
      <c r="X247" s="188"/>
      <c r="Y247" s="188"/>
      <c r="Z247" s="188"/>
      <c r="AA247" s="193"/>
      <c r="AT247" s="194" t="s">
        <v>177</v>
      </c>
      <c r="AU247" s="194" t="s">
        <v>103</v>
      </c>
      <c r="AV247" s="12" t="s">
        <v>174</v>
      </c>
      <c r="AW247" s="12" t="s">
        <v>30</v>
      </c>
      <c r="AX247" s="12" t="s">
        <v>81</v>
      </c>
      <c r="AY247" s="194" t="s">
        <v>169</v>
      </c>
    </row>
    <row r="248" spans="2:65" s="1" customFormat="1" ht="49.9" customHeight="1">
      <c r="B248" s="38"/>
      <c r="C248" s="39"/>
      <c r="D248" s="161" t="s">
        <v>331</v>
      </c>
      <c r="E248" s="39"/>
      <c r="F248" s="39"/>
      <c r="G248" s="39"/>
      <c r="H248" s="39"/>
      <c r="I248" s="39"/>
      <c r="J248" s="39"/>
      <c r="K248" s="39"/>
      <c r="L248" s="39"/>
      <c r="M248" s="39"/>
      <c r="N248" s="318">
        <f t="shared" ref="N248:N253" si="5">BK248</f>
        <v>0</v>
      </c>
      <c r="O248" s="319"/>
      <c r="P248" s="319"/>
      <c r="Q248" s="319"/>
      <c r="R248" s="40"/>
      <c r="T248" s="206"/>
      <c r="U248" s="39"/>
      <c r="V248" s="39"/>
      <c r="W248" s="39"/>
      <c r="X248" s="39"/>
      <c r="Y248" s="39"/>
      <c r="Z248" s="39"/>
      <c r="AA248" s="77"/>
      <c r="AT248" s="23" t="s">
        <v>72</v>
      </c>
      <c r="AU248" s="23" t="s">
        <v>73</v>
      </c>
      <c r="AY248" s="23" t="s">
        <v>332</v>
      </c>
      <c r="BK248" s="178">
        <f>SUM(BK249:BK253)</f>
        <v>0</v>
      </c>
    </row>
    <row r="249" spans="2:65" s="1" customFormat="1" ht="22.4" customHeight="1">
      <c r="B249" s="38"/>
      <c r="C249" s="207" t="s">
        <v>5</v>
      </c>
      <c r="D249" s="207" t="s">
        <v>170</v>
      </c>
      <c r="E249" s="208" t="s">
        <v>5</v>
      </c>
      <c r="F249" s="316" t="s">
        <v>5</v>
      </c>
      <c r="G249" s="316"/>
      <c r="H249" s="316"/>
      <c r="I249" s="316"/>
      <c r="J249" s="209" t="s">
        <v>5</v>
      </c>
      <c r="K249" s="174"/>
      <c r="L249" s="291"/>
      <c r="M249" s="317"/>
      <c r="N249" s="317">
        <f t="shared" si="5"/>
        <v>0</v>
      </c>
      <c r="O249" s="317"/>
      <c r="P249" s="317"/>
      <c r="Q249" s="317"/>
      <c r="R249" s="40"/>
      <c r="T249" s="175" t="s">
        <v>5</v>
      </c>
      <c r="U249" s="210" t="s">
        <v>40</v>
      </c>
      <c r="V249" s="39"/>
      <c r="W249" s="39"/>
      <c r="X249" s="39"/>
      <c r="Y249" s="39"/>
      <c r="Z249" s="39"/>
      <c r="AA249" s="77"/>
      <c r="AT249" s="23" t="s">
        <v>332</v>
      </c>
      <c r="AU249" s="23" t="s">
        <v>81</v>
      </c>
      <c r="AY249" s="23" t="s">
        <v>332</v>
      </c>
      <c r="BE249" s="117">
        <f>IF(U249="základná",N249,0)</f>
        <v>0</v>
      </c>
      <c r="BF249" s="117">
        <f>IF(U249="znížená",N249,0)</f>
        <v>0</v>
      </c>
      <c r="BG249" s="117">
        <f>IF(U249="zákl. prenesená",N249,0)</f>
        <v>0</v>
      </c>
      <c r="BH249" s="117">
        <f>IF(U249="zníž. prenesená",N249,0)</f>
        <v>0</v>
      </c>
      <c r="BI249" s="117">
        <f>IF(U249="nulová",N249,0)</f>
        <v>0</v>
      </c>
      <c r="BJ249" s="23" t="s">
        <v>103</v>
      </c>
      <c r="BK249" s="178">
        <f>L249*K249</f>
        <v>0</v>
      </c>
    </row>
    <row r="250" spans="2:65" s="1" customFormat="1" ht="22.4" customHeight="1">
      <c r="B250" s="38"/>
      <c r="C250" s="207" t="s">
        <v>5</v>
      </c>
      <c r="D250" s="207" t="s">
        <v>170</v>
      </c>
      <c r="E250" s="208" t="s">
        <v>5</v>
      </c>
      <c r="F250" s="316" t="s">
        <v>5</v>
      </c>
      <c r="G250" s="316"/>
      <c r="H250" s="316"/>
      <c r="I250" s="316"/>
      <c r="J250" s="209" t="s">
        <v>5</v>
      </c>
      <c r="K250" s="174"/>
      <c r="L250" s="291"/>
      <c r="M250" s="317"/>
      <c r="N250" s="317">
        <f t="shared" si="5"/>
        <v>0</v>
      </c>
      <c r="O250" s="317"/>
      <c r="P250" s="317"/>
      <c r="Q250" s="317"/>
      <c r="R250" s="40"/>
      <c r="T250" s="175" t="s">
        <v>5</v>
      </c>
      <c r="U250" s="210" t="s">
        <v>40</v>
      </c>
      <c r="V250" s="39"/>
      <c r="W250" s="39"/>
      <c r="X250" s="39"/>
      <c r="Y250" s="39"/>
      <c r="Z250" s="39"/>
      <c r="AA250" s="77"/>
      <c r="AT250" s="23" t="s">
        <v>332</v>
      </c>
      <c r="AU250" s="23" t="s">
        <v>81</v>
      </c>
      <c r="AY250" s="23" t="s">
        <v>332</v>
      </c>
      <c r="BE250" s="117">
        <f>IF(U250="základná",N250,0)</f>
        <v>0</v>
      </c>
      <c r="BF250" s="117">
        <f>IF(U250="znížená",N250,0)</f>
        <v>0</v>
      </c>
      <c r="BG250" s="117">
        <f>IF(U250="zákl. prenesená",N250,0)</f>
        <v>0</v>
      </c>
      <c r="BH250" s="117">
        <f>IF(U250="zníž. prenesená",N250,0)</f>
        <v>0</v>
      </c>
      <c r="BI250" s="117">
        <f>IF(U250="nulová",N250,0)</f>
        <v>0</v>
      </c>
      <c r="BJ250" s="23" t="s">
        <v>103</v>
      </c>
      <c r="BK250" s="178">
        <f>L250*K250</f>
        <v>0</v>
      </c>
    </row>
    <row r="251" spans="2:65" s="1" customFormat="1" ht="22.4" customHeight="1">
      <c r="B251" s="38"/>
      <c r="C251" s="207" t="s">
        <v>5</v>
      </c>
      <c r="D251" s="207" t="s">
        <v>170</v>
      </c>
      <c r="E251" s="208" t="s">
        <v>5</v>
      </c>
      <c r="F251" s="316" t="s">
        <v>5</v>
      </c>
      <c r="G251" s="316"/>
      <c r="H251" s="316"/>
      <c r="I251" s="316"/>
      <c r="J251" s="209" t="s">
        <v>5</v>
      </c>
      <c r="K251" s="174"/>
      <c r="L251" s="291"/>
      <c r="M251" s="317"/>
      <c r="N251" s="317">
        <f t="shared" si="5"/>
        <v>0</v>
      </c>
      <c r="O251" s="317"/>
      <c r="P251" s="317"/>
      <c r="Q251" s="317"/>
      <c r="R251" s="40"/>
      <c r="T251" s="175" t="s">
        <v>5</v>
      </c>
      <c r="U251" s="210" t="s">
        <v>40</v>
      </c>
      <c r="V251" s="39"/>
      <c r="W251" s="39"/>
      <c r="X251" s="39"/>
      <c r="Y251" s="39"/>
      <c r="Z251" s="39"/>
      <c r="AA251" s="77"/>
      <c r="AT251" s="23" t="s">
        <v>332</v>
      </c>
      <c r="AU251" s="23" t="s">
        <v>81</v>
      </c>
      <c r="AY251" s="23" t="s">
        <v>332</v>
      </c>
      <c r="BE251" s="117">
        <f>IF(U251="základná",N251,0)</f>
        <v>0</v>
      </c>
      <c r="BF251" s="117">
        <f>IF(U251="znížená",N251,0)</f>
        <v>0</v>
      </c>
      <c r="BG251" s="117">
        <f>IF(U251="zákl. prenesená",N251,0)</f>
        <v>0</v>
      </c>
      <c r="BH251" s="117">
        <f>IF(U251="zníž. prenesená",N251,0)</f>
        <v>0</v>
      </c>
      <c r="BI251" s="117">
        <f>IF(U251="nulová",N251,0)</f>
        <v>0</v>
      </c>
      <c r="BJ251" s="23" t="s">
        <v>103</v>
      </c>
      <c r="BK251" s="178">
        <f>L251*K251</f>
        <v>0</v>
      </c>
    </row>
    <row r="252" spans="2:65" s="1" customFormat="1" ht="22.4" customHeight="1">
      <c r="B252" s="38"/>
      <c r="C252" s="207" t="s">
        <v>5</v>
      </c>
      <c r="D252" s="207" t="s">
        <v>170</v>
      </c>
      <c r="E252" s="208" t="s">
        <v>5</v>
      </c>
      <c r="F252" s="316" t="s">
        <v>5</v>
      </c>
      <c r="G252" s="316"/>
      <c r="H252" s="316"/>
      <c r="I252" s="316"/>
      <c r="J252" s="209" t="s">
        <v>5</v>
      </c>
      <c r="K252" s="174"/>
      <c r="L252" s="291"/>
      <c r="M252" s="317"/>
      <c r="N252" s="317">
        <f t="shared" si="5"/>
        <v>0</v>
      </c>
      <c r="O252" s="317"/>
      <c r="P252" s="317"/>
      <c r="Q252" s="317"/>
      <c r="R252" s="40"/>
      <c r="T252" s="175" t="s">
        <v>5</v>
      </c>
      <c r="U252" s="210" t="s">
        <v>40</v>
      </c>
      <c r="V252" s="39"/>
      <c r="W252" s="39"/>
      <c r="X252" s="39"/>
      <c r="Y252" s="39"/>
      <c r="Z252" s="39"/>
      <c r="AA252" s="77"/>
      <c r="AT252" s="23" t="s">
        <v>332</v>
      </c>
      <c r="AU252" s="23" t="s">
        <v>81</v>
      </c>
      <c r="AY252" s="23" t="s">
        <v>332</v>
      </c>
      <c r="BE252" s="117">
        <f>IF(U252="základná",N252,0)</f>
        <v>0</v>
      </c>
      <c r="BF252" s="117">
        <f>IF(U252="znížená",N252,0)</f>
        <v>0</v>
      </c>
      <c r="BG252" s="117">
        <f>IF(U252="zákl. prenesená",N252,0)</f>
        <v>0</v>
      </c>
      <c r="BH252" s="117">
        <f>IF(U252="zníž. prenesená",N252,0)</f>
        <v>0</v>
      </c>
      <c r="BI252" s="117">
        <f>IF(U252="nulová",N252,0)</f>
        <v>0</v>
      </c>
      <c r="BJ252" s="23" t="s">
        <v>103</v>
      </c>
      <c r="BK252" s="178">
        <f>L252*K252</f>
        <v>0</v>
      </c>
    </row>
    <row r="253" spans="2:65" s="1" customFormat="1" ht="22.4" customHeight="1">
      <c r="B253" s="38"/>
      <c r="C253" s="207" t="s">
        <v>5</v>
      </c>
      <c r="D253" s="207" t="s">
        <v>170</v>
      </c>
      <c r="E253" s="208" t="s">
        <v>5</v>
      </c>
      <c r="F253" s="316" t="s">
        <v>5</v>
      </c>
      <c r="G253" s="316"/>
      <c r="H253" s="316"/>
      <c r="I253" s="316"/>
      <c r="J253" s="209" t="s">
        <v>5</v>
      </c>
      <c r="K253" s="174"/>
      <c r="L253" s="291"/>
      <c r="M253" s="317"/>
      <c r="N253" s="317">
        <f t="shared" si="5"/>
        <v>0</v>
      </c>
      <c r="O253" s="317"/>
      <c r="P253" s="317"/>
      <c r="Q253" s="317"/>
      <c r="R253" s="40"/>
      <c r="T253" s="175" t="s">
        <v>5</v>
      </c>
      <c r="U253" s="210" t="s">
        <v>40</v>
      </c>
      <c r="V253" s="59"/>
      <c r="W253" s="59"/>
      <c r="X253" s="59"/>
      <c r="Y253" s="59"/>
      <c r="Z253" s="59"/>
      <c r="AA253" s="61"/>
      <c r="AT253" s="23" t="s">
        <v>332</v>
      </c>
      <c r="AU253" s="23" t="s">
        <v>81</v>
      </c>
      <c r="AY253" s="23" t="s">
        <v>332</v>
      </c>
      <c r="BE253" s="117">
        <f>IF(U253="základná",N253,0)</f>
        <v>0</v>
      </c>
      <c r="BF253" s="117">
        <f>IF(U253="znížená",N253,0)</f>
        <v>0</v>
      </c>
      <c r="BG253" s="117">
        <f>IF(U253="zákl. prenesená",N253,0)</f>
        <v>0</v>
      </c>
      <c r="BH253" s="117">
        <f>IF(U253="zníž. prenesená",N253,0)</f>
        <v>0</v>
      </c>
      <c r="BI253" s="117">
        <f>IF(U253="nulová",N253,0)</f>
        <v>0</v>
      </c>
      <c r="BJ253" s="23" t="s">
        <v>103</v>
      </c>
      <c r="BK253" s="178">
        <f>L253*K253</f>
        <v>0</v>
      </c>
    </row>
    <row r="254" spans="2:65" s="1" customFormat="1" ht="7" customHeight="1">
      <c r="B254" s="62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4"/>
    </row>
  </sheetData>
  <mergeCells count="297">
    <mergeCell ref="N201:Q201"/>
    <mergeCell ref="N203:Q203"/>
    <mergeCell ref="N204:Q204"/>
    <mergeCell ref="N209:Q209"/>
    <mergeCell ref="N215:Q215"/>
    <mergeCell ref="N234:Q234"/>
    <mergeCell ref="N248:Q248"/>
    <mergeCell ref="H1:K1"/>
    <mergeCell ref="S2:AC2"/>
    <mergeCell ref="N244:Q244"/>
    <mergeCell ref="F245:I245"/>
    <mergeCell ref="F246:I246"/>
    <mergeCell ref="F247:I247"/>
    <mergeCell ref="F231:I231"/>
    <mergeCell ref="F232:I232"/>
    <mergeCell ref="F233:I233"/>
    <mergeCell ref="L233:M233"/>
    <mergeCell ref="N233:Q233"/>
    <mergeCell ref="F235:I235"/>
    <mergeCell ref="L235:M235"/>
    <mergeCell ref="N235:Q235"/>
    <mergeCell ref="F236:I236"/>
    <mergeCell ref="F224:I224"/>
    <mergeCell ref="F225:I225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F249:I249"/>
    <mergeCell ref="L249:M249"/>
    <mergeCell ref="N249:Q249"/>
    <mergeCell ref="F250:I250"/>
    <mergeCell ref="L250:M250"/>
    <mergeCell ref="N250:Q250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L244:M244"/>
    <mergeCell ref="F226:I226"/>
    <mergeCell ref="F227:I227"/>
    <mergeCell ref="L227:M227"/>
    <mergeCell ref="N227:Q227"/>
    <mergeCell ref="F228:I228"/>
    <mergeCell ref="F229:I229"/>
    <mergeCell ref="F230:I230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F223:I223"/>
    <mergeCell ref="L223:M223"/>
    <mergeCell ref="N223:Q223"/>
    <mergeCell ref="F213:I213"/>
    <mergeCell ref="F214:I214"/>
    <mergeCell ref="L214:M214"/>
    <mergeCell ref="N214:Q214"/>
    <mergeCell ref="F216:I216"/>
    <mergeCell ref="L216:M216"/>
    <mergeCell ref="N216:Q216"/>
    <mergeCell ref="F217:I217"/>
    <mergeCell ref="F218:I218"/>
    <mergeCell ref="F208:I208"/>
    <mergeCell ref="L208:M208"/>
    <mergeCell ref="N208:Q208"/>
    <mergeCell ref="F210:I210"/>
    <mergeCell ref="L210:M210"/>
    <mergeCell ref="N210:Q210"/>
    <mergeCell ref="F211:I211"/>
    <mergeCell ref="F212:I212"/>
    <mergeCell ref="L212:M212"/>
    <mergeCell ref="N212:Q212"/>
    <mergeCell ref="F202:I202"/>
    <mergeCell ref="L202:M202"/>
    <mergeCell ref="N202:Q202"/>
    <mergeCell ref="F205:I205"/>
    <mergeCell ref="L205:M205"/>
    <mergeCell ref="N205:Q205"/>
    <mergeCell ref="F206:I206"/>
    <mergeCell ref="F207:I207"/>
    <mergeCell ref="L207:M207"/>
    <mergeCell ref="N207:Q20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3:I193"/>
    <mergeCell ref="F194:I194"/>
    <mergeCell ref="F195:I195"/>
    <mergeCell ref="L195:M195"/>
    <mergeCell ref="N195:Q195"/>
    <mergeCell ref="F196:I196"/>
    <mergeCell ref="F197:I197"/>
    <mergeCell ref="L197:M197"/>
    <mergeCell ref="N197:Q197"/>
    <mergeCell ref="F188:I188"/>
    <mergeCell ref="L188:M188"/>
    <mergeCell ref="N188:Q188"/>
    <mergeCell ref="F189:I189"/>
    <mergeCell ref="L189:M189"/>
    <mergeCell ref="N189:Q189"/>
    <mergeCell ref="F190:I190"/>
    <mergeCell ref="F191:I191"/>
    <mergeCell ref="F192:I192"/>
    <mergeCell ref="F181:I181"/>
    <mergeCell ref="F182:I182"/>
    <mergeCell ref="L182:M182"/>
    <mergeCell ref="N182:Q182"/>
    <mergeCell ref="F183:I183"/>
    <mergeCell ref="F186:I186"/>
    <mergeCell ref="L186:M186"/>
    <mergeCell ref="N186:Q186"/>
    <mergeCell ref="F187:I187"/>
    <mergeCell ref="L187:M187"/>
    <mergeCell ref="N187:Q187"/>
    <mergeCell ref="N184:Q184"/>
    <mergeCell ref="N185:Q185"/>
    <mergeCell ref="F175:I175"/>
    <mergeCell ref="L175:M175"/>
    <mergeCell ref="N175:Q175"/>
    <mergeCell ref="F176:I176"/>
    <mergeCell ref="F177:I177"/>
    <mergeCell ref="F178:I178"/>
    <mergeCell ref="F179:I179"/>
    <mergeCell ref="F180:I180"/>
    <mergeCell ref="L180:M180"/>
    <mergeCell ref="N180:Q180"/>
    <mergeCell ref="F167:I167"/>
    <mergeCell ref="F168:I168"/>
    <mergeCell ref="F169:I169"/>
    <mergeCell ref="F170:I170"/>
    <mergeCell ref="F172:I172"/>
    <mergeCell ref="L172:M172"/>
    <mergeCell ref="N172:Q172"/>
    <mergeCell ref="F173:I173"/>
    <mergeCell ref="F174:I174"/>
    <mergeCell ref="L174:M174"/>
    <mergeCell ref="N174:Q174"/>
    <mergeCell ref="N171:Q171"/>
    <mergeCell ref="F158:I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47:I147"/>
    <mergeCell ref="F148:I148"/>
    <mergeCell ref="L148:M148"/>
    <mergeCell ref="N148:Q148"/>
    <mergeCell ref="F149:I149"/>
    <mergeCell ref="L149:M149"/>
    <mergeCell ref="N149:Q149"/>
    <mergeCell ref="F151:I151"/>
    <mergeCell ref="L151:M151"/>
    <mergeCell ref="N151:Q151"/>
    <mergeCell ref="N150:Q150"/>
    <mergeCell ref="F142:I14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L146:M146"/>
    <mergeCell ref="N146:Q146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L141:M141"/>
    <mergeCell ref="N141:Q141"/>
    <mergeCell ref="F132:I132"/>
    <mergeCell ref="F133:I133"/>
    <mergeCell ref="L133:M133"/>
    <mergeCell ref="N133:Q133"/>
    <mergeCell ref="F134:I134"/>
    <mergeCell ref="F135:I135"/>
    <mergeCell ref="F136:I136"/>
    <mergeCell ref="F137:I137"/>
    <mergeCell ref="L137:M137"/>
    <mergeCell ref="N137:Q13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N128:Q128"/>
    <mergeCell ref="N129:Q129"/>
    <mergeCell ref="N130:Q130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49:D254" xr:uid="{00000000-0002-0000-0500-000000000000}">
      <formula1>"K, M"</formula1>
    </dataValidation>
    <dataValidation type="list" allowBlank="1" showInputMessage="1" showErrorMessage="1" error="Povolené sú hodnoty základná, znížená, nulová." sqref="U249:U254" xr:uid="{00000000-0002-0000-0500-000001000000}">
      <formula1>"základná, znížená, nulová"</formula1>
    </dataValidation>
  </dataValidations>
  <hyperlinks>
    <hyperlink ref="F1:G1" location="C2" display="1) Krycí list rozpočtu" xr:uid="{00000000-0004-0000-0500-000000000000}"/>
    <hyperlink ref="H1:K1" location="C86" display="2) Rekapitulácia rozpočtu" xr:uid="{00000000-0004-0000-0500-000001000000}"/>
    <hyperlink ref="L1" location="C127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N141"/>
  <sheetViews>
    <sheetView showGridLines="0" workbookViewId="0">
      <pane ySplit="1" topLeftCell="A2" activePane="bottomLeft" state="frozen"/>
      <selection pane="bottomLeft" activeCell="O21" sqref="O21:P21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97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s="1" customFormat="1" ht="32.9" customHeight="1">
      <c r="B7" s="38"/>
      <c r="C7" s="39"/>
      <c r="D7" s="33" t="s">
        <v>129</v>
      </c>
      <c r="E7" s="39"/>
      <c r="F7" s="228" t="s">
        <v>538</v>
      </c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39"/>
      <c r="R7" s="40"/>
    </row>
    <row r="8" spans="1:66" s="1" customFormat="1" ht="14.5" customHeight="1">
      <c r="B8" s="38"/>
      <c r="C8" s="39"/>
      <c r="D8" s="34" t="s">
        <v>18</v>
      </c>
      <c r="E8" s="39"/>
      <c r="F8" s="32" t="s">
        <v>5</v>
      </c>
      <c r="G8" s="39"/>
      <c r="H8" s="39"/>
      <c r="I8" s="39"/>
      <c r="J8" s="39"/>
      <c r="K8" s="39"/>
      <c r="L8" s="39"/>
      <c r="M8" s="34" t="s">
        <v>19</v>
      </c>
      <c r="N8" s="39"/>
      <c r="O8" s="32" t="s">
        <v>5</v>
      </c>
      <c r="P8" s="39"/>
      <c r="Q8" s="39"/>
      <c r="R8" s="40"/>
    </row>
    <row r="9" spans="1:66" s="1" customFormat="1" ht="14.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39"/>
      <c r="J9" s="39"/>
      <c r="K9" s="39"/>
      <c r="L9" s="39"/>
      <c r="M9" s="34" t="s">
        <v>22</v>
      </c>
      <c r="N9" s="39"/>
      <c r="O9" s="271">
        <f>'Rekapitulácia stavby'!AN8</f>
        <v>0</v>
      </c>
      <c r="P9" s="272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5" customHeight="1">
      <c r="B11" s="38"/>
      <c r="C11" s="39"/>
      <c r="D11" s="34" t="s">
        <v>23</v>
      </c>
      <c r="E11" s="39"/>
      <c r="F11" s="39"/>
      <c r="G11" s="39"/>
      <c r="H11" s="39"/>
      <c r="I11" s="39"/>
      <c r="J11" s="39"/>
      <c r="K11" s="39"/>
      <c r="L11" s="39"/>
      <c r="M11" s="34" t="s">
        <v>24</v>
      </c>
      <c r="N11" s="39"/>
      <c r="O11" s="226" t="s">
        <v>5</v>
      </c>
      <c r="P11" s="226"/>
      <c r="Q11" s="39"/>
      <c r="R11" s="40"/>
    </row>
    <row r="12" spans="1:66" s="1" customFormat="1" ht="18" customHeight="1">
      <c r="B12" s="38"/>
      <c r="C12" s="39"/>
      <c r="D12" s="39"/>
      <c r="E12" s="32" t="s">
        <v>25</v>
      </c>
      <c r="F12" s="39"/>
      <c r="G12" s="39"/>
      <c r="H12" s="39"/>
      <c r="I12" s="39"/>
      <c r="J12" s="39"/>
      <c r="K12" s="39"/>
      <c r="L12" s="39"/>
      <c r="M12" s="34" t="s">
        <v>26</v>
      </c>
      <c r="N12" s="39"/>
      <c r="O12" s="226" t="s">
        <v>5</v>
      </c>
      <c r="P12" s="226"/>
      <c r="Q12" s="39"/>
      <c r="R12" s="40"/>
    </row>
    <row r="13" spans="1:66" s="1" customFormat="1" ht="7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5" customHeight="1">
      <c r="B14" s="38"/>
      <c r="C14" s="39"/>
      <c r="D14" s="34" t="s">
        <v>27</v>
      </c>
      <c r="E14" s="39"/>
      <c r="F14" s="39"/>
      <c r="G14" s="39"/>
      <c r="H14" s="39"/>
      <c r="I14" s="39"/>
      <c r="J14" s="39"/>
      <c r="K14" s="39"/>
      <c r="L14" s="39"/>
      <c r="M14" s="34" t="s">
        <v>24</v>
      </c>
      <c r="N14" s="39"/>
      <c r="O14" s="273" t="str">
        <f>IF('Rekapitulácia stavby'!AN13="","",'Rekapitulácia stavby'!AN13)</f>
        <v>Vyplň údaj</v>
      </c>
      <c r="P14" s="226"/>
      <c r="Q14" s="39"/>
      <c r="R14" s="40"/>
    </row>
    <row r="15" spans="1:66" s="1" customFormat="1" ht="18" customHeight="1">
      <c r="B15" s="38"/>
      <c r="C15" s="39"/>
      <c r="D15" s="39"/>
      <c r="E15" s="273" t="str">
        <f>IF('Rekapitulácia stavby'!E14="","",'Rekapitulácia stavby'!E14)</f>
        <v>Vyplň údaj</v>
      </c>
      <c r="F15" s="274"/>
      <c r="G15" s="274"/>
      <c r="H15" s="274"/>
      <c r="I15" s="274"/>
      <c r="J15" s="274"/>
      <c r="K15" s="274"/>
      <c r="L15" s="274"/>
      <c r="M15" s="34" t="s">
        <v>26</v>
      </c>
      <c r="N15" s="39"/>
      <c r="O15" s="273" t="str">
        <f>IF('Rekapitulácia stavby'!AN14="","",'Rekapitulácia stavby'!AN14)</f>
        <v>Vyplň údaj</v>
      </c>
      <c r="P15" s="226"/>
      <c r="Q15" s="39"/>
      <c r="R15" s="40"/>
    </row>
    <row r="16" spans="1:66" s="1" customFormat="1" ht="7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5" customHeight="1">
      <c r="B17" s="38"/>
      <c r="C17" s="39"/>
      <c r="D17" s="34" t="s">
        <v>29</v>
      </c>
      <c r="E17" s="39"/>
      <c r="F17" s="39"/>
      <c r="G17" s="39"/>
      <c r="H17" s="39"/>
      <c r="I17" s="39"/>
      <c r="J17" s="39"/>
      <c r="K17" s="39"/>
      <c r="L17" s="39"/>
      <c r="M17" s="34" t="s">
        <v>24</v>
      </c>
      <c r="N17" s="39"/>
      <c r="O17" s="226"/>
      <c r="P17" s="226"/>
      <c r="Q17" s="39"/>
      <c r="R17" s="40"/>
    </row>
    <row r="18" spans="2:18" s="1" customFormat="1" ht="18" customHeight="1">
      <c r="B18" s="38"/>
      <c r="C18" s="39"/>
      <c r="D18" s="39"/>
      <c r="E18" s="32"/>
      <c r="F18" s="39"/>
      <c r="G18" s="39"/>
      <c r="H18" s="39"/>
      <c r="I18" s="39"/>
      <c r="J18" s="39"/>
      <c r="K18" s="39"/>
      <c r="L18" s="39"/>
      <c r="M18" s="34" t="s">
        <v>26</v>
      </c>
      <c r="N18" s="39"/>
      <c r="O18" s="226" t="s">
        <v>5</v>
      </c>
      <c r="P18" s="226"/>
      <c r="Q18" s="39"/>
      <c r="R18" s="40"/>
    </row>
    <row r="19" spans="2:18" s="1" customFormat="1" ht="7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5" customHeight="1">
      <c r="B20" s="38"/>
      <c r="C20" s="39"/>
      <c r="D20" s="34" t="s">
        <v>32</v>
      </c>
      <c r="E20" s="39"/>
      <c r="F20" s="39"/>
      <c r="G20" s="39"/>
      <c r="H20" s="39"/>
      <c r="I20" s="39"/>
      <c r="J20" s="39"/>
      <c r="K20" s="39"/>
      <c r="L20" s="39"/>
      <c r="M20" s="34" t="s">
        <v>24</v>
      </c>
      <c r="N20" s="39"/>
      <c r="O20" s="226"/>
      <c r="P20" s="226"/>
      <c r="Q20" s="39"/>
      <c r="R20" s="40"/>
    </row>
    <row r="21" spans="2:18" s="1" customFormat="1" ht="18" customHeight="1">
      <c r="B21" s="38"/>
      <c r="C21" s="39"/>
      <c r="D21" s="39"/>
      <c r="E21" s="32"/>
      <c r="F21" s="39"/>
      <c r="G21" s="39"/>
      <c r="H21" s="39"/>
      <c r="I21" s="39"/>
      <c r="J21" s="39"/>
      <c r="K21" s="39"/>
      <c r="L21" s="39"/>
      <c r="M21" s="34" t="s">
        <v>26</v>
      </c>
      <c r="N21" s="39"/>
      <c r="O21" s="226"/>
      <c r="P21" s="226"/>
      <c r="Q21" s="39"/>
      <c r="R21" s="40"/>
    </row>
    <row r="22" spans="2:18" s="1" customFormat="1" ht="7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5" customHeight="1">
      <c r="B23" s="38"/>
      <c r="C23" s="39"/>
      <c r="D23" s="34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6.5" customHeight="1">
      <c r="B24" s="38"/>
      <c r="C24" s="39"/>
      <c r="D24" s="39"/>
      <c r="E24" s="231" t="s">
        <v>5</v>
      </c>
      <c r="F24" s="231"/>
      <c r="G24" s="231"/>
      <c r="H24" s="231"/>
      <c r="I24" s="231"/>
      <c r="J24" s="231"/>
      <c r="K24" s="231"/>
      <c r="L24" s="231"/>
      <c r="M24" s="39"/>
      <c r="N24" s="39"/>
      <c r="O24" s="39"/>
      <c r="P24" s="39"/>
      <c r="Q24" s="39"/>
      <c r="R24" s="40"/>
    </row>
    <row r="25" spans="2:18" s="1" customFormat="1" ht="7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5" customHeight="1">
      <c r="B27" s="38"/>
      <c r="C27" s="39"/>
      <c r="D27" s="126" t="s">
        <v>131</v>
      </c>
      <c r="E27" s="39"/>
      <c r="F27" s="39"/>
      <c r="G27" s="39"/>
      <c r="H27" s="39"/>
      <c r="I27" s="39"/>
      <c r="J27" s="39"/>
      <c r="K27" s="39"/>
      <c r="L27" s="39"/>
      <c r="M27" s="232">
        <f>N88</f>
        <v>0</v>
      </c>
      <c r="N27" s="232"/>
      <c r="O27" s="232"/>
      <c r="P27" s="232"/>
      <c r="Q27" s="39"/>
      <c r="R27" s="40"/>
    </row>
    <row r="28" spans="2:18" s="1" customFormat="1" ht="14.5" customHeight="1">
      <c r="B28" s="38"/>
      <c r="C28" s="39"/>
      <c r="D28" s="37" t="s">
        <v>117</v>
      </c>
      <c r="E28" s="39"/>
      <c r="F28" s="39"/>
      <c r="G28" s="39"/>
      <c r="H28" s="39"/>
      <c r="I28" s="39"/>
      <c r="J28" s="39"/>
      <c r="K28" s="39"/>
      <c r="L28" s="39"/>
      <c r="M28" s="232">
        <f>N93</f>
        <v>0</v>
      </c>
      <c r="N28" s="232"/>
      <c r="O28" s="232"/>
      <c r="P28" s="232"/>
      <c r="Q28" s="39"/>
      <c r="R28" s="40"/>
    </row>
    <row r="29" spans="2:18" s="1" customFormat="1" ht="7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4" customHeight="1">
      <c r="B30" s="38"/>
      <c r="C30" s="39"/>
      <c r="D30" s="127" t="s">
        <v>36</v>
      </c>
      <c r="E30" s="39"/>
      <c r="F30" s="39"/>
      <c r="G30" s="39"/>
      <c r="H30" s="39"/>
      <c r="I30" s="39"/>
      <c r="J30" s="39"/>
      <c r="K30" s="39"/>
      <c r="L30" s="39"/>
      <c r="M30" s="275">
        <f>ROUND(M27+M28,2)</f>
        <v>0</v>
      </c>
      <c r="N30" s="270"/>
      <c r="O30" s="270"/>
      <c r="P30" s="270"/>
      <c r="Q30" s="39"/>
      <c r="R30" s="40"/>
    </row>
    <row r="31" spans="2:18" s="1" customFormat="1" ht="7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5" customHeight="1">
      <c r="B32" s="38"/>
      <c r="C32" s="39"/>
      <c r="D32" s="45" t="s">
        <v>37</v>
      </c>
      <c r="E32" s="45" t="s">
        <v>38</v>
      </c>
      <c r="F32" s="46">
        <v>0.2</v>
      </c>
      <c r="G32" s="128" t="s">
        <v>39</v>
      </c>
      <c r="H32" s="276">
        <f>ROUND((((SUM(BE93:BE100)+SUM(BE118:BE134))+SUM(BE136:BE140))),2)</f>
        <v>0</v>
      </c>
      <c r="I32" s="270"/>
      <c r="J32" s="270"/>
      <c r="K32" s="39"/>
      <c r="L32" s="39"/>
      <c r="M32" s="276">
        <f>ROUND(((ROUND((SUM(BE93:BE100)+SUM(BE118:BE134)), 2)*F32)+SUM(BE136:BE140)*F32),2)</f>
        <v>0</v>
      </c>
      <c r="N32" s="270"/>
      <c r="O32" s="270"/>
      <c r="P32" s="270"/>
      <c r="Q32" s="39"/>
      <c r="R32" s="40"/>
    </row>
    <row r="33" spans="2:18" s="1" customFormat="1" ht="14.5" customHeight="1">
      <c r="B33" s="38"/>
      <c r="C33" s="39"/>
      <c r="D33" s="39"/>
      <c r="E33" s="45" t="s">
        <v>40</v>
      </c>
      <c r="F33" s="46">
        <v>0.2</v>
      </c>
      <c r="G33" s="128" t="s">
        <v>39</v>
      </c>
      <c r="H33" s="276">
        <f>ROUND((((SUM(BF93:BF100)+SUM(BF118:BF134))+SUM(BF136:BF140))),2)</f>
        <v>0</v>
      </c>
      <c r="I33" s="270"/>
      <c r="J33" s="270"/>
      <c r="K33" s="39"/>
      <c r="L33" s="39"/>
      <c r="M33" s="276">
        <f>ROUND(((ROUND((SUM(BF93:BF100)+SUM(BF118:BF134)), 2)*F33)+SUM(BF136:BF140)*F33),2)</f>
        <v>0</v>
      </c>
      <c r="N33" s="270"/>
      <c r="O33" s="270"/>
      <c r="P33" s="270"/>
      <c r="Q33" s="39"/>
      <c r="R33" s="40"/>
    </row>
    <row r="34" spans="2:18" s="1" customFormat="1" ht="14.5" hidden="1" customHeight="1">
      <c r="B34" s="38"/>
      <c r="C34" s="39"/>
      <c r="D34" s="39"/>
      <c r="E34" s="45" t="s">
        <v>41</v>
      </c>
      <c r="F34" s="46">
        <v>0.2</v>
      </c>
      <c r="G34" s="128" t="s">
        <v>39</v>
      </c>
      <c r="H34" s="276">
        <f>ROUND((((SUM(BG93:BG100)+SUM(BG118:BG134))+SUM(BG136:BG140))),2)</f>
        <v>0</v>
      </c>
      <c r="I34" s="270"/>
      <c r="J34" s="270"/>
      <c r="K34" s="39"/>
      <c r="L34" s="39"/>
      <c r="M34" s="276"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42</v>
      </c>
      <c r="F35" s="46">
        <v>0.2</v>
      </c>
      <c r="G35" s="128" t="s">
        <v>39</v>
      </c>
      <c r="H35" s="276">
        <f>ROUND((((SUM(BH93:BH100)+SUM(BH118:BH134))+SUM(BH136:BH140))),2)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43</v>
      </c>
      <c r="F36" s="46">
        <v>0</v>
      </c>
      <c r="G36" s="128" t="s">
        <v>39</v>
      </c>
      <c r="H36" s="276">
        <f>ROUND((((SUM(BI93:BI100)+SUM(BI118:BI134))+SUM(BI136:BI140))),2)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7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4" customHeight="1">
      <c r="B38" s="38"/>
      <c r="C38" s="124"/>
      <c r="D38" s="129" t="s">
        <v>44</v>
      </c>
      <c r="E38" s="78"/>
      <c r="F38" s="78"/>
      <c r="G38" s="130" t="s">
        <v>45</v>
      </c>
      <c r="H38" s="131" t="s">
        <v>46</v>
      </c>
      <c r="I38" s="78"/>
      <c r="J38" s="78"/>
      <c r="K38" s="78"/>
      <c r="L38" s="277">
        <f>SUM(M30:M36)</f>
        <v>0</v>
      </c>
      <c r="M38" s="277"/>
      <c r="N38" s="277"/>
      <c r="O38" s="277"/>
      <c r="P38" s="278"/>
      <c r="Q38" s="124"/>
      <c r="R38" s="40"/>
    </row>
    <row r="39" spans="2:18" s="1" customFormat="1" ht="14.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7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s="1" customFormat="1" ht="37" customHeight="1">
      <c r="B79" s="38"/>
      <c r="C79" s="72" t="s">
        <v>129</v>
      </c>
      <c r="D79" s="39"/>
      <c r="E79" s="39"/>
      <c r="F79" s="238" t="str">
        <f>F7</f>
        <v>SO-06 - Osvetlenie</v>
      </c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39"/>
      <c r="R79" s="40"/>
    </row>
    <row r="80" spans="2:18" s="1" customFormat="1" ht="7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</row>
    <row r="81" spans="2:65" s="1" customFormat="1" ht="18" customHeight="1">
      <c r="B81" s="38"/>
      <c r="C81" s="34" t="s">
        <v>20</v>
      </c>
      <c r="D81" s="39"/>
      <c r="E81" s="39"/>
      <c r="F81" s="32" t="str">
        <f>F9</f>
        <v>Ilava</v>
      </c>
      <c r="G81" s="39"/>
      <c r="H81" s="39"/>
      <c r="I81" s="39"/>
      <c r="J81" s="39"/>
      <c r="K81" s="34" t="s">
        <v>22</v>
      </c>
      <c r="L81" s="39"/>
      <c r="M81" s="272">
        <f>IF(O9="","",O9)</f>
        <v>0</v>
      </c>
      <c r="N81" s="272"/>
      <c r="O81" s="272"/>
      <c r="P81" s="272"/>
      <c r="Q81" s="39"/>
      <c r="R81" s="40"/>
    </row>
    <row r="82" spans="2:65" s="1" customFormat="1" ht="7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</row>
    <row r="83" spans="2:65" s="1" customFormat="1">
      <c r="B83" s="38"/>
      <c r="C83" s="34" t="s">
        <v>23</v>
      </c>
      <c r="D83" s="39"/>
      <c r="E83" s="39"/>
      <c r="F83" s="32" t="str">
        <f>E12</f>
        <v>Mesto Ilava</v>
      </c>
      <c r="G83" s="39"/>
      <c r="H83" s="39"/>
      <c r="I83" s="39"/>
      <c r="J83" s="39"/>
      <c r="K83" s="34" t="s">
        <v>29</v>
      </c>
      <c r="L83" s="39"/>
      <c r="M83" s="226">
        <f>E18</f>
        <v>0</v>
      </c>
      <c r="N83" s="226"/>
      <c r="O83" s="226"/>
      <c r="P83" s="226"/>
      <c r="Q83" s="226"/>
      <c r="R83" s="40"/>
    </row>
    <row r="84" spans="2:65" s="1" customFormat="1" ht="14.5" customHeight="1">
      <c r="B84" s="38"/>
      <c r="C84" s="34" t="s">
        <v>27</v>
      </c>
      <c r="D84" s="39"/>
      <c r="E84" s="39"/>
      <c r="F84" s="32" t="str">
        <f>IF(E15="","",E15)</f>
        <v>Vyplň údaj</v>
      </c>
      <c r="G84" s="39"/>
      <c r="H84" s="39"/>
      <c r="I84" s="39"/>
      <c r="J84" s="39"/>
      <c r="K84" s="34" t="s">
        <v>32</v>
      </c>
      <c r="L84" s="39"/>
      <c r="M84" s="226">
        <f>E21</f>
        <v>0</v>
      </c>
      <c r="N84" s="226"/>
      <c r="O84" s="226"/>
      <c r="P84" s="226"/>
      <c r="Q84" s="226"/>
      <c r="R84" s="40"/>
    </row>
    <row r="85" spans="2:65" s="1" customFormat="1" ht="10.4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</row>
    <row r="86" spans="2:65" s="1" customFormat="1" ht="29.25" customHeight="1">
      <c r="B86" s="38"/>
      <c r="C86" s="279" t="s">
        <v>133</v>
      </c>
      <c r="D86" s="280"/>
      <c r="E86" s="280"/>
      <c r="F86" s="280"/>
      <c r="G86" s="280"/>
      <c r="H86" s="124"/>
      <c r="I86" s="124"/>
      <c r="J86" s="124"/>
      <c r="K86" s="124"/>
      <c r="L86" s="124"/>
      <c r="M86" s="124"/>
      <c r="N86" s="279" t="s">
        <v>134</v>
      </c>
      <c r="O86" s="280"/>
      <c r="P86" s="280"/>
      <c r="Q86" s="280"/>
      <c r="R86" s="40"/>
    </row>
    <row r="87" spans="2:65" s="1" customFormat="1" ht="10.4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</row>
    <row r="88" spans="2:65" s="1" customFormat="1" ht="29.25" customHeight="1">
      <c r="B88" s="38"/>
      <c r="C88" s="132" t="s">
        <v>135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57">
        <f>N118</f>
        <v>0</v>
      </c>
      <c r="O88" s="281"/>
      <c r="P88" s="281"/>
      <c r="Q88" s="281"/>
      <c r="R88" s="40"/>
      <c r="AU88" s="23" t="s">
        <v>136</v>
      </c>
    </row>
    <row r="89" spans="2:65" s="7" customFormat="1" ht="25" customHeight="1">
      <c r="B89" s="133"/>
      <c r="C89" s="134"/>
      <c r="D89" s="135" t="s">
        <v>539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82">
        <f>N119</f>
        <v>0</v>
      </c>
      <c r="O89" s="283"/>
      <c r="P89" s="283"/>
      <c r="Q89" s="283"/>
      <c r="R89" s="136"/>
    </row>
    <row r="90" spans="2:65" s="8" customFormat="1" ht="19.899999999999999" customHeight="1">
      <c r="B90" s="137"/>
      <c r="C90" s="102"/>
      <c r="D90" s="113" t="s">
        <v>540</v>
      </c>
      <c r="E90" s="102"/>
      <c r="F90" s="102"/>
      <c r="G90" s="102"/>
      <c r="H90" s="102"/>
      <c r="I90" s="102"/>
      <c r="J90" s="102"/>
      <c r="K90" s="102"/>
      <c r="L90" s="102"/>
      <c r="M90" s="102"/>
      <c r="N90" s="260">
        <f>N120</f>
        <v>0</v>
      </c>
      <c r="O90" s="261"/>
      <c r="P90" s="261"/>
      <c r="Q90" s="261"/>
      <c r="R90" s="138"/>
    </row>
    <row r="91" spans="2:65" s="7" customFormat="1" ht="21.75" customHeight="1">
      <c r="B91" s="133"/>
      <c r="C91" s="134"/>
      <c r="D91" s="135" t="s">
        <v>145</v>
      </c>
      <c r="E91" s="134"/>
      <c r="F91" s="134"/>
      <c r="G91" s="134"/>
      <c r="H91" s="134"/>
      <c r="I91" s="134"/>
      <c r="J91" s="134"/>
      <c r="K91" s="134"/>
      <c r="L91" s="134"/>
      <c r="M91" s="134"/>
      <c r="N91" s="284">
        <f>N135</f>
        <v>0</v>
      </c>
      <c r="O91" s="283"/>
      <c r="P91" s="283"/>
      <c r="Q91" s="283"/>
      <c r="R91" s="136"/>
    </row>
    <row r="92" spans="2:65" s="1" customFormat="1" ht="21.75" customHeight="1"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40"/>
    </row>
    <row r="93" spans="2:65" s="1" customFormat="1" ht="29.25" customHeight="1">
      <c r="B93" s="38"/>
      <c r="C93" s="132" t="s">
        <v>146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281">
        <f>ROUND(N94+N95+N96+N97+N98+N99,2)</f>
        <v>0</v>
      </c>
      <c r="O93" s="285"/>
      <c r="P93" s="285"/>
      <c r="Q93" s="285"/>
      <c r="R93" s="40"/>
      <c r="T93" s="139"/>
      <c r="U93" s="140" t="s">
        <v>37</v>
      </c>
    </row>
    <row r="94" spans="2:65" s="1" customFormat="1" ht="18" customHeight="1">
      <c r="B94" s="141"/>
      <c r="C94" s="142"/>
      <c r="D94" s="262" t="s">
        <v>147</v>
      </c>
      <c r="E94" s="286"/>
      <c r="F94" s="286"/>
      <c r="G94" s="286"/>
      <c r="H94" s="286"/>
      <c r="I94" s="142"/>
      <c r="J94" s="142"/>
      <c r="K94" s="142"/>
      <c r="L94" s="142"/>
      <c r="M94" s="142"/>
      <c r="N94" s="264">
        <f>ROUND(N88*T94,2)</f>
        <v>0</v>
      </c>
      <c r="O94" s="287"/>
      <c r="P94" s="287"/>
      <c r="Q94" s="287"/>
      <c r="R94" s="144"/>
      <c r="S94" s="145"/>
      <c r="T94" s="146"/>
      <c r="U94" s="147" t="s">
        <v>40</v>
      </c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8" t="s">
        <v>148</v>
      </c>
      <c r="AZ94" s="145"/>
      <c r="BA94" s="145"/>
      <c r="BB94" s="145"/>
      <c r="BC94" s="145"/>
      <c r="BD94" s="145"/>
      <c r="BE94" s="149">
        <f t="shared" ref="BE94:BE99" si="0">IF(U94="základná",N94,0)</f>
        <v>0</v>
      </c>
      <c r="BF94" s="149">
        <f t="shared" ref="BF94:BF99" si="1">IF(U94="znížená",N94,0)</f>
        <v>0</v>
      </c>
      <c r="BG94" s="149">
        <f t="shared" ref="BG94:BG99" si="2">IF(U94="zákl. prenesená",N94,0)</f>
        <v>0</v>
      </c>
      <c r="BH94" s="149">
        <f t="shared" ref="BH94:BH99" si="3">IF(U94="zníž. prenesená",N94,0)</f>
        <v>0</v>
      </c>
      <c r="BI94" s="149">
        <f t="shared" ref="BI94:BI99" si="4">IF(U94="nulová",N94,0)</f>
        <v>0</v>
      </c>
      <c r="BJ94" s="148" t="s">
        <v>103</v>
      </c>
      <c r="BK94" s="145"/>
      <c r="BL94" s="145"/>
      <c r="BM94" s="145"/>
    </row>
    <row r="95" spans="2:65" s="1" customFormat="1" ht="18" customHeight="1">
      <c r="B95" s="141"/>
      <c r="C95" s="142"/>
      <c r="D95" s="262" t="s">
        <v>149</v>
      </c>
      <c r="E95" s="286"/>
      <c r="F95" s="286"/>
      <c r="G95" s="286"/>
      <c r="H95" s="286"/>
      <c r="I95" s="142"/>
      <c r="J95" s="142"/>
      <c r="K95" s="142"/>
      <c r="L95" s="142"/>
      <c r="M95" s="142"/>
      <c r="N95" s="264">
        <f>ROUND(N88*T95,2)</f>
        <v>0</v>
      </c>
      <c r="O95" s="287"/>
      <c r="P95" s="287"/>
      <c r="Q95" s="287"/>
      <c r="R95" s="144"/>
      <c r="S95" s="145"/>
      <c r="T95" s="146"/>
      <c r="U95" s="147" t="s">
        <v>40</v>
      </c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8" t="s">
        <v>148</v>
      </c>
      <c r="AZ95" s="145"/>
      <c r="BA95" s="145"/>
      <c r="BB95" s="145"/>
      <c r="BC95" s="145"/>
      <c r="BD95" s="145"/>
      <c r="BE95" s="149">
        <f t="shared" si="0"/>
        <v>0</v>
      </c>
      <c r="BF95" s="149">
        <f t="shared" si="1"/>
        <v>0</v>
      </c>
      <c r="BG95" s="149">
        <f t="shared" si="2"/>
        <v>0</v>
      </c>
      <c r="BH95" s="149">
        <f t="shared" si="3"/>
        <v>0</v>
      </c>
      <c r="BI95" s="149">
        <f t="shared" si="4"/>
        <v>0</v>
      </c>
      <c r="BJ95" s="148" t="s">
        <v>103</v>
      </c>
      <c r="BK95" s="145"/>
      <c r="BL95" s="145"/>
      <c r="BM95" s="145"/>
    </row>
    <row r="96" spans="2:65" s="1" customFormat="1" ht="18" customHeight="1">
      <c r="B96" s="141"/>
      <c r="C96" s="142"/>
      <c r="D96" s="262" t="s">
        <v>150</v>
      </c>
      <c r="E96" s="286"/>
      <c r="F96" s="286"/>
      <c r="G96" s="286"/>
      <c r="H96" s="286"/>
      <c r="I96" s="142"/>
      <c r="J96" s="142"/>
      <c r="K96" s="142"/>
      <c r="L96" s="142"/>
      <c r="M96" s="142"/>
      <c r="N96" s="264">
        <f>ROUND(N88*T96,2)</f>
        <v>0</v>
      </c>
      <c r="O96" s="287"/>
      <c r="P96" s="287"/>
      <c r="Q96" s="287"/>
      <c r="R96" s="144"/>
      <c r="S96" s="145"/>
      <c r="T96" s="146"/>
      <c r="U96" s="147" t="s">
        <v>40</v>
      </c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8" t="s">
        <v>148</v>
      </c>
      <c r="AZ96" s="145"/>
      <c r="BA96" s="145"/>
      <c r="BB96" s="145"/>
      <c r="BC96" s="145"/>
      <c r="BD96" s="145"/>
      <c r="BE96" s="149">
        <f t="shared" si="0"/>
        <v>0</v>
      </c>
      <c r="BF96" s="149">
        <f t="shared" si="1"/>
        <v>0</v>
      </c>
      <c r="BG96" s="149">
        <f t="shared" si="2"/>
        <v>0</v>
      </c>
      <c r="BH96" s="149">
        <f t="shared" si="3"/>
        <v>0</v>
      </c>
      <c r="BI96" s="149">
        <f t="shared" si="4"/>
        <v>0</v>
      </c>
      <c r="BJ96" s="148" t="s">
        <v>103</v>
      </c>
      <c r="BK96" s="145"/>
      <c r="BL96" s="145"/>
      <c r="BM96" s="145"/>
    </row>
    <row r="97" spans="2:65" s="1" customFormat="1" ht="18" customHeight="1">
      <c r="B97" s="141"/>
      <c r="C97" s="142"/>
      <c r="D97" s="262" t="s">
        <v>151</v>
      </c>
      <c r="E97" s="286"/>
      <c r="F97" s="286"/>
      <c r="G97" s="286"/>
      <c r="H97" s="286"/>
      <c r="I97" s="142"/>
      <c r="J97" s="142"/>
      <c r="K97" s="142"/>
      <c r="L97" s="142"/>
      <c r="M97" s="142"/>
      <c r="N97" s="264">
        <f>ROUND(N88*T97,2)</f>
        <v>0</v>
      </c>
      <c r="O97" s="287"/>
      <c r="P97" s="287"/>
      <c r="Q97" s="287"/>
      <c r="R97" s="144"/>
      <c r="S97" s="145"/>
      <c r="T97" s="146"/>
      <c r="U97" s="147" t="s">
        <v>40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8" t="s">
        <v>148</v>
      </c>
      <c r="AZ97" s="145"/>
      <c r="BA97" s="145"/>
      <c r="BB97" s="145"/>
      <c r="BC97" s="145"/>
      <c r="BD97" s="145"/>
      <c r="BE97" s="149">
        <f t="shared" si="0"/>
        <v>0</v>
      </c>
      <c r="BF97" s="149">
        <f t="shared" si="1"/>
        <v>0</v>
      </c>
      <c r="BG97" s="149">
        <f t="shared" si="2"/>
        <v>0</v>
      </c>
      <c r="BH97" s="149">
        <f t="shared" si="3"/>
        <v>0</v>
      </c>
      <c r="BI97" s="149">
        <f t="shared" si="4"/>
        <v>0</v>
      </c>
      <c r="BJ97" s="148" t="s">
        <v>103</v>
      </c>
      <c r="BK97" s="145"/>
      <c r="BL97" s="145"/>
      <c r="BM97" s="145"/>
    </row>
    <row r="98" spans="2:65" s="1" customFormat="1" ht="18" customHeight="1">
      <c r="B98" s="141"/>
      <c r="C98" s="142"/>
      <c r="D98" s="262" t="s">
        <v>152</v>
      </c>
      <c r="E98" s="286"/>
      <c r="F98" s="286"/>
      <c r="G98" s="286"/>
      <c r="H98" s="286"/>
      <c r="I98" s="142"/>
      <c r="J98" s="142"/>
      <c r="K98" s="142"/>
      <c r="L98" s="142"/>
      <c r="M98" s="142"/>
      <c r="N98" s="264">
        <f>ROUND(N88*T98,2)</f>
        <v>0</v>
      </c>
      <c r="O98" s="287"/>
      <c r="P98" s="287"/>
      <c r="Q98" s="287"/>
      <c r="R98" s="144"/>
      <c r="S98" s="145"/>
      <c r="T98" s="146"/>
      <c r="U98" s="147" t="s">
        <v>40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148</v>
      </c>
      <c r="AZ98" s="145"/>
      <c r="BA98" s="145"/>
      <c r="BB98" s="145"/>
      <c r="BC98" s="145"/>
      <c r="BD98" s="145"/>
      <c r="BE98" s="149">
        <f t="shared" si="0"/>
        <v>0</v>
      </c>
      <c r="BF98" s="149">
        <f t="shared" si="1"/>
        <v>0</v>
      </c>
      <c r="BG98" s="149">
        <f t="shared" si="2"/>
        <v>0</v>
      </c>
      <c r="BH98" s="149">
        <f t="shared" si="3"/>
        <v>0</v>
      </c>
      <c r="BI98" s="149">
        <f t="shared" si="4"/>
        <v>0</v>
      </c>
      <c r="BJ98" s="148" t="s">
        <v>103</v>
      </c>
      <c r="BK98" s="145"/>
      <c r="BL98" s="145"/>
      <c r="BM98" s="145"/>
    </row>
    <row r="99" spans="2:65" s="1" customFormat="1" ht="18" customHeight="1">
      <c r="B99" s="141"/>
      <c r="C99" s="142"/>
      <c r="D99" s="143" t="s">
        <v>153</v>
      </c>
      <c r="E99" s="142"/>
      <c r="F99" s="142"/>
      <c r="G99" s="142"/>
      <c r="H99" s="142"/>
      <c r="I99" s="142"/>
      <c r="J99" s="142"/>
      <c r="K99" s="142"/>
      <c r="L99" s="142"/>
      <c r="M99" s="142"/>
      <c r="N99" s="264">
        <f>ROUND(N88*T99,2)</f>
        <v>0</v>
      </c>
      <c r="O99" s="287"/>
      <c r="P99" s="287"/>
      <c r="Q99" s="287"/>
      <c r="R99" s="144"/>
      <c r="S99" s="145"/>
      <c r="T99" s="150"/>
      <c r="U99" s="151" t="s">
        <v>40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154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103</v>
      </c>
      <c r="BK99" s="145"/>
      <c r="BL99" s="145"/>
      <c r="BM99" s="145"/>
    </row>
    <row r="100" spans="2:65" s="1" customForma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/>
    </row>
    <row r="101" spans="2:65" s="1" customFormat="1" ht="29.25" customHeight="1">
      <c r="B101" s="38"/>
      <c r="C101" s="123" t="s">
        <v>122</v>
      </c>
      <c r="D101" s="124"/>
      <c r="E101" s="124"/>
      <c r="F101" s="124"/>
      <c r="G101" s="124"/>
      <c r="H101" s="124"/>
      <c r="I101" s="124"/>
      <c r="J101" s="124"/>
      <c r="K101" s="124"/>
      <c r="L101" s="265">
        <f>ROUND(SUM(N88+N93),2)</f>
        <v>0</v>
      </c>
      <c r="M101" s="265"/>
      <c r="N101" s="265"/>
      <c r="O101" s="265"/>
      <c r="P101" s="265"/>
      <c r="Q101" s="265"/>
      <c r="R101" s="40"/>
    </row>
    <row r="102" spans="2:65" s="1" customFormat="1" ht="7" customHeight="1"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4"/>
    </row>
    <row r="106" spans="2:65" s="1" customFormat="1" ht="7" customHeight="1"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7"/>
    </row>
    <row r="107" spans="2:65" s="1" customFormat="1" ht="37" customHeight="1">
      <c r="B107" s="38"/>
      <c r="C107" s="222" t="s">
        <v>155</v>
      </c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40"/>
    </row>
    <row r="108" spans="2:65" s="1" customFormat="1" ht="7" customHeight="1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/>
    </row>
    <row r="109" spans="2:65" s="1" customFormat="1" ht="30" customHeight="1">
      <c r="B109" s="38"/>
      <c r="C109" s="34" t="s">
        <v>16</v>
      </c>
      <c r="D109" s="39"/>
      <c r="E109" s="39"/>
      <c r="F109" s="268" t="str">
        <f>F6</f>
        <v>Modernizácia zberného dvoru v Ilave</v>
      </c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39"/>
      <c r="R109" s="40"/>
    </row>
    <row r="110" spans="2:65" s="1" customFormat="1" ht="37" customHeight="1">
      <c r="B110" s="38"/>
      <c r="C110" s="72" t="s">
        <v>129</v>
      </c>
      <c r="D110" s="39"/>
      <c r="E110" s="39"/>
      <c r="F110" s="238" t="str">
        <f>F7</f>
        <v>SO-06 - Osvetlenie</v>
      </c>
      <c r="G110" s="270"/>
      <c r="H110" s="270"/>
      <c r="I110" s="270"/>
      <c r="J110" s="270"/>
      <c r="K110" s="270"/>
      <c r="L110" s="270"/>
      <c r="M110" s="270"/>
      <c r="N110" s="270"/>
      <c r="O110" s="270"/>
      <c r="P110" s="270"/>
      <c r="Q110" s="39"/>
      <c r="R110" s="40"/>
    </row>
    <row r="111" spans="2:65" s="1" customFormat="1" ht="7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18" customHeight="1">
      <c r="B112" s="38"/>
      <c r="C112" s="34" t="s">
        <v>20</v>
      </c>
      <c r="D112" s="39"/>
      <c r="E112" s="39"/>
      <c r="F112" s="32" t="str">
        <f>F9</f>
        <v>Ilava</v>
      </c>
      <c r="G112" s="39"/>
      <c r="H112" s="39"/>
      <c r="I112" s="39"/>
      <c r="J112" s="39"/>
      <c r="K112" s="34" t="s">
        <v>22</v>
      </c>
      <c r="L112" s="39"/>
      <c r="M112" s="272">
        <f>IF(O9="","",O9)</f>
        <v>0</v>
      </c>
      <c r="N112" s="272"/>
      <c r="O112" s="272"/>
      <c r="P112" s="272"/>
      <c r="Q112" s="39"/>
      <c r="R112" s="40"/>
    </row>
    <row r="113" spans="2:65" s="1" customFormat="1" ht="7" customHeight="1"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/>
    </row>
    <row r="114" spans="2:65" s="1" customFormat="1">
      <c r="B114" s="38"/>
      <c r="C114" s="34" t="s">
        <v>23</v>
      </c>
      <c r="D114" s="39"/>
      <c r="E114" s="39"/>
      <c r="F114" s="32" t="str">
        <f>E12</f>
        <v>Mesto Ilava</v>
      </c>
      <c r="G114" s="39"/>
      <c r="H114" s="39"/>
      <c r="I114" s="39"/>
      <c r="J114" s="39"/>
      <c r="K114" s="34" t="s">
        <v>29</v>
      </c>
      <c r="L114" s="39"/>
      <c r="M114" s="226">
        <f>E18</f>
        <v>0</v>
      </c>
      <c r="N114" s="226"/>
      <c r="O114" s="226"/>
      <c r="P114" s="226"/>
      <c r="Q114" s="226"/>
      <c r="R114" s="40"/>
    </row>
    <row r="115" spans="2:65" s="1" customFormat="1" ht="14.5" customHeight="1">
      <c r="B115" s="38"/>
      <c r="C115" s="34" t="s">
        <v>27</v>
      </c>
      <c r="D115" s="39"/>
      <c r="E115" s="39"/>
      <c r="F115" s="32" t="str">
        <f>IF(E15="","",E15)</f>
        <v>Vyplň údaj</v>
      </c>
      <c r="G115" s="39"/>
      <c r="H115" s="39"/>
      <c r="I115" s="39"/>
      <c r="J115" s="39"/>
      <c r="K115" s="34" t="s">
        <v>32</v>
      </c>
      <c r="L115" s="39"/>
      <c r="M115" s="226">
        <f>E21</f>
        <v>0</v>
      </c>
      <c r="N115" s="226"/>
      <c r="O115" s="226"/>
      <c r="P115" s="226"/>
      <c r="Q115" s="226"/>
      <c r="R115" s="40"/>
    </row>
    <row r="116" spans="2:65" s="1" customFormat="1" ht="10.4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9" customFormat="1" ht="29.25" customHeight="1">
      <c r="B117" s="152"/>
      <c r="C117" s="153" t="s">
        <v>156</v>
      </c>
      <c r="D117" s="154" t="s">
        <v>157</v>
      </c>
      <c r="E117" s="154" t="s">
        <v>55</v>
      </c>
      <c r="F117" s="288" t="s">
        <v>158</v>
      </c>
      <c r="G117" s="288"/>
      <c r="H117" s="288"/>
      <c r="I117" s="288"/>
      <c r="J117" s="154" t="s">
        <v>159</v>
      </c>
      <c r="K117" s="154" t="s">
        <v>160</v>
      </c>
      <c r="L117" s="288" t="s">
        <v>161</v>
      </c>
      <c r="M117" s="288"/>
      <c r="N117" s="288" t="s">
        <v>134</v>
      </c>
      <c r="O117" s="288"/>
      <c r="P117" s="288"/>
      <c r="Q117" s="289"/>
      <c r="R117" s="155"/>
      <c r="T117" s="79" t="s">
        <v>162</v>
      </c>
      <c r="U117" s="80" t="s">
        <v>37</v>
      </c>
      <c r="V117" s="80" t="s">
        <v>163</v>
      </c>
      <c r="W117" s="80" t="s">
        <v>164</v>
      </c>
      <c r="X117" s="80" t="s">
        <v>165</v>
      </c>
      <c r="Y117" s="80" t="s">
        <v>166</v>
      </c>
      <c r="Z117" s="80" t="s">
        <v>167</v>
      </c>
      <c r="AA117" s="81" t="s">
        <v>168</v>
      </c>
    </row>
    <row r="118" spans="2:65" s="1" customFormat="1" ht="29.25" customHeight="1">
      <c r="B118" s="38"/>
      <c r="C118" s="83" t="s">
        <v>131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297">
        <f>BK118</f>
        <v>0</v>
      </c>
      <c r="O118" s="298"/>
      <c r="P118" s="298"/>
      <c r="Q118" s="298"/>
      <c r="R118" s="40"/>
      <c r="T118" s="82"/>
      <c r="U118" s="54"/>
      <c r="V118" s="54"/>
      <c r="W118" s="156">
        <f>W119+W135</f>
        <v>0</v>
      </c>
      <c r="X118" s="54"/>
      <c r="Y118" s="156">
        <f>Y119+Y135</f>
        <v>0.150228</v>
      </c>
      <c r="Z118" s="54"/>
      <c r="AA118" s="157">
        <f>AA119+AA135</f>
        <v>0</v>
      </c>
      <c r="AT118" s="23" t="s">
        <v>72</v>
      </c>
      <c r="AU118" s="23" t="s">
        <v>136</v>
      </c>
      <c r="BK118" s="158">
        <f>BK119+BK135</f>
        <v>0</v>
      </c>
    </row>
    <row r="119" spans="2:65" s="10" customFormat="1" ht="37.4" customHeight="1">
      <c r="B119" s="159"/>
      <c r="C119" s="160"/>
      <c r="D119" s="161" t="s">
        <v>539</v>
      </c>
      <c r="E119" s="161"/>
      <c r="F119" s="161"/>
      <c r="G119" s="161"/>
      <c r="H119" s="161"/>
      <c r="I119" s="161"/>
      <c r="J119" s="161"/>
      <c r="K119" s="161"/>
      <c r="L119" s="161"/>
      <c r="M119" s="161"/>
      <c r="N119" s="284">
        <f>BK119</f>
        <v>0</v>
      </c>
      <c r="O119" s="299"/>
      <c r="P119" s="299"/>
      <c r="Q119" s="299"/>
      <c r="R119" s="162"/>
      <c r="T119" s="163"/>
      <c r="U119" s="160"/>
      <c r="V119" s="160"/>
      <c r="W119" s="164">
        <f>W120</f>
        <v>0</v>
      </c>
      <c r="X119" s="160"/>
      <c r="Y119" s="164">
        <f>Y120</f>
        <v>0.150228</v>
      </c>
      <c r="Z119" s="160"/>
      <c r="AA119" s="165">
        <f>AA120</f>
        <v>0</v>
      </c>
      <c r="AR119" s="166" t="s">
        <v>184</v>
      </c>
      <c r="AT119" s="167" t="s">
        <v>72</v>
      </c>
      <c r="AU119" s="167" t="s">
        <v>73</v>
      </c>
      <c r="AY119" s="166" t="s">
        <v>169</v>
      </c>
      <c r="BK119" s="168">
        <f>BK120</f>
        <v>0</v>
      </c>
    </row>
    <row r="120" spans="2:65" s="10" customFormat="1" ht="19.899999999999999" customHeight="1">
      <c r="B120" s="159"/>
      <c r="C120" s="160"/>
      <c r="D120" s="169" t="s">
        <v>540</v>
      </c>
      <c r="E120" s="169"/>
      <c r="F120" s="169"/>
      <c r="G120" s="169"/>
      <c r="H120" s="169"/>
      <c r="I120" s="169"/>
      <c r="J120" s="169"/>
      <c r="K120" s="169"/>
      <c r="L120" s="169"/>
      <c r="M120" s="169"/>
      <c r="N120" s="300">
        <f>BK120</f>
        <v>0</v>
      </c>
      <c r="O120" s="301"/>
      <c r="P120" s="301"/>
      <c r="Q120" s="301"/>
      <c r="R120" s="162"/>
      <c r="T120" s="163"/>
      <c r="U120" s="160"/>
      <c r="V120" s="160"/>
      <c r="W120" s="164">
        <f>SUM(W121:W134)</f>
        <v>0</v>
      </c>
      <c r="X120" s="160"/>
      <c r="Y120" s="164">
        <f>SUM(Y121:Y134)</f>
        <v>0.150228</v>
      </c>
      <c r="Z120" s="160"/>
      <c r="AA120" s="165">
        <f>SUM(AA121:AA134)</f>
        <v>0</v>
      </c>
      <c r="AR120" s="166" t="s">
        <v>184</v>
      </c>
      <c r="AT120" s="167" t="s">
        <v>72</v>
      </c>
      <c r="AU120" s="167" t="s">
        <v>81</v>
      </c>
      <c r="AY120" s="166" t="s">
        <v>169</v>
      </c>
      <c r="BK120" s="168">
        <f>SUM(BK121:BK134)</f>
        <v>0</v>
      </c>
    </row>
    <row r="121" spans="2:65" s="1" customFormat="1" ht="25.5" customHeight="1">
      <c r="B121" s="141"/>
      <c r="C121" s="170" t="s">
        <v>81</v>
      </c>
      <c r="D121" s="170" t="s">
        <v>170</v>
      </c>
      <c r="E121" s="171" t="s">
        <v>541</v>
      </c>
      <c r="F121" s="290" t="s">
        <v>542</v>
      </c>
      <c r="G121" s="290"/>
      <c r="H121" s="290"/>
      <c r="I121" s="290"/>
      <c r="J121" s="172" t="s">
        <v>414</v>
      </c>
      <c r="K121" s="173">
        <v>2</v>
      </c>
      <c r="L121" s="291">
        <v>0</v>
      </c>
      <c r="M121" s="291"/>
      <c r="N121" s="292">
        <f t="shared" ref="N121:N134" si="5">ROUND(L121*K121,3)</f>
        <v>0</v>
      </c>
      <c r="O121" s="292"/>
      <c r="P121" s="292"/>
      <c r="Q121" s="292"/>
      <c r="R121" s="144"/>
      <c r="T121" s="175" t="s">
        <v>5</v>
      </c>
      <c r="U121" s="47" t="s">
        <v>40</v>
      </c>
      <c r="V121" s="39"/>
      <c r="W121" s="176">
        <f t="shared" ref="W121:W134" si="6">V121*K121</f>
        <v>0</v>
      </c>
      <c r="X121" s="176">
        <v>0</v>
      </c>
      <c r="Y121" s="176">
        <f t="shared" ref="Y121:Y134" si="7">X121*K121</f>
        <v>0</v>
      </c>
      <c r="Z121" s="176">
        <v>0</v>
      </c>
      <c r="AA121" s="177">
        <f t="shared" ref="AA121:AA134" si="8">Z121*K121</f>
        <v>0</v>
      </c>
      <c r="AR121" s="23" t="s">
        <v>543</v>
      </c>
      <c r="AT121" s="23" t="s">
        <v>170</v>
      </c>
      <c r="AU121" s="23" t="s">
        <v>103</v>
      </c>
      <c r="AY121" s="23" t="s">
        <v>169</v>
      </c>
      <c r="BE121" s="117">
        <f t="shared" ref="BE121:BE134" si="9">IF(U121="základná",N121,0)</f>
        <v>0</v>
      </c>
      <c r="BF121" s="117">
        <f t="shared" ref="BF121:BF134" si="10">IF(U121="znížená",N121,0)</f>
        <v>0</v>
      </c>
      <c r="BG121" s="117">
        <f t="shared" ref="BG121:BG134" si="11">IF(U121="zákl. prenesená",N121,0)</f>
        <v>0</v>
      </c>
      <c r="BH121" s="117">
        <f t="shared" ref="BH121:BH134" si="12">IF(U121="zníž. prenesená",N121,0)</f>
        <v>0</v>
      </c>
      <c r="BI121" s="117">
        <f t="shared" ref="BI121:BI134" si="13">IF(U121="nulová",N121,0)</f>
        <v>0</v>
      </c>
      <c r="BJ121" s="23" t="s">
        <v>103</v>
      </c>
      <c r="BK121" s="178">
        <f t="shared" ref="BK121:BK134" si="14">ROUND(L121*K121,3)</f>
        <v>0</v>
      </c>
      <c r="BL121" s="23" t="s">
        <v>543</v>
      </c>
      <c r="BM121" s="23" t="s">
        <v>544</v>
      </c>
    </row>
    <row r="122" spans="2:65" s="1" customFormat="1" ht="25.5" customHeight="1">
      <c r="B122" s="141"/>
      <c r="C122" s="170" t="s">
        <v>103</v>
      </c>
      <c r="D122" s="170" t="s">
        <v>170</v>
      </c>
      <c r="E122" s="171" t="s">
        <v>545</v>
      </c>
      <c r="F122" s="290" t="s">
        <v>546</v>
      </c>
      <c r="G122" s="290"/>
      <c r="H122" s="290"/>
      <c r="I122" s="290"/>
      <c r="J122" s="172" t="s">
        <v>370</v>
      </c>
      <c r="K122" s="173">
        <v>19</v>
      </c>
      <c r="L122" s="291">
        <v>0</v>
      </c>
      <c r="M122" s="291"/>
      <c r="N122" s="292">
        <f t="shared" si="5"/>
        <v>0</v>
      </c>
      <c r="O122" s="292"/>
      <c r="P122" s="292"/>
      <c r="Q122" s="292"/>
      <c r="R122" s="144"/>
      <c r="T122" s="175" t="s">
        <v>5</v>
      </c>
      <c r="U122" s="47" t="s">
        <v>40</v>
      </c>
      <c r="V122" s="39"/>
      <c r="W122" s="176">
        <f t="shared" si="6"/>
        <v>0</v>
      </c>
      <c r="X122" s="176">
        <v>0</v>
      </c>
      <c r="Y122" s="176">
        <f t="shared" si="7"/>
        <v>0</v>
      </c>
      <c r="Z122" s="176">
        <v>0</v>
      </c>
      <c r="AA122" s="177">
        <f t="shared" si="8"/>
        <v>0</v>
      </c>
      <c r="AR122" s="23" t="s">
        <v>543</v>
      </c>
      <c r="AT122" s="23" t="s">
        <v>170</v>
      </c>
      <c r="AU122" s="23" t="s">
        <v>103</v>
      </c>
      <c r="AY122" s="23" t="s">
        <v>169</v>
      </c>
      <c r="BE122" s="117">
        <f t="shared" si="9"/>
        <v>0</v>
      </c>
      <c r="BF122" s="117">
        <f t="shared" si="10"/>
        <v>0</v>
      </c>
      <c r="BG122" s="117">
        <f t="shared" si="11"/>
        <v>0</v>
      </c>
      <c r="BH122" s="117">
        <f t="shared" si="12"/>
        <v>0</v>
      </c>
      <c r="BI122" s="117">
        <f t="shared" si="13"/>
        <v>0</v>
      </c>
      <c r="BJ122" s="23" t="s">
        <v>103</v>
      </c>
      <c r="BK122" s="178">
        <f t="shared" si="14"/>
        <v>0</v>
      </c>
      <c r="BL122" s="23" t="s">
        <v>543</v>
      </c>
      <c r="BM122" s="23" t="s">
        <v>547</v>
      </c>
    </row>
    <row r="123" spans="2:65" s="1" customFormat="1" ht="16.5" customHeight="1">
      <c r="B123" s="141"/>
      <c r="C123" s="202" t="s">
        <v>184</v>
      </c>
      <c r="D123" s="202" t="s">
        <v>266</v>
      </c>
      <c r="E123" s="203" t="s">
        <v>548</v>
      </c>
      <c r="F123" s="310" t="s">
        <v>549</v>
      </c>
      <c r="G123" s="310"/>
      <c r="H123" s="310"/>
      <c r="I123" s="310"/>
      <c r="J123" s="204" t="s">
        <v>370</v>
      </c>
      <c r="K123" s="205">
        <v>20.9</v>
      </c>
      <c r="L123" s="311">
        <v>0</v>
      </c>
      <c r="M123" s="311"/>
      <c r="N123" s="312">
        <f t="shared" si="5"/>
        <v>0</v>
      </c>
      <c r="O123" s="292"/>
      <c r="P123" s="292"/>
      <c r="Q123" s="292"/>
      <c r="R123" s="144"/>
      <c r="T123" s="175" t="s">
        <v>5</v>
      </c>
      <c r="U123" s="47" t="s">
        <v>40</v>
      </c>
      <c r="V123" s="39"/>
      <c r="W123" s="176">
        <f t="shared" si="6"/>
        <v>0</v>
      </c>
      <c r="X123" s="176">
        <v>8.0000000000000007E-5</v>
      </c>
      <c r="Y123" s="176">
        <f t="shared" si="7"/>
        <v>1.6720000000000001E-3</v>
      </c>
      <c r="Z123" s="176">
        <v>0</v>
      </c>
      <c r="AA123" s="177">
        <f t="shared" si="8"/>
        <v>0</v>
      </c>
      <c r="AR123" s="23" t="s">
        <v>550</v>
      </c>
      <c r="AT123" s="23" t="s">
        <v>266</v>
      </c>
      <c r="AU123" s="23" t="s">
        <v>103</v>
      </c>
      <c r="AY123" s="23" t="s">
        <v>169</v>
      </c>
      <c r="BE123" s="117">
        <f t="shared" si="9"/>
        <v>0</v>
      </c>
      <c r="BF123" s="117">
        <f t="shared" si="10"/>
        <v>0</v>
      </c>
      <c r="BG123" s="117">
        <f t="shared" si="11"/>
        <v>0</v>
      </c>
      <c r="BH123" s="117">
        <f t="shared" si="12"/>
        <v>0</v>
      </c>
      <c r="BI123" s="117">
        <f t="shared" si="13"/>
        <v>0</v>
      </c>
      <c r="BJ123" s="23" t="s">
        <v>103</v>
      </c>
      <c r="BK123" s="178">
        <f t="shared" si="14"/>
        <v>0</v>
      </c>
      <c r="BL123" s="23" t="s">
        <v>550</v>
      </c>
      <c r="BM123" s="23" t="s">
        <v>551</v>
      </c>
    </row>
    <row r="124" spans="2:65" s="1" customFormat="1" ht="16.5" customHeight="1">
      <c r="B124" s="141"/>
      <c r="C124" s="170" t="s">
        <v>174</v>
      </c>
      <c r="D124" s="170" t="s">
        <v>170</v>
      </c>
      <c r="E124" s="171" t="s">
        <v>552</v>
      </c>
      <c r="F124" s="290" t="s">
        <v>553</v>
      </c>
      <c r="G124" s="290"/>
      <c r="H124" s="290"/>
      <c r="I124" s="290"/>
      <c r="J124" s="172" t="s">
        <v>370</v>
      </c>
      <c r="K124" s="173">
        <v>114.45</v>
      </c>
      <c r="L124" s="291">
        <v>0</v>
      </c>
      <c r="M124" s="291"/>
      <c r="N124" s="292">
        <f t="shared" si="5"/>
        <v>0</v>
      </c>
      <c r="O124" s="292"/>
      <c r="P124" s="292"/>
      <c r="Q124" s="292"/>
      <c r="R124" s="144"/>
      <c r="T124" s="175" t="s">
        <v>5</v>
      </c>
      <c r="U124" s="47" t="s">
        <v>40</v>
      </c>
      <c r="V124" s="39"/>
      <c r="W124" s="176">
        <f t="shared" si="6"/>
        <v>0</v>
      </c>
      <c r="X124" s="176">
        <v>0</v>
      </c>
      <c r="Y124" s="176">
        <f t="shared" si="7"/>
        <v>0</v>
      </c>
      <c r="Z124" s="176">
        <v>0</v>
      </c>
      <c r="AA124" s="177">
        <f t="shared" si="8"/>
        <v>0</v>
      </c>
      <c r="AR124" s="23" t="s">
        <v>543</v>
      </c>
      <c r="AT124" s="23" t="s">
        <v>170</v>
      </c>
      <c r="AU124" s="23" t="s">
        <v>103</v>
      </c>
      <c r="AY124" s="23" t="s">
        <v>169</v>
      </c>
      <c r="BE124" s="117">
        <f t="shared" si="9"/>
        <v>0</v>
      </c>
      <c r="BF124" s="117">
        <f t="shared" si="10"/>
        <v>0</v>
      </c>
      <c r="BG124" s="117">
        <f t="shared" si="11"/>
        <v>0</v>
      </c>
      <c r="BH124" s="117">
        <f t="shared" si="12"/>
        <v>0</v>
      </c>
      <c r="BI124" s="117">
        <f t="shared" si="13"/>
        <v>0</v>
      </c>
      <c r="BJ124" s="23" t="s">
        <v>103</v>
      </c>
      <c r="BK124" s="178">
        <f t="shared" si="14"/>
        <v>0</v>
      </c>
      <c r="BL124" s="23" t="s">
        <v>543</v>
      </c>
      <c r="BM124" s="23" t="s">
        <v>554</v>
      </c>
    </row>
    <row r="125" spans="2:65" s="1" customFormat="1" ht="16.5" customHeight="1">
      <c r="B125" s="141"/>
      <c r="C125" s="202" t="s">
        <v>193</v>
      </c>
      <c r="D125" s="202" t="s">
        <v>266</v>
      </c>
      <c r="E125" s="203" t="s">
        <v>555</v>
      </c>
      <c r="F125" s="310" t="s">
        <v>556</v>
      </c>
      <c r="G125" s="310"/>
      <c r="H125" s="310"/>
      <c r="I125" s="310"/>
      <c r="J125" s="204" t="s">
        <v>370</v>
      </c>
      <c r="K125" s="205">
        <v>109</v>
      </c>
      <c r="L125" s="311">
        <v>0</v>
      </c>
      <c r="M125" s="311"/>
      <c r="N125" s="312">
        <f t="shared" si="5"/>
        <v>0</v>
      </c>
      <c r="O125" s="292"/>
      <c r="P125" s="292"/>
      <c r="Q125" s="292"/>
      <c r="R125" s="144"/>
      <c r="T125" s="175" t="s">
        <v>5</v>
      </c>
      <c r="U125" s="47" t="s">
        <v>40</v>
      </c>
      <c r="V125" s="39"/>
      <c r="W125" s="176">
        <f t="shared" si="6"/>
        <v>0</v>
      </c>
      <c r="X125" s="176">
        <v>1.06E-3</v>
      </c>
      <c r="Y125" s="176">
        <f t="shared" si="7"/>
        <v>0.11553999999999999</v>
      </c>
      <c r="Z125" s="176">
        <v>0</v>
      </c>
      <c r="AA125" s="177">
        <f t="shared" si="8"/>
        <v>0</v>
      </c>
      <c r="AR125" s="23" t="s">
        <v>550</v>
      </c>
      <c r="AT125" s="23" t="s">
        <v>266</v>
      </c>
      <c r="AU125" s="23" t="s">
        <v>103</v>
      </c>
      <c r="AY125" s="23" t="s">
        <v>169</v>
      </c>
      <c r="BE125" s="117">
        <f t="shared" si="9"/>
        <v>0</v>
      </c>
      <c r="BF125" s="117">
        <f t="shared" si="10"/>
        <v>0</v>
      </c>
      <c r="BG125" s="117">
        <f t="shared" si="11"/>
        <v>0</v>
      </c>
      <c r="BH125" s="117">
        <f t="shared" si="12"/>
        <v>0</v>
      </c>
      <c r="BI125" s="117">
        <f t="shared" si="13"/>
        <v>0</v>
      </c>
      <c r="BJ125" s="23" t="s">
        <v>103</v>
      </c>
      <c r="BK125" s="178">
        <f t="shared" si="14"/>
        <v>0</v>
      </c>
      <c r="BL125" s="23" t="s">
        <v>550</v>
      </c>
      <c r="BM125" s="23" t="s">
        <v>557</v>
      </c>
    </row>
    <row r="126" spans="2:65" s="1" customFormat="1" ht="16.5" customHeight="1">
      <c r="B126" s="141"/>
      <c r="C126" s="170" t="s">
        <v>198</v>
      </c>
      <c r="D126" s="170" t="s">
        <v>170</v>
      </c>
      <c r="E126" s="171" t="s">
        <v>558</v>
      </c>
      <c r="F126" s="290" t="s">
        <v>559</v>
      </c>
      <c r="G126" s="290"/>
      <c r="H126" s="290"/>
      <c r="I126" s="290"/>
      <c r="J126" s="172" t="s">
        <v>370</v>
      </c>
      <c r="K126" s="173">
        <v>134.4</v>
      </c>
      <c r="L126" s="291">
        <v>0</v>
      </c>
      <c r="M126" s="291"/>
      <c r="N126" s="292">
        <f t="shared" si="5"/>
        <v>0</v>
      </c>
      <c r="O126" s="292"/>
      <c r="P126" s="292"/>
      <c r="Q126" s="292"/>
      <c r="R126" s="144"/>
      <c r="T126" s="175" t="s">
        <v>5</v>
      </c>
      <c r="U126" s="47" t="s">
        <v>40</v>
      </c>
      <c r="V126" s="39"/>
      <c r="W126" s="176">
        <f t="shared" si="6"/>
        <v>0</v>
      </c>
      <c r="X126" s="176">
        <v>0</v>
      </c>
      <c r="Y126" s="176">
        <f t="shared" si="7"/>
        <v>0</v>
      </c>
      <c r="Z126" s="176">
        <v>0</v>
      </c>
      <c r="AA126" s="177">
        <f t="shared" si="8"/>
        <v>0</v>
      </c>
      <c r="AR126" s="23" t="s">
        <v>543</v>
      </c>
      <c r="AT126" s="23" t="s">
        <v>170</v>
      </c>
      <c r="AU126" s="23" t="s">
        <v>103</v>
      </c>
      <c r="AY126" s="23" t="s">
        <v>169</v>
      </c>
      <c r="BE126" s="117">
        <f t="shared" si="9"/>
        <v>0</v>
      </c>
      <c r="BF126" s="117">
        <f t="shared" si="10"/>
        <v>0</v>
      </c>
      <c r="BG126" s="117">
        <f t="shared" si="11"/>
        <v>0</v>
      </c>
      <c r="BH126" s="117">
        <f t="shared" si="12"/>
        <v>0</v>
      </c>
      <c r="BI126" s="117">
        <f t="shared" si="13"/>
        <v>0</v>
      </c>
      <c r="BJ126" s="23" t="s">
        <v>103</v>
      </c>
      <c r="BK126" s="178">
        <f t="shared" si="14"/>
        <v>0</v>
      </c>
      <c r="BL126" s="23" t="s">
        <v>543</v>
      </c>
      <c r="BM126" s="23" t="s">
        <v>560</v>
      </c>
    </row>
    <row r="127" spans="2:65" s="1" customFormat="1" ht="25.5" customHeight="1">
      <c r="B127" s="141"/>
      <c r="C127" s="202" t="s">
        <v>203</v>
      </c>
      <c r="D127" s="202" t="s">
        <v>266</v>
      </c>
      <c r="E127" s="203" t="s">
        <v>561</v>
      </c>
      <c r="F127" s="310" t="s">
        <v>562</v>
      </c>
      <c r="G127" s="310"/>
      <c r="H127" s="310"/>
      <c r="I127" s="310"/>
      <c r="J127" s="204" t="s">
        <v>370</v>
      </c>
      <c r="K127" s="205">
        <v>134.4</v>
      </c>
      <c r="L127" s="311">
        <v>0</v>
      </c>
      <c r="M127" s="311"/>
      <c r="N127" s="312">
        <f t="shared" si="5"/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 t="shared" si="6"/>
        <v>0</v>
      </c>
      <c r="X127" s="176">
        <v>1.3999999999999999E-4</v>
      </c>
      <c r="Y127" s="176">
        <f t="shared" si="7"/>
        <v>1.8815999999999999E-2</v>
      </c>
      <c r="Z127" s="176">
        <v>0</v>
      </c>
      <c r="AA127" s="177">
        <f t="shared" si="8"/>
        <v>0</v>
      </c>
      <c r="AR127" s="23" t="s">
        <v>550</v>
      </c>
      <c r="AT127" s="23" t="s">
        <v>266</v>
      </c>
      <c r="AU127" s="23" t="s">
        <v>103</v>
      </c>
      <c r="AY127" s="23" t="s">
        <v>169</v>
      </c>
      <c r="BE127" s="117">
        <f t="shared" si="9"/>
        <v>0</v>
      </c>
      <c r="BF127" s="117">
        <f t="shared" si="10"/>
        <v>0</v>
      </c>
      <c r="BG127" s="117">
        <f t="shared" si="11"/>
        <v>0</v>
      </c>
      <c r="BH127" s="117">
        <f t="shared" si="12"/>
        <v>0</v>
      </c>
      <c r="BI127" s="117">
        <f t="shared" si="13"/>
        <v>0</v>
      </c>
      <c r="BJ127" s="23" t="s">
        <v>103</v>
      </c>
      <c r="BK127" s="178">
        <f t="shared" si="14"/>
        <v>0</v>
      </c>
      <c r="BL127" s="23" t="s">
        <v>550</v>
      </c>
      <c r="BM127" s="23" t="s">
        <v>563</v>
      </c>
    </row>
    <row r="128" spans="2:65" s="1" customFormat="1" ht="25.5" customHeight="1">
      <c r="B128" s="141"/>
      <c r="C128" s="170" t="s">
        <v>207</v>
      </c>
      <c r="D128" s="170" t="s">
        <v>170</v>
      </c>
      <c r="E128" s="171" t="s">
        <v>564</v>
      </c>
      <c r="F128" s="290" t="s">
        <v>565</v>
      </c>
      <c r="G128" s="290"/>
      <c r="H128" s="290"/>
      <c r="I128" s="290"/>
      <c r="J128" s="172" t="s">
        <v>414</v>
      </c>
      <c r="K128" s="173">
        <v>8</v>
      </c>
      <c r="L128" s="291">
        <v>0</v>
      </c>
      <c r="M128" s="291"/>
      <c r="N128" s="292">
        <f t="shared" si="5"/>
        <v>0</v>
      </c>
      <c r="O128" s="292"/>
      <c r="P128" s="292"/>
      <c r="Q128" s="292"/>
      <c r="R128" s="144"/>
      <c r="T128" s="175" t="s">
        <v>5</v>
      </c>
      <c r="U128" s="47" t="s">
        <v>40</v>
      </c>
      <c r="V128" s="39"/>
      <c r="W128" s="176">
        <f t="shared" si="6"/>
        <v>0</v>
      </c>
      <c r="X128" s="176">
        <v>0</v>
      </c>
      <c r="Y128" s="176">
        <f t="shared" si="7"/>
        <v>0</v>
      </c>
      <c r="Z128" s="176">
        <v>0</v>
      </c>
      <c r="AA128" s="177">
        <f t="shared" si="8"/>
        <v>0</v>
      </c>
      <c r="AR128" s="23" t="s">
        <v>543</v>
      </c>
      <c r="AT128" s="23" t="s">
        <v>170</v>
      </c>
      <c r="AU128" s="23" t="s">
        <v>103</v>
      </c>
      <c r="AY128" s="23" t="s">
        <v>169</v>
      </c>
      <c r="BE128" s="117">
        <f t="shared" si="9"/>
        <v>0</v>
      </c>
      <c r="BF128" s="117">
        <f t="shared" si="10"/>
        <v>0</v>
      </c>
      <c r="BG128" s="117">
        <f t="shared" si="11"/>
        <v>0</v>
      </c>
      <c r="BH128" s="117">
        <f t="shared" si="12"/>
        <v>0</v>
      </c>
      <c r="BI128" s="117">
        <f t="shared" si="13"/>
        <v>0</v>
      </c>
      <c r="BJ128" s="23" t="s">
        <v>103</v>
      </c>
      <c r="BK128" s="178">
        <f t="shared" si="14"/>
        <v>0</v>
      </c>
      <c r="BL128" s="23" t="s">
        <v>543</v>
      </c>
      <c r="BM128" s="23" t="s">
        <v>566</v>
      </c>
    </row>
    <row r="129" spans="2:65" s="1" customFormat="1" ht="51" customHeight="1">
      <c r="B129" s="141"/>
      <c r="C129" s="202" t="s">
        <v>211</v>
      </c>
      <c r="D129" s="202" t="s">
        <v>266</v>
      </c>
      <c r="E129" s="203" t="s">
        <v>567</v>
      </c>
      <c r="F129" s="310" t="s">
        <v>568</v>
      </c>
      <c r="G129" s="310"/>
      <c r="H129" s="310"/>
      <c r="I129" s="310"/>
      <c r="J129" s="204" t="s">
        <v>414</v>
      </c>
      <c r="K129" s="205">
        <v>8</v>
      </c>
      <c r="L129" s="311">
        <v>0</v>
      </c>
      <c r="M129" s="311"/>
      <c r="N129" s="312">
        <f t="shared" si="5"/>
        <v>0</v>
      </c>
      <c r="O129" s="292"/>
      <c r="P129" s="292"/>
      <c r="Q129" s="292"/>
      <c r="R129" s="144"/>
      <c r="T129" s="175" t="s">
        <v>5</v>
      </c>
      <c r="U129" s="47" t="s">
        <v>40</v>
      </c>
      <c r="V129" s="39"/>
      <c r="W129" s="176">
        <f t="shared" si="6"/>
        <v>0</v>
      </c>
      <c r="X129" s="176">
        <v>1.6000000000000001E-3</v>
      </c>
      <c r="Y129" s="176">
        <f t="shared" si="7"/>
        <v>1.2800000000000001E-2</v>
      </c>
      <c r="Z129" s="176">
        <v>0</v>
      </c>
      <c r="AA129" s="177">
        <f t="shared" si="8"/>
        <v>0</v>
      </c>
      <c r="AR129" s="23" t="s">
        <v>569</v>
      </c>
      <c r="AT129" s="23" t="s">
        <v>266</v>
      </c>
      <c r="AU129" s="23" t="s">
        <v>103</v>
      </c>
      <c r="AY129" s="23" t="s">
        <v>169</v>
      </c>
      <c r="BE129" s="117">
        <f t="shared" si="9"/>
        <v>0</v>
      </c>
      <c r="BF129" s="117">
        <f t="shared" si="10"/>
        <v>0</v>
      </c>
      <c r="BG129" s="117">
        <f t="shared" si="11"/>
        <v>0</v>
      </c>
      <c r="BH129" s="117">
        <f t="shared" si="12"/>
        <v>0</v>
      </c>
      <c r="BI129" s="117">
        <f t="shared" si="13"/>
        <v>0</v>
      </c>
      <c r="BJ129" s="23" t="s">
        <v>103</v>
      </c>
      <c r="BK129" s="178">
        <f t="shared" si="14"/>
        <v>0</v>
      </c>
      <c r="BL129" s="23" t="s">
        <v>543</v>
      </c>
      <c r="BM129" s="23" t="s">
        <v>570</v>
      </c>
    </row>
    <row r="130" spans="2:65" s="1" customFormat="1" ht="16.5" customHeight="1">
      <c r="B130" s="141"/>
      <c r="C130" s="170" t="s">
        <v>216</v>
      </c>
      <c r="D130" s="170" t="s">
        <v>170</v>
      </c>
      <c r="E130" s="171" t="s">
        <v>571</v>
      </c>
      <c r="F130" s="290" t="s">
        <v>572</v>
      </c>
      <c r="G130" s="290"/>
      <c r="H130" s="290"/>
      <c r="I130" s="290"/>
      <c r="J130" s="172" t="s">
        <v>414</v>
      </c>
      <c r="K130" s="173">
        <v>14</v>
      </c>
      <c r="L130" s="291">
        <v>0</v>
      </c>
      <c r="M130" s="291"/>
      <c r="N130" s="292">
        <f t="shared" si="5"/>
        <v>0</v>
      </c>
      <c r="O130" s="292"/>
      <c r="P130" s="292"/>
      <c r="Q130" s="292"/>
      <c r="R130" s="144"/>
      <c r="T130" s="175" t="s">
        <v>5</v>
      </c>
      <c r="U130" s="47" t="s">
        <v>40</v>
      </c>
      <c r="V130" s="39"/>
      <c r="W130" s="176">
        <f t="shared" si="6"/>
        <v>0</v>
      </c>
      <c r="X130" s="176">
        <v>0</v>
      </c>
      <c r="Y130" s="176">
        <f t="shared" si="7"/>
        <v>0</v>
      </c>
      <c r="Z130" s="176">
        <v>0</v>
      </c>
      <c r="AA130" s="177">
        <f t="shared" si="8"/>
        <v>0</v>
      </c>
      <c r="AR130" s="23" t="s">
        <v>543</v>
      </c>
      <c r="AT130" s="23" t="s">
        <v>170</v>
      </c>
      <c r="AU130" s="23" t="s">
        <v>103</v>
      </c>
      <c r="AY130" s="23" t="s">
        <v>169</v>
      </c>
      <c r="BE130" s="117">
        <f t="shared" si="9"/>
        <v>0</v>
      </c>
      <c r="BF130" s="117">
        <f t="shared" si="10"/>
        <v>0</v>
      </c>
      <c r="BG130" s="117">
        <f t="shared" si="11"/>
        <v>0</v>
      </c>
      <c r="BH130" s="117">
        <f t="shared" si="12"/>
        <v>0</v>
      </c>
      <c r="BI130" s="117">
        <f t="shared" si="13"/>
        <v>0</v>
      </c>
      <c r="BJ130" s="23" t="s">
        <v>103</v>
      </c>
      <c r="BK130" s="178">
        <f t="shared" si="14"/>
        <v>0</v>
      </c>
      <c r="BL130" s="23" t="s">
        <v>543</v>
      </c>
      <c r="BM130" s="23" t="s">
        <v>573</v>
      </c>
    </row>
    <row r="131" spans="2:65" s="1" customFormat="1" ht="16.5" customHeight="1">
      <c r="B131" s="141"/>
      <c r="C131" s="202" t="s">
        <v>220</v>
      </c>
      <c r="D131" s="202" t="s">
        <v>266</v>
      </c>
      <c r="E131" s="203" t="s">
        <v>574</v>
      </c>
      <c r="F131" s="310" t="s">
        <v>575</v>
      </c>
      <c r="G131" s="310"/>
      <c r="H131" s="310"/>
      <c r="I131" s="310"/>
      <c r="J131" s="204" t="s">
        <v>414</v>
      </c>
      <c r="K131" s="205">
        <v>14</v>
      </c>
      <c r="L131" s="311">
        <v>0</v>
      </c>
      <c r="M131" s="311"/>
      <c r="N131" s="312">
        <f t="shared" si="5"/>
        <v>0</v>
      </c>
      <c r="O131" s="292"/>
      <c r="P131" s="292"/>
      <c r="Q131" s="292"/>
      <c r="R131" s="144"/>
      <c r="T131" s="175" t="s">
        <v>5</v>
      </c>
      <c r="U131" s="47" t="s">
        <v>40</v>
      </c>
      <c r="V131" s="39"/>
      <c r="W131" s="176">
        <f t="shared" si="6"/>
        <v>0</v>
      </c>
      <c r="X131" s="176">
        <v>1E-4</v>
      </c>
      <c r="Y131" s="176">
        <f t="shared" si="7"/>
        <v>1.4E-3</v>
      </c>
      <c r="Z131" s="176">
        <v>0</v>
      </c>
      <c r="AA131" s="177">
        <f t="shared" si="8"/>
        <v>0</v>
      </c>
      <c r="AR131" s="23" t="s">
        <v>550</v>
      </c>
      <c r="AT131" s="23" t="s">
        <v>266</v>
      </c>
      <c r="AU131" s="23" t="s">
        <v>103</v>
      </c>
      <c r="AY131" s="23" t="s">
        <v>169</v>
      </c>
      <c r="BE131" s="117">
        <f t="shared" si="9"/>
        <v>0</v>
      </c>
      <c r="BF131" s="117">
        <f t="shared" si="10"/>
        <v>0</v>
      </c>
      <c r="BG131" s="117">
        <f t="shared" si="11"/>
        <v>0</v>
      </c>
      <c r="BH131" s="117">
        <f t="shared" si="12"/>
        <v>0</v>
      </c>
      <c r="BI131" s="117">
        <f t="shared" si="13"/>
        <v>0</v>
      </c>
      <c r="BJ131" s="23" t="s">
        <v>103</v>
      </c>
      <c r="BK131" s="178">
        <f t="shared" si="14"/>
        <v>0</v>
      </c>
      <c r="BL131" s="23" t="s">
        <v>550</v>
      </c>
      <c r="BM131" s="23" t="s">
        <v>576</v>
      </c>
    </row>
    <row r="132" spans="2:65" s="1" customFormat="1" ht="16.5" customHeight="1">
      <c r="B132" s="141"/>
      <c r="C132" s="170" t="s">
        <v>224</v>
      </c>
      <c r="D132" s="170" t="s">
        <v>170</v>
      </c>
      <c r="E132" s="171" t="s">
        <v>577</v>
      </c>
      <c r="F132" s="290" t="s">
        <v>578</v>
      </c>
      <c r="G132" s="290"/>
      <c r="H132" s="290"/>
      <c r="I132" s="290"/>
      <c r="J132" s="172" t="s">
        <v>288</v>
      </c>
      <c r="K132" s="173">
        <v>1</v>
      </c>
      <c r="L132" s="291">
        <v>0</v>
      </c>
      <c r="M132" s="291"/>
      <c r="N132" s="292">
        <f t="shared" si="5"/>
        <v>0</v>
      </c>
      <c r="O132" s="292"/>
      <c r="P132" s="292"/>
      <c r="Q132" s="292"/>
      <c r="R132" s="144"/>
      <c r="T132" s="175" t="s">
        <v>5</v>
      </c>
      <c r="U132" s="47" t="s">
        <v>40</v>
      </c>
      <c r="V132" s="39"/>
      <c r="W132" s="176">
        <f t="shared" si="6"/>
        <v>0</v>
      </c>
      <c r="X132" s="176">
        <v>0</v>
      </c>
      <c r="Y132" s="176">
        <f t="shared" si="7"/>
        <v>0</v>
      </c>
      <c r="Z132" s="176">
        <v>0</v>
      </c>
      <c r="AA132" s="177">
        <f t="shared" si="8"/>
        <v>0</v>
      </c>
      <c r="AR132" s="23" t="s">
        <v>543</v>
      </c>
      <c r="AT132" s="23" t="s">
        <v>170</v>
      </c>
      <c r="AU132" s="23" t="s">
        <v>103</v>
      </c>
      <c r="AY132" s="23" t="s">
        <v>169</v>
      </c>
      <c r="BE132" s="117">
        <f t="shared" si="9"/>
        <v>0</v>
      </c>
      <c r="BF132" s="117">
        <f t="shared" si="10"/>
        <v>0</v>
      </c>
      <c r="BG132" s="117">
        <f t="shared" si="11"/>
        <v>0</v>
      </c>
      <c r="BH132" s="117">
        <f t="shared" si="12"/>
        <v>0</v>
      </c>
      <c r="BI132" s="117">
        <f t="shared" si="13"/>
        <v>0</v>
      </c>
      <c r="BJ132" s="23" t="s">
        <v>103</v>
      </c>
      <c r="BK132" s="178">
        <f t="shared" si="14"/>
        <v>0</v>
      </c>
      <c r="BL132" s="23" t="s">
        <v>543</v>
      </c>
      <c r="BM132" s="23" t="s">
        <v>579</v>
      </c>
    </row>
    <row r="133" spans="2:65" s="1" customFormat="1" ht="16.5" customHeight="1">
      <c r="B133" s="141"/>
      <c r="C133" s="202" t="s">
        <v>231</v>
      </c>
      <c r="D133" s="202" t="s">
        <v>266</v>
      </c>
      <c r="E133" s="203" t="s">
        <v>580</v>
      </c>
      <c r="F133" s="310" t="s">
        <v>581</v>
      </c>
      <c r="G133" s="310"/>
      <c r="H133" s="310"/>
      <c r="I133" s="310"/>
      <c r="J133" s="204" t="s">
        <v>288</v>
      </c>
      <c r="K133" s="205">
        <v>1</v>
      </c>
      <c r="L133" s="311">
        <v>0</v>
      </c>
      <c r="M133" s="311"/>
      <c r="N133" s="312">
        <f t="shared" si="5"/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 t="shared" si="6"/>
        <v>0</v>
      </c>
      <c r="X133" s="176">
        <v>0</v>
      </c>
      <c r="Y133" s="176">
        <f t="shared" si="7"/>
        <v>0</v>
      </c>
      <c r="Z133" s="176">
        <v>0</v>
      </c>
      <c r="AA133" s="177">
        <f t="shared" si="8"/>
        <v>0</v>
      </c>
      <c r="AR133" s="23" t="s">
        <v>569</v>
      </c>
      <c r="AT133" s="23" t="s">
        <v>266</v>
      </c>
      <c r="AU133" s="23" t="s">
        <v>103</v>
      </c>
      <c r="AY133" s="23" t="s">
        <v>169</v>
      </c>
      <c r="BE133" s="117">
        <f t="shared" si="9"/>
        <v>0</v>
      </c>
      <c r="BF133" s="117">
        <f t="shared" si="10"/>
        <v>0</v>
      </c>
      <c r="BG133" s="117">
        <f t="shared" si="11"/>
        <v>0</v>
      </c>
      <c r="BH133" s="117">
        <f t="shared" si="12"/>
        <v>0</v>
      </c>
      <c r="BI133" s="117">
        <f t="shared" si="13"/>
        <v>0</v>
      </c>
      <c r="BJ133" s="23" t="s">
        <v>103</v>
      </c>
      <c r="BK133" s="178">
        <f t="shared" si="14"/>
        <v>0</v>
      </c>
      <c r="BL133" s="23" t="s">
        <v>543</v>
      </c>
      <c r="BM133" s="23" t="s">
        <v>582</v>
      </c>
    </row>
    <row r="134" spans="2:65" s="1" customFormat="1" ht="38.25" customHeight="1">
      <c r="B134" s="141"/>
      <c r="C134" s="170" t="s">
        <v>236</v>
      </c>
      <c r="D134" s="170" t="s">
        <v>170</v>
      </c>
      <c r="E134" s="171" t="s">
        <v>583</v>
      </c>
      <c r="F134" s="290" t="s">
        <v>584</v>
      </c>
      <c r="G134" s="290"/>
      <c r="H134" s="290"/>
      <c r="I134" s="290"/>
      <c r="J134" s="172" t="s">
        <v>585</v>
      </c>
      <c r="K134" s="174">
        <v>20</v>
      </c>
      <c r="L134" s="291">
        <v>0</v>
      </c>
      <c r="M134" s="291"/>
      <c r="N134" s="292">
        <f t="shared" si="5"/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 t="shared" si="6"/>
        <v>0</v>
      </c>
      <c r="X134" s="176">
        <v>0</v>
      </c>
      <c r="Y134" s="176">
        <f t="shared" si="7"/>
        <v>0</v>
      </c>
      <c r="Z134" s="176">
        <v>0</v>
      </c>
      <c r="AA134" s="177">
        <f t="shared" si="8"/>
        <v>0</v>
      </c>
      <c r="AR134" s="23" t="s">
        <v>543</v>
      </c>
      <c r="AT134" s="23" t="s">
        <v>170</v>
      </c>
      <c r="AU134" s="23" t="s">
        <v>103</v>
      </c>
      <c r="AY134" s="23" t="s">
        <v>169</v>
      </c>
      <c r="BE134" s="117">
        <f t="shared" si="9"/>
        <v>0</v>
      </c>
      <c r="BF134" s="117">
        <f t="shared" si="10"/>
        <v>0</v>
      </c>
      <c r="BG134" s="117">
        <f t="shared" si="11"/>
        <v>0</v>
      </c>
      <c r="BH134" s="117">
        <f t="shared" si="12"/>
        <v>0</v>
      </c>
      <c r="BI134" s="117">
        <f t="shared" si="13"/>
        <v>0</v>
      </c>
      <c r="BJ134" s="23" t="s">
        <v>103</v>
      </c>
      <c r="BK134" s="178">
        <f t="shared" si="14"/>
        <v>0</v>
      </c>
      <c r="BL134" s="23" t="s">
        <v>543</v>
      </c>
      <c r="BM134" s="23" t="s">
        <v>586</v>
      </c>
    </row>
    <row r="135" spans="2:65" s="1" customFormat="1" ht="49.9" customHeight="1">
      <c r="B135" s="38"/>
      <c r="C135" s="39"/>
      <c r="D135" s="161" t="s">
        <v>331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24">
        <f t="shared" ref="N135:N140" si="15">BK135</f>
        <v>0</v>
      </c>
      <c r="O135" s="325"/>
      <c r="P135" s="325"/>
      <c r="Q135" s="325"/>
      <c r="R135" s="40"/>
      <c r="T135" s="206"/>
      <c r="U135" s="39"/>
      <c r="V135" s="39"/>
      <c r="W135" s="39"/>
      <c r="X135" s="39"/>
      <c r="Y135" s="39"/>
      <c r="Z135" s="39"/>
      <c r="AA135" s="77"/>
      <c r="AT135" s="23" t="s">
        <v>72</v>
      </c>
      <c r="AU135" s="23" t="s">
        <v>73</v>
      </c>
      <c r="AY135" s="23" t="s">
        <v>332</v>
      </c>
      <c r="BK135" s="178">
        <f>SUM(BK136:BK140)</f>
        <v>0</v>
      </c>
    </row>
    <row r="136" spans="2:65" s="1" customFormat="1" ht="22.4" customHeight="1">
      <c r="B136" s="38"/>
      <c r="C136" s="207" t="s">
        <v>5</v>
      </c>
      <c r="D136" s="207" t="s">
        <v>170</v>
      </c>
      <c r="E136" s="208" t="s">
        <v>5</v>
      </c>
      <c r="F136" s="316" t="s">
        <v>5</v>
      </c>
      <c r="G136" s="316"/>
      <c r="H136" s="316"/>
      <c r="I136" s="316"/>
      <c r="J136" s="209" t="s">
        <v>5</v>
      </c>
      <c r="K136" s="174"/>
      <c r="L136" s="291"/>
      <c r="M136" s="317"/>
      <c r="N136" s="317">
        <f t="shared" si="15"/>
        <v>0</v>
      </c>
      <c r="O136" s="317"/>
      <c r="P136" s="317"/>
      <c r="Q136" s="317"/>
      <c r="R136" s="40"/>
      <c r="T136" s="175" t="s">
        <v>5</v>
      </c>
      <c r="U136" s="210" t="s">
        <v>40</v>
      </c>
      <c r="V136" s="39"/>
      <c r="W136" s="39"/>
      <c r="X136" s="39"/>
      <c r="Y136" s="39"/>
      <c r="Z136" s="39"/>
      <c r="AA136" s="77"/>
      <c r="AT136" s="23" t="s">
        <v>332</v>
      </c>
      <c r="AU136" s="23" t="s">
        <v>81</v>
      </c>
      <c r="AY136" s="23" t="s">
        <v>332</v>
      </c>
      <c r="BE136" s="117">
        <f>IF(U136="základná",N136,0)</f>
        <v>0</v>
      </c>
      <c r="BF136" s="117">
        <f>IF(U136="znížená",N136,0)</f>
        <v>0</v>
      </c>
      <c r="BG136" s="117">
        <f>IF(U136="zákl. prenesená",N136,0)</f>
        <v>0</v>
      </c>
      <c r="BH136" s="117">
        <f>IF(U136="zníž. prenesená",N136,0)</f>
        <v>0</v>
      </c>
      <c r="BI136" s="117">
        <f>IF(U136="nulová",N136,0)</f>
        <v>0</v>
      </c>
      <c r="BJ136" s="23" t="s">
        <v>103</v>
      </c>
      <c r="BK136" s="178">
        <f>L136*K136</f>
        <v>0</v>
      </c>
    </row>
    <row r="137" spans="2:65" s="1" customFormat="1" ht="22.4" customHeight="1">
      <c r="B137" s="38"/>
      <c r="C137" s="207" t="s">
        <v>5</v>
      </c>
      <c r="D137" s="207" t="s">
        <v>170</v>
      </c>
      <c r="E137" s="208" t="s">
        <v>5</v>
      </c>
      <c r="F137" s="316" t="s">
        <v>5</v>
      </c>
      <c r="G137" s="316"/>
      <c r="H137" s="316"/>
      <c r="I137" s="316"/>
      <c r="J137" s="209" t="s">
        <v>5</v>
      </c>
      <c r="K137" s="174"/>
      <c r="L137" s="291"/>
      <c r="M137" s="317"/>
      <c r="N137" s="317">
        <f t="shared" si="15"/>
        <v>0</v>
      </c>
      <c r="O137" s="317"/>
      <c r="P137" s="317"/>
      <c r="Q137" s="317"/>
      <c r="R137" s="40"/>
      <c r="T137" s="175" t="s">
        <v>5</v>
      </c>
      <c r="U137" s="210" t="s">
        <v>40</v>
      </c>
      <c r="V137" s="39"/>
      <c r="W137" s="39"/>
      <c r="X137" s="39"/>
      <c r="Y137" s="39"/>
      <c r="Z137" s="39"/>
      <c r="AA137" s="77"/>
      <c r="AT137" s="23" t="s">
        <v>332</v>
      </c>
      <c r="AU137" s="23" t="s">
        <v>81</v>
      </c>
      <c r="AY137" s="23" t="s">
        <v>332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L137*K137</f>
        <v>0</v>
      </c>
    </row>
    <row r="138" spans="2:65" s="1" customFormat="1" ht="22.4" customHeight="1">
      <c r="B138" s="38"/>
      <c r="C138" s="207" t="s">
        <v>5</v>
      </c>
      <c r="D138" s="207" t="s">
        <v>170</v>
      </c>
      <c r="E138" s="208" t="s">
        <v>5</v>
      </c>
      <c r="F138" s="316" t="s">
        <v>5</v>
      </c>
      <c r="G138" s="316"/>
      <c r="H138" s="316"/>
      <c r="I138" s="316"/>
      <c r="J138" s="209" t="s">
        <v>5</v>
      </c>
      <c r="K138" s="174"/>
      <c r="L138" s="291"/>
      <c r="M138" s="317"/>
      <c r="N138" s="317">
        <f t="shared" si="15"/>
        <v>0</v>
      </c>
      <c r="O138" s="317"/>
      <c r="P138" s="317"/>
      <c r="Q138" s="317"/>
      <c r="R138" s="40"/>
      <c r="T138" s="175" t="s">
        <v>5</v>
      </c>
      <c r="U138" s="210" t="s">
        <v>40</v>
      </c>
      <c r="V138" s="39"/>
      <c r="W138" s="39"/>
      <c r="X138" s="39"/>
      <c r="Y138" s="39"/>
      <c r="Z138" s="39"/>
      <c r="AA138" s="77"/>
      <c r="AT138" s="23" t="s">
        <v>332</v>
      </c>
      <c r="AU138" s="23" t="s">
        <v>81</v>
      </c>
      <c r="AY138" s="23" t="s">
        <v>332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103</v>
      </c>
      <c r="BK138" s="178">
        <f>L138*K138</f>
        <v>0</v>
      </c>
    </row>
    <row r="139" spans="2:65" s="1" customFormat="1" ht="22.4" customHeight="1">
      <c r="B139" s="38"/>
      <c r="C139" s="207" t="s">
        <v>5</v>
      </c>
      <c r="D139" s="207" t="s">
        <v>170</v>
      </c>
      <c r="E139" s="208" t="s">
        <v>5</v>
      </c>
      <c r="F139" s="316" t="s">
        <v>5</v>
      </c>
      <c r="G139" s="316"/>
      <c r="H139" s="316"/>
      <c r="I139" s="316"/>
      <c r="J139" s="209" t="s">
        <v>5</v>
      </c>
      <c r="K139" s="174"/>
      <c r="L139" s="291"/>
      <c r="M139" s="317"/>
      <c r="N139" s="317">
        <f t="shared" si="15"/>
        <v>0</v>
      </c>
      <c r="O139" s="317"/>
      <c r="P139" s="317"/>
      <c r="Q139" s="317"/>
      <c r="R139" s="40"/>
      <c r="T139" s="175" t="s">
        <v>5</v>
      </c>
      <c r="U139" s="210" t="s">
        <v>40</v>
      </c>
      <c r="V139" s="39"/>
      <c r="W139" s="39"/>
      <c r="X139" s="39"/>
      <c r="Y139" s="39"/>
      <c r="Z139" s="39"/>
      <c r="AA139" s="77"/>
      <c r="AT139" s="23" t="s">
        <v>332</v>
      </c>
      <c r="AU139" s="23" t="s">
        <v>81</v>
      </c>
      <c r="AY139" s="23" t="s">
        <v>332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L139*K139</f>
        <v>0</v>
      </c>
    </row>
    <row r="140" spans="2:65" s="1" customFormat="1" ht="22.4" customHeight="1">
      <c r="B140" s="38"/>
      <c r="C140" s="207" t="s">
        <v>5</v>
      </c>
      <c r="D140" s="207" t="s">
        <v>170</v>
      </c>
      <c r="E140" s="208" t="s">
        <v>5</v>
      </c>
      <c r="F140" s="316" t="s">
        <v>5</v>
      </c>
      <c r="G140" s="316"/>
      <c r="H140" s="316"/>
      <c r="I140" s="316"/>
      <c r="J140" s="209" t="s">
        <v>5</v>
      </c>
      <c r="K140" s="174"/>
      <c r="L140" s="291"/>
      <c r="M140" s="317"/>
      <c r="N140" s="317">
        <f t="shared" si="15"/>
        <v>0</v>
      </c>
      <c r="O140" s="317"/>
      <c r="P140" s="317"/>
      <c r="Q140" s="317"/>
      <c r="R140" s="40"/>
      <c r="T140" s="175" t="s">
        <v>5</v>
      </c>
      <c r="U140" s="210" t="s">
        <v>40</v>
      </c>
      <c r="V140" s="59"/>
      <c r="W140" s="59"/>
      <c r="X140" s="59"/>
      <c r="Y140" s="59"/>
      <c r="Z140" s="59"/>
      <c r="AA140" s="61"/>
      <c r="AT140" s="23" t="s">
        <v>332</v>
      </c>
      <c r="AU140" s="23" t="s">
        <v>81</v>
      </c>
      <c r="AY140" s="23" t="s">
        <v>332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103</v>
      </c>
      <c r="BK140" s="178">
        <f>L140*K140</f>
        <v>0</v>
      </c>
    </row>
    <row r="141" spans="2:65" s="1" customFormat="1" ht="7" customHeight="1">
      <c r="B141" s="62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4"/>
    </row>
  </sheetData>
  <mergeCells count="126">
    <mergeCell ref="H1:K1"/>
    <mergeCell ref="S2:AC2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6:I136"/>
    <mergeCell ref="L136:M136"/>
    <mergeCell ref="N136:Q136"/>
    <mergeCell ref="F137:I137"/>
    <mergeCell ref="L137:M137"/>
    <mergeCell ref="N137:Q137"/>
    <mergeCell ref="N135:Q135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M112:P112"/>
    <mergeCell ref="M114:Q114"/>
    <mergeCell ref="M115:Q115"/>
    <mergeCell ref="F117:I117"/>
    <mergeCell ref="L117:M117"/>
    <mergeCell ref="N117:Q117"/>
    <mergeCell ref="F121:I121"/>
    <mergeCell ref="L121:M121"/>
    <mergeCell ref="N121:Q121"/>
    <mergeCell ref="N118:Q118"/>
    <mergeCell ref="N119:Q119"/>
    <mergeCell ref="N120:Q120"/>
    <mergeCell ref="D97:H97"/>
    <mergeCell ref="N97:Q97"/>
    <mergeCell ref="D98:H98"/>
    <mergeCell ref="N98:Q98"/>
    <mergeCell ref="N99:Q99"/>
    <mergeCell ref="L101:Q101"/>
    <mergeCell ref="C107:Q107"/>
    <mergeCell ref="F109:P109"/>
    <mergeCell ref="F110:P110"/>
    <mergeCell ref="N89:Q89"/>
    <mergeCell ref="N90:Q90"/>
    <mergeCell ref="N91:Q91"/>
    <mergeCell ref="N93:Q93"/>
    <mergeCell ref="D94:H94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36:D141" xr:uid="{00000000-0002-0000-0600-000000000000}">
      <formula1>"K, M"</formula1>
    </dataValidation>
    <dataValidation type="list" allowBlank="1" showInputMessage="1" showErrorMessage="1" error="Povolené sú hodnoty základná, znížená, nulová." sqref="U136:U141" xr:uid="{00000000-0002-0000-0600-000001000000}">
      <formula1>"základná, znížená, nulová"</formula1>
    </dataValidation>
  </dataValidations>
  <hyperlinks>
    <hyperlink ref="F1:G1" location="C2" display="1) Krycí list rozpočtu" xr:uid="{00000000-0004-0000-0600-000000000000}"/>
    <hyperlink ref="H1:K1" location="C86" display="2) Rekapitulácia rozpočtu" xr:uid="{00000000-0004-0000-0600-000001000000}"/>
    <hyperlink ref="L1" location="C117" display="3) Rozpočet" xr:uid="{00000000-0004-0000-0600-000002000000}"/>
    <hyperlink ref="S1:T1" location="'Rekapitulácia stavby'!C2" display="Rekapitulácia stavby" xr:uid="{00000000-0004-0000-06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N230"/>
  <sheetViews>
    <sheetView showGridLines="0" workbookViewId="0">
      <pane ySplit="1" topLeftCell="A2" activePane="bottomLeft" state="frozen"/>
      <selection pane="bottomLeft" activeCell="O22" sqref="O22:P22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104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ht="25.4" customHeight="1">
      <c r="B7" s="27"/>
      <c r="C7" s="30"/>
      <c r="D7" s="34" t="s">
        <v>129</v>
      </c>
      <c r="E7" s="30"/>
      <c r="F7" s="268" t="s">
        <v>587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30"/>
      <c r="R7" s="28"/>
    </row>
    <row r="8" spans="1:66" s="1" customFormat="1" ht="32.9" customHeight="1">
      <c r="B8" s="38"/>
      <c r="C8" s="39"/>
      <c r="D8" s="33" t="s">
        <v>588</v>
      </c>
      <c r="E8" s="39"/>
      <c r="F8" s="228" t="s">
        <v>589</v>
      </c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39"/>
      <c r="R8" s="40"/>
    </row>
    <row r="9" spans="1:66" s="1" customFormat="1" ht="14.5" customHeight="1">
      <c r="B9" s="38"/>
      <c r="C9" s="39"/>
      <c r="D9" s="34" t="s">
        <v>18</v>
      </c>
      <c r="E9" s="39"/>
      <c r="F9" s="32" t="s">
        <v>5</v>
      </c>
      <c r="G9" s="39"/>
      <c r="H9" s="39"/>
      <c r="I9" s="39"/>
      <c r="J9" s="39"/>
      <c r="K9" s="39"/>
      <c r="L9" s="39"/>
      <c r="M9" s="34" t="s">
        <v>19</v>
      </c>
      <c r="N9" s="39"/>
      <c r="O9" s="32" t="s">
        <v>5</v>
      </c>
      <c r="P9" s="39"/>
      <c r="Q9" s="39"/>
      <c r="R9" s="40"/>
    </row>
    <row r="10" spans="1:66" s="1" customFormat="1" ht="14.5" customHeight="1">
      <c r="B10" s="38"/>
      <c r="C10" s="39"/>
      <c r="D10" s="34" t="s">
        <v>20</v>
      </c>
      <c r="E10" s="39"/>
      <c r="F10" s="32" t="s">
        <v>21</v>
      </c>
      <c r="G10" s="39"/>
      <c r="H10" s="39"/>
      <c r="I10" s="39"/>
      <c r="J10" s="39"/>
      <c r="K10" s="39"/>
      <c r="L10" s="39"/>
      <c r="M10" s="34" t="s">
        <v>22</v>
      </c>
      <c r="N10" s="39"/>
      <c r="O10" s="271">
        <f>'Rekapitulácia stavby'!AN8</f>
        <v>0</v>
      </c>
      <c r="P10" s="272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5" customHeight="1">
      <c r="B12" s="38"/>
      <c r="C12" s="39"/>
      <c r="D12" s="34" t="s">
        <v>23</v>
      </c>
      <c r="E12" s="39"/>
      <c r="F12" s="39"/>
      <c r="G12" s="39"/>
      <c r="H12" s="39"/>
      <c r="I12" s="39"/>
      <c r="J12" s="39"/>
      <c r="K12" s="39"/>
      <c r="L12" s="39"/>
      <c r="M12" s="34" t="s">
        <v>24</v>
      </c>
      <c r="N12" s="39"/>
      <c r="O12" s="226" t="s">
        <v>5</v>
      </c>
      <c r="P12" s="226"/>
      <c r="Q12" s="39"/>
      <c r="R12" s="40"/>
    </row>
    <row r="13" spans="1:66" s="1" customFormat="1" ht="18" customHeight="1">
      <c r="B13" s="38"/>
      <c r="C13" s="39"/>
      <c r="D13" s="39"/>
      <c r="E13" s="32" t="s">
        <v>25</v>
      </c>
      <c r="F13" s="39"/>
      <c r="G13" s="39"/>
      <c r="H13" s="39"/>
      <c r="I13" s="39"/>
      <c r="J13" s="39"/>
      <c r="K13" s="39"/>
      <c r="L13" s="39"/>
      <c r="M13" s="34" t="s">
        <v>26</v>
      </c>
      <c r="N13" s="39"/>
      <c r="O13" s="226" t="s">
        <v>5</v>
      </c>
      <c r="P13" s="226"/>
      <c r="Q13" s="39"/>
      <c r="R13" s="40"/>
    </row>
    <row r="14" spans="1:66" s="1" customFormat="1" ht="7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5" customHeight="1">
      <c r="B15" s="38"/>
      <c r="C15" s="39"/>
      <c r="D15" s="34" t="s">
        <v>27</v>
      </c>
      <c r="E15" s="39"/>
      <c r="F15" s="39"/>
      <c r="G15" s="39"/>
      <c r="H15" s="39"/>
      <c r="I15" s="39"/>
      <c r="J15" s="39"/>
      <c r="K15" s="39"/>
      <c r="L15" s="39"/>
      <c r="M15" s="34" t="s">
        <v>24</v>
      </c>
      <c r="N15" s="39"/>
      <c r="O15" s="273" t="str">
        <f>IF('Rekapitulácia stavby'!AN13="","",'Rekapitulácia stavby'!AN13)</f>
        <v>Vyplň údaj</v>
      </c>
      <c r="P15" s="226"/>
      <c r="Q15" s="39"/>
      <c r="R15" s="40"/>
    </row>
    <row r="16" spans="1:66" s="1" customFormat="1" ht="18" customHeight="1">
      <c r="B16" s="38"/>
      <c r="C16" s="39"/>
      <c r="D16" s="39"/>
      <c r="E16" s="273" t="str">
        <f>IF('Rekapitulácia stavby'!E14="","",'Rekapitulácia stavby'!E14)</f>
        <v>Vyplň údaj</v>
      </c>
      <c r="F16" s="274"/>
      <c r="G16" s="274"/>
      <c r="H16" s="274"/>
      <c r="I16" s="274"/>
      <c r="J16" s="274"/>
      <c r="K16" s="274"/>
      <c r="L16" s="274"/>
      <c r="M16" s="34" t="s">
        <v>26</v>
      </c>
      <c r="N16" s="39"/>
      <c r="O16" s="273" t="str">
        <f>IF('Rekapitulácia stavby'!AN14="","",'Rekapitulácia stavby'!AN14)</f>
        <v>Vyplň údaj</v>
      </c>
      <c r="P16" s="226"/>
      <c r="Q16" s="39"/>
      <c r="R16" s="40"/>
    </row>
    <row r="17" spans="2:18" s="1" customFormat="1" ht="7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5" customHeight="1">
      <c r="B18" s="38"/>
      <c r="C18" s="39"/>
      <c r="D18" s="34" t="s">
        <v>29</v>
      </c>
      <c r="E18" s="39"/>
      <c r="F18" s="39"/>
      <c r="G18" s="39"/>
      <c r="H18" s="39"/>
      <c r="I18" s="39"/>
      <c r="J18" s="39"/>
      <c r="K18" s="39"/>
      <c r="L18" s="39"/>
      <c r="M18" s="34" t="s">
        <v>24</v>
      </c>
      <c r="N18" s="39"/>
      <c r="O18" s="226"/>
      <c r="P18" s="226"/>
      <c r="Q18" s="39"/>
      <c r="R18" s="40"/>
    </row>
    <row r="19" spans="2:18" s="1" customFormat="1" ht="18" customHeight="1">
      <c r="B19" s="38"/>
      <c r="C19" s="39"/>
      <c r="D19" s="39"/>
      <c r="E19" s="32"/>
      <c r="F19" s="39"/>
      <c r="G19" s="39"/>
      <c r="H19" s="39"/>
      <c r="I19" s="39"/>
      <c r="J19" s="39"/>
      <c r="K19" s="39"/>
      <c r="L19" s="39"/>
      <c r="M19" s="34" t="s">
        <v>26</v>
      </c>
      <c r="N19" s="39"/>
      <c r="O19" s="226" t="s">
        <v>5</v>
      </c>
      <c r="P19" s="226"/>
      <c r="Q19" s="39"/>
      <c r="R19" s="40"/>
    </row>
    <row r="20" spans="2:18" s="1" customFormat="1" ht="7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5" customHeight="1">
      <c r="B21" s="38"/>
      <c r="C21" s="39"/>
      <c r="D21" s="34" t="s">
        <v>32</v>
      </c>
      <c r="E21" s="39"/>
      <c r="F21" s="39"/>
      <c r="G21" s="39"/>
      <c r="H21" s="39"/>
      <c r="I21" s="39"/>
      <c r="J21" s="39"/>
      <c r="K21" s="39"/>
      <c r="L21" s="39"/>
      <c r="M21" s="34" t="s">
        <v>24</v>
      </c>
      <c r="N21" s="39"/>
      <c r="O21" s="226"/>
      <c r="P21" s="226"/>
      <c r="Q21" s="39"/>
      <c r="R21" s="40"/>
    </row>
    <row r="22" spans="2:18" s="1" customFormat="1" ht="18" customHeight="1">
      <c r="B22" s="38"/>
      <c r="C22" s="39"/>
      <c r="D22" s="39"/>
      <c r="E22" s="32"/>
      <c r="F22" s="39"/>
      <c r="G22" s="39"/>
      <c r="H22" s="39"/>
      <c r="I22" s="39"/>
      <c r="J22" s="39"/>
      <c r="K22" s="39"/>
      <c r="L22" s="39"/>
      <c r="M22" s="34" t="s">
        <v>26</v>
      </c>
      <c r="N22" s="39"/>
      <c r="O22" s="226"/>
      <c r="P22" s="226"/>
      <c r="Q22" s="39"/>
      <c r="R22" s="40"/>
    </row>
    <row r="23" spans="2:18" s="1" customFormat="1" ht="7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5" customHeight="1">
      <c r="B24" s="38"/>
      <c r="C24" s="39"/>
      <c r="D24" s="34" t="s">
        <v>33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31" t="s">
        <v>5</v>
      </c>
      <c r="F25" s="231"/>
      <c r="G25" s="231"/>
      <c r="H25" s="231"/>
      <c r="I25" s="231"/>
      <c r="J25" s="231"/>
      <c r="K25" s="231"/>
      <c r="L25" s="231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7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5" customHeight="1">
      <c r="B28" s="38"/>
      <c r="C28" s="39"/>
      <c r="D28" s="126" t="s">
        <v>131</v>
      </c>
      <c r="E28" s="39"/>
      <c r="F28" s="39"/>
      <c r="G28" s="39"/>
      <c r="H28" s="39"/>
      <c r="I28" s="39"/>
      <c r="J28" s="39"/>
      <c r="K28" s="39"/>
      <c r="L28" s="39"/>
      <c r="M28" s="232">
        <f>N89</f>
        <v>0</v>
      </c>
      <c r="N28" s="232"/>
      <c r="O28" s="232"/>
      <c r="P28" s="232"/>
      <c r="Q28" s="39"/>
      <c r="R28" s="40"/>
    </row>
    <row r="29" spans="2:18" s="1" customFormat="1" ht="14.5" customHeight="1">
      <c r="B29" s="38"/>
      <c r="C29" s="39"/>
      <c r="D29" s="37" t="s">
        <v>117</v>
      </c>
      <c r="E29" s="39"/>
      <c r="F29" s="39"/>
      <c r="G29" s="39"/>
      <c r="H29" s="39"/>
      <c r="I29" s="39"/>
      <c r="J29" s="39"/>
      <c r="K29" s="39"/>
      <c r="L29" s="39"/>
      <c r="M29" s="232">
        <f>N98</f>
        <v>0</v>
      </c>
      <c r="N29" s="232"/>
      <c r="O29" s="232"/>
      <c r="P29" s="232"/>
      <c r="Q29" s="39"/>
      <c r="R29" s="40"/>
    </row>
    <row r="30" spans="2:18" s="1" customFormat="1" ht="7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4" customHeight="1">
      <c r="B31" s="38"/>
      <c r="C31" s="39"/>
      <c r="D31" s="127" t="s">
        <v>36</v>
      </c>
      <c r="E31" s="39"/>
      <c r="F31" s="39"/>
      <c r="G31" s="39"/>
      <c r="H31" s="39"/>
      <c r="I31" s="39"/>
      <c r="J31" s="39"/>
      <c r="K31" s="39"/>
      <c r="L31" s="39"/>
      <c r="M31" s="275">
        <f>ROUND(M28+M29,2)</f>
        <v>0</v>
      </c>
      <c r="N31" s="270"/>
      <c r="O31" s="270"/>
      <c r="P31" s="270"/>
      <c r="Q31" s="39"/>
      <c r="R31" s="40"/>
    </row>
    <row r="32" spans="2:18" s="1" customFormat="1" ht="7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5" customHeight="1">
      <c r="B33" s="38"/>
      <c r="C33" s="39"/>
      <c r="D33" s="45" t="s">
        <v>37</v>
      </c>
      <c r="E33" s="45" t="s">
        <v>38</v>
      </c>
      <c r="F33" s="46">
        <v>0.2</v>
      </c>
      <c r="G33" s="128" t="s">
        <v>39</v>
      </c>
      <c r="H33" s="276">
        <f>ROUND((((SUM(BE98:BE105)+SUM(BE124:BE223))+SUM(BE225:BE229))),2)</f>
        <v>0</v>
      </c>
      <c r="I33" s="270"/>
      <c r="J33" s="270"/>
      <c r="K33" s="39"/>
      <c r="L33" s="39"/>
      <c r="M33" s="276">
        <f>ROUND(((ROUND((SUM(BE98:BE105)+SUM(BE124:BE223)), 2)*F33)+SUM(BE225:BE229)*F33),2)</f>
        <v>0</v>
      </c>
      <c r="N33" s="270"/>
      <c r="O33" s="270"/>
      <c r="P33" s="270"/>
      <c r="Q33" s="39"/>
      <c r="R33" s="40"/>
    </row>
    <row r="34" spans="2:18" s="1" customFormat="1" ht="14.5" customHeight="1">
      <c r="B34" s="38"/>
      <c r="C34" s="39"/>
      <c r="D34" s="39"/>
      <c r="E34" s="45" t="s">
        <v>40</v>
      </c>
      <c r="F34" s="46">
        <v>0.2</v>
      </c>
      <c r="G34" s="128" t="s">
        <v>39</v>
      </c>
      <c r="H34" s="276">
        <f>ROUND((((SUM(BF98:BF105)+SUM(BF124:BF223))+SUM(BF225:BF229))),2)</f>
        <v>0</v>
      </c>
      <c r="I34" s="270"/>
      <c r="J34" s="270"/>
      <c r="K34" s="39"/>
      <c r="L34" s="39"/>
      <c r="M34" s="276">
        <f>ROUND(((ROUND((SUM(BF98:BF105)+SUM(BF124:BF223)), 2)*F34)+SUM(BF225:BF229)*F34),2)</f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41</v>
      </c>
      <c r="F35" s="46">
        <v>0.2</v>
      </c>
      <c r="G35" s="128" t="s">
        <v>39</v>
      </c>
      <c r="H35" s="276">
        <f>ROUND((((SUM(BG98:BG105)+SUM(BG124:BG223))+SUM(BG225:BG229))),2)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42</v>
      </c>
      <c r="F36" s="46">
        <v>0.2</v>
      </c>
      <c r="G36" s="128" t="s">
        <v>39</v>
      </c>
      <c r="H36" s="276">
        <f>ROUND((((SUM(BH98:BH105)+SUM(BH124:BH223))+SUM(BH225:BH229))),2)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14.5" hidden="1" customHeight="1">
      <c r="B37" s="38"/>
      <c r="C37" s="39"/>
      <c r="D37" s="39"/>
      <c r="E37" s="45" t="s">
        <v>43</v>
      </c>
      <c r="F37" s="46">
        <v>0</v>
      </c>
      <c r="G37" s="128" t="s">
        <v>39</v>
      </c>
      <c r="H37" s="276">
        <f>ROUND((((SUM(BI98:BI105)+SUM(BI124:BI223))+SUM(BI225:BI229))),2)</f>
        <v>0</v>
      </c>
      <c r="I37" s="270"/>
      <c r="J37" s="270"/>
      <c r="K37" s="39"/>
      <c r="L37" s="39"/>
      <c r="M37" s="276">
        <v>0</v>
      </c>
      <c r="N37" s="270"/>
      <c r="O37" s="270"/>
      <c r="P37" s="270"/>
      <c r="Q37" s="39"/>
      <c r="R37" s="40"/>
    </row>
    <row r="38" spans="2:18" s="1" customFormat="1" ht="7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4" customHeight="1">
      <c r="B39" s="38"/>
      <c r="C39" s="124"/>
      <c r="D39" s="129" t="s">
        <v>44</v>
      </c>
      <c r="E39" s="78"/>
      <c r="F39" s="78"/>
      <c r="G39" s="130" t="s">
        <v>45</v>
      </c>
      <c r="H39" s="131" t="s">
        <v>46</v>
      </c>
      <c r="I39" s="78"/>
      <c r="J39" s="78"/>
      <c r="K39" s="78"/>
      <c r="L39" s="277">
        <f>SUM(M31:M37)</f>
        <v>0</v>
      </c>
      <c r="M39" s="277"/>
      <c r="N39" s="277"/>
      <c r="O39" s="277"/>
      <c r="P39" s="278"/>
      <c r="Q39" s="124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ht="30" customHeight="1">
      <c r="B79" s="27"/>
      <c r="C79" s="34" t="s">
        <v>129</v>
      </c>
      <c r="D79" s="30"/>
      <c r="E79" s="30"/>
      <c r="F79" s="268" t="s">
        <v>587</v>
      </c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30"/>
      <c r="R79" s="28"/>
    </row>
    <row r="80" spans="2:18" s="1" customFormat="1" ht="37" customHeight="1">
      <c r="B80" s="38"/>
      <c r="C80" s="72" t="s">
        <v>588</v>
      </c>
      <c r="D80" s="39"/>
      <c r="E80" s="39"/>
      <c r="F80" s="238" t="str">
        <f>F8</f>
        <v>SO-07.1 - Stavebné riešenie</v>
      </c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39"/>
      <c r="R80" s="40"/>
    </row>
    <row r="81" spans="2:47" s="1" customFormat="1" ht="7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4" t="s">
        <v>20</v>
      </c>
      <c r="D82" s="39"/>
      <c r="E82" s="39"/>
      <c r="F82" s="32" t="str">
        <f>F10</f>
        <v>Ilava</v>
      </c>
      <c r="G82" s="39"/>
      <c r="H82" s="39"/>
      <c r="I82" s="39"/>
      <c r="J82" s="39"/>
      <c r="K82" s="34" t="s">
        <v>22</v>
      </c>
      <c r="L82" s="39"/>
      <c r="M82" s="272">
        <f>IF(O10="","",O10)</f>
        <v>0</v>
      </c>
      <c r="N82" s="272"/>
      <c r="O82" s="272"/>
      <c r="P82" s="272"/>
      <c r="Q82" s="39"/>
      <c r="R82" s="40"/>
    </row>
    <row r="83" spans="2:47" s="1" customFormat="1" ht="7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4" t="s">
        <v>23</v>
      </c>
      <c r="D84" s="39"/>
      <c r="E84" s="39"/>
      <c r="F84" s="32" t="str">
        <f>E13</f>
        <v>Mesto Ilava</v>
      </c>
      <c r="G84" s="39"/>
      <c r="H84" s="39"/>
      <c r="I84" s="39"/>
      <c r="J84" s="39"/>
      <c r="K84" s="34" t="s">
        <v>29</v>
      </c>
      <c r="L84" s="39"/>
      <c r="M84" s="226">
        <f>E19</f>
        <v>0</v>
      </c>
      <c r="N84" s="226"/>
      <c r="O84" s="226"/>
      <c r="P84" s="226"/>
      <c r="Q84" s="226"/>
      <c r="R84" s="40"/>
    </row>
    <row r="85" spans="2:47" s="1" customFormat="1" ht="14.5" customHeight="1">
      <c r="B85" s="38"/>
      <c r="C85" s="34" t="s">
        <v>27</v>
      </c>
      <c r="D85" s="39"/>
      <c r="E85" s="39"/>
      <c r="F85" s="32" t="str">
        <f>IF(E16="","",E16)</f>
        <v>Vyplň údaj</v>
      </c>
      <c r="G85" s="39"/>
      <c r="H85" s="39"/>
      <c r="I85" s="39"/>
      <c r="J85" s="39"/>
      <c r="K85" s="34" t="s">
        <v>32</v>
      </c>
      <c r="L85" s="39"/>
      <c r="M85" s="226">
        <f>E22</f>
        <v>0</v>
      </c>
      <c r="N85" s="226"/>
      <c r="O85" s="226"/>
      <c r="P85" s="226"/>
      <c r="Q85" s="226"/>
      <c r="R85" s="40"/>
    </row>
    <row r="86" spans="2:47" s="1" customFormat="1" ht="10.4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79" t="s">
        <v>133</v>
      </c>
      <c r="D87" s="280"/>
      <c r="E87" s="280"/>
      <c r="F87" s="280"/>
      <c r="G87" s="280"/>
      <c r="H87" s="124"/>
      <c r="I87" s="124"/>
      <c r="J87" s="124"/>
      <c r="K87" s="124"/>
      <c r="L87" s="124"/>
      <c r="M87" s="124"/>
      <c r="N87" s="279" t="s">
        <v>134</v>
      </c>
      <c r="O87" s="280"/>
      <c r="P87" s="280"/>
      <c r="Q87" s="280"/>
      <c r="R87" s="40"/>
    </row>
    <row r="88" spans="2:47" s="1" customFormat="1" ht="10.4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2" t="s">
        <v>135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57">
        <f>N124</f>
        <v>0</v>
      </c>
      <c r="O89" s="281"/>
      <c r="P89" s="281"/>
      <c r="Q89" s="281"/>
      <c r="R89" s="40"/>
      <c r="AU89" s="23" t="s">
        <v>136</v>
      </c>
    </row>
    <row r="90" spans="2:47" s="7" customFormat="1" ht="25" customHeight="1">
      <c r="B90" s="133"/>
      <c r="C90" s="134"/>
      <c r="D90" s="135" t="s">
        <v>137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82">
        <f>N125</f>
        <v>0</v>
      </c>
      <c r="O90" s="283"/>
      <c r="P90" s="283"/>
      <c r="Q90" s="283"/>
      <c r="R90" s="136"/>
    </row>
    <row r="91" spans="2:47" s="8" customFormat="1" ht="19.899999999999999" customHeight="1">
      <c r="B91" s="137"/>
      <c r="C91" s="102"/>
      <c r="D91" s="113" t="s">
        <v>138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N126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139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N146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347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N160</f>
        <v>0</v>
      </c>
      <c r="O93" s="261"/>
      <c r="P93" s="261"/>
      <c r="Q93" s="261"/>
      <c r="R93" s="138"/>
    </row>
    <row r="94" spans="2:47" s="8" customFormat="1" ht="19.899999999999999" customHeight="1">
      <c r="B94" s="137"/>
      <c r="C94" s="102"/>
      <c r="D94" s="113" t="s">
        <v>348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60">
        <f>N200</f>
        <v>0</v>
      </c>
      <c r="O94" s="261"/>
      <c r="P94" s="261"/>
      <c r="Q94" s="261"/>
      <c r="R94" s="138"/>
    </row>
    <row r="95" spans="2:47" s="8" customFormat="1" ht="19.899999999999999" customHeight="1">
      <c r="B95" s="137"/>
      <c r="C95" s="102"/>
      <c r="D95" s="113" t="s">
        <v>141</v>
      </c>
      <c r="E95" s="102"/>
      <c r="F95" s="102"/>
      <c r="G95" s="102"/>
      <c r="H95" s="102"/>
      <c r="I95" s="102"/>
      <c r="J95" s="102"/>
      <c r="K95" s="102"/>
      <c r="L95" s="102"/>
      <c r="M95" s="102"/>
      <c r="N95" s="260">
        <f>N222</f>
        <v>0</v>
      </c>
      <c r="O95" s="261"/>
      <c r="P95" s="261"/>
      <c r="Q95" s="261"/>
      <c r="R95" s="138"/>
    </row>
    <row r="96" spans="2:47" s="7" customFormat="1" ht="21.75" customHeight="1">
      <c r="B96" s="133"/>
      <c r="C96" s="134"/>
      <c r="D96" s="135" t="s">
        <v>145</v>
      </c>
      <c r="E96" s="134"/>
      <c r="F96" s="134"/>
      <c r="G96" s="134"/>
      <c r="H96" s="134"/>
      <c r="I96" s="134"/>
      <c r="J96" s="134"/>
      <c r="K96" s="134"/>
      <c r="L96" s="134"/>
      <c r="M96" s="134"/>
      <c r="N96" s="284">
        <f>N224</f>
        <v>0</v>
      </c>
      <c r="O96" s="283"/>
      <c r="P96" s="283"/>
      <c r="Q96" s="283"/>
      <c r="R96" s="136"/>
    </row>
    <row r="97" spans="2:65" s="1" customFormat="1" ht="21.7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40"/>
    </row>
    <row r="98" spans="2:65" s="1" customFormat="1" ht="29.25" customHeight="1">
      <c r="B98" s="38"/>
      <c r="C98" s="132" t="s">
        <v>146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281">
        <f>ROUND(N99+N100+N101+N102+N103+N104,2)</f>
        <v>0</v>
      </c>
      <c r="O98" s="285"/>
      <c r="P98" s="285"/>
      <c r="Q98" s="285"/>
      <c r="R98" s="40"/>
      <c r="T98" s="139"/>
      <c r="U98" s="140" t="s">
        <v>37</v>
      </c>
    </row>
    <row r="99" spans="2:65" s="1" customFormat="1" ht="18" customHeight="1">
      <c r="B99" s="141"/>
      <c r="C99" s="142"/>
      <c r="D99" s="262" t="s">
        <v>147</v>
      </c>
      <c r="E99" s="286"/>
      <c r="F99" s="286"/>
      <c r="G99" s="286"/>
      <c r="H99" s="286"/>
      <c r="I99" s="142"/>
      <c r="J99" s="142"/>
      <c r="K99" s="142"/>
      <c r="L99" s="142"/>
      <c r="M99" s="142"/>
      <c r="N99" s="264">
        <f>ROUND(N89*T99,2)</f>
        <v>0</v>
      </c>
      <c r="O99" s="287"/>
      <c r="P99" s="287"/>
      <c r="Q99" s="287"/>
      <c r="R99" s="144"/>
      <c r="S99" s="145"/>
      <c r="T99" s="146"/>
      <c r="U99" s="147" t="s">
        <v>40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148</v>
      </c>
      <c r="AZ99" s="145"/>
      <c r="BA99" s="145"/>
      <c r="BB99" s="145"/>
      <c r="BC99" s="145"/>
      <c r="BD99" s="145"/>
      <c r="BE99" s="149">
        <f t="shared" ref="BE99:BE104" si="0">IF(U99="základná",N99,0)</f>
        <v>0</v>
      </c>
      <c r="BF99" s="149">
        <f t="shared" ref="BF99:BF104" si="1">IF(U99="znížená",N99,0)</f>
        <v>0</v>
      </c>
      <c r="BG99" s="149">
        <f t="shared" ref="BG99:BG104" si="2">IF(U99="zákl. prenesená",N99,0)</f>
        <v>0</v>
      </c>
      <c r="BH99" s="149">
        <f t="shared" ref="BH99:BH104" si="3">IF(U99="zníž. prenesená",N99,0)</f>
        <v>0</v>
      </c>
      <c r="BI99" s="149">
        <f t="shared" ref="BI99:BI104" si="4">IF(U99="nulová",N99,0)</f>
        <v>0</v>
      </c>
      <c r="BJ99" s="148" t="s">
        <v>103</v>
      </c>
      <c r="BK99" s="145"/>
      <c r="BL99" s="145"/>
      <c r="BM99" s="145"/>
    </row>
    <row r="100" spans="2:65" s="1" customFormat="1" ht="18" customHeight="1">
      <c r="B100" s="141"/>
      <c r="C100" s="142"/>
      <c r="D100" s="262" t="s">
        <v>149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ROUND(N89*T100,2)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150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ROUND(N89*T101,2)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151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ROUND(N89*T102,2)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262" t="s">
        <v>152</v>
      </c>
      <c r="E103" s="286"/>
      <c r="F103" s="286"/>
      <c r="G103" s="286"/>
      <c r="H103" s="286"/>
      <c r="I103" s="142"/>
      <c r="J103" s="142"/>
      <c r="K103" s="142"/>
      <c r="L103" s="142"/>
      <c r="M103" s="142"/>
      <c r="N103" s="264">
        <f>ROUND(N89*T103,2)</f>
        <v>0</v>
      </c>
      <c r="O103" s="287"/>
      <c r="P103" s="287"/>
      <c r="Q103" s="287"/>
      <c r="R103" s="144"/>
      <c r="S103" s="145"/>
      <c r="T103" s="146"/>
      <c r="U103" s="147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148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 ht="18" customHeight="1">
      <c r="B104" s="141"/>
      <c r="C104" s="142"/>
      <c r="D104" s="143" t="s">
        <v>153</v>
      </c>
      <c r="E104" s="142"/>
      <c r="F104" s="142"/>
      <c r="G104" s="142"/>
      <c r="H104" s="142"/>
      <c r="I104" s="142"/>
      <c r="J104" s="142"/>
      <c r="K104" s="142"/>
      <c r="L104" s="142"/>
      <c r="M104" s="142"/>
      <c r="N104" s="264">
        <f>ROUND(N89*T104,2)</f>
        <v>0</v>
      </c>
      <c r="O104" s="287"/>
      <c r="P104" s="287"/>
      <c r="Q104" s="287"/>
      <c r="R104" s="144"/>
      <c r="S104" s="145"/>
      <c r="T104" s="150"/>
      <c r="U104" s="151" t="s">
        <v>40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8" t="s">
        <v>154</v>
      </c>
      <c r="AZ104" s="145"/>
      <c r="BA104" s="145"/>
      <c r="BB104" s="145"/>
      <c r="BC104" s="145"/>
      <c r="BD104" s="145"/>
      <c r="BE104" s="149">
        <f t="shared" si="0"/>
        <v>0</v>
      </c>
      <c r="BF104" s="149">
        <f t="shared" si="1"/>
        <v>0</v>
      </c>
      <c r="BG104" s="149">
        <f t="shared" si="2"/>
        <v>0</v>
      </c>
      <c r="BH104" s="149">
        <f t="shared" si="3"/>
        <v>0</v>
      </c>
      <c r="BI104" s="149">
        <f t="shared" si="4"/>
        <v>0</v>
      </c>
      <c r="BJ104" s="148" t="s">
        <v>103</v>
      </c>
      <c r="BK104" s="145"/>
      <c r="BL104" s="145"/>
      <c r="BM104" s="145"/>
    </row>
    <row r="105" spans="2:65" s="1" customForma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40"/>
    </row>
    <row r="106" spans="2:65" s="1" customFormat="1" ht="29.25" customHeight="1">
      <c r="B106" s="38"/>
      <c r="C106" s="123" t="s">
        <v>122</v>
      </c>
      <c r="D106" s="124"/>
      <c r="E106" s="124"/>
      <c r="F106" s="124"/>
      <c r="G106" s="124"/>
      <c r="H106" s="124"/>
      <c r="I106" s="124"/>
      <c r="J106" s="124"/>
      <c r="K106" s="124"/>
      <c r="L106" s="265">
        <f>ROUND(SUM(N89+N98),2)</f>
        <v>0</v>
      </c>
      <c r="M106" s="265"/>
      <c r="N106" s="265"/>
      <c r="O106" s="265"/>
      <c r="P106" s="265"/>
      <c r="Q106" s="265"/>
      <c r="R106" s="40"/>
    </row>
    <row r="107" spans="2:65" s="1" customFormat="1" ht="7" customHeight="1"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4"/>
    </row>
    <row r="111" spans="2:65" s="1" customFormat="1" ht="7" customHeight="1"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7"/>
    </row>
    <row r="112" spans="2:65" s="1" customFormat="1" ht="37" customHeight="1">
      <c r="B112" s="38"/>
      <c r="C112" s="222" t="s">
        <v>155</v>
      </c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40"/>
    </row>
    <row r="113" spans="2:65" s="1" customFormat="1" ht="7" customHeight="1"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40"/>
    </row>
    <row r="114" spans="2:65" s="1" customFormat="1" ht="30" customHeight="1">
      <c r="B114" s="38"/>
      <c r="C114" s="34" t="s">
        <v>16</v>
      </c>
      <c r="D114" s="39"/>
      <c r="E114" s="39"/>
      <c r="F114" s="268" t="str">
        <f>F6</f>
        <v>Modernizácia zberného dvoru v Ilave</v>
      </c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39"/>
      <c r="R114" s="40"/>
    </row>
    <row r="115" spans="2:65" ht="30" customHeight="1">
      <c r="B115" s="27"/>
      <c r="C115" s="34" t="s">
        <v>129</v>
      </c>
      <c r="D115" s="30"/>
      <c r="E115" s="30"/>
      <c r="F115" s="268" t="s">
        <v>587</v>
      </c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30"/>
      <c r="R115" s="28"/>
    </row>
    <row r="116" spans="2:65" s="1" customFormat="1" ht="37" customHeight="1">
      <c r="B116" s="38"/>
      <c r="C116" s="72" t="s">
        <v>588</v>
      </c>
      <c r="D116" s="39"/>
      <c r="E116" s="39"/>
      <c r="F116" s="238" t="str">
        <f>F8</f>
        <v>SO-07.1 - Stavebné riešenie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9"/>
      <c r="R116" s="40"/>
    </row>
    <row r="117" spans="2:65" s="1" customFormat="1" ht="7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8" customHeight="1">
      <c r="B118" s="38"/>
      <c r="C118" s="34" t="s">
        <v>20</v>
      </c>
      <c r="D118" s="39"/>
      <c r="E118" s="39"/>
      <c r="F118" s="32" t="str">
        <f>F10</f>
        <v>Ilava</v>
      </c>
      <c r="G118" s="39"/>
      <c r="H118" s="39"/>
      <c r="I118" s="39"/>
      <c r="J118" s="39"/>
      <c r="K118" s="34" t="s">
        <v>22</v>
      </c>
      <c r="L118" s="39"/>
      <c r="M118" s="272">
        <f>IF(O10="","",O10)</f>
        <v>0</v>
      </c>
      <c r="N118" s="272"/>
      <c r="O118" s="272"/>
      <c r="P118" s="272"/>
      <c r="Q118" s="39"/>
      <c r="R118" s="40"/>
    </row>
    <row r="119" spans="2:65" s="1" customFormat="1" ht="7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1" customFormat="1">
      <c r="B120" s="38"/>
      <c r="C120" s="34" t="s">
        <v>23</v>
      </c>
      <c r="D120" s="39"/>
      <c r="E120" s="39"/>
      <c r="F120" s="32" t="str">
        <f>E13</f>
        <v>Mesto Ilava</v>
      </c>
      <c r="G120" s="39"/>
      <c r="H120" s="39"/>
      <c r="I120" s="39"/>
      <c r="J120" s="39"/>
      <c r="K120" s="34" t="s">
        <v>29</v>
      </c>
      <c r="L120" s="39"/>
      <c r="M120" s="226">
        <f>E19</f>
        <v>0</v>
      </c>
      <c r="N120" s="226"/>
      <c r="O120" s="226"/>
      <c r="P120" s="226"/>
      <c r="Q120" s="226"/>
      <c r="R120" s="40"/>
    </row>
    <row r="121" spans="2:65" s="1" customFormat="1" ht="14.5" customHeight="1">
      <c r="B121" s="38"/>
      <c r="C121" s="34" t="s">
        <v>27</v>
      </c>
      <c r="D121" s="39"/>
      <c r="E121" s="39"/>
      <c r="F121" s="32" t="str">
        <f>IF(E16="","",E16)</f>
        <v>Vyplň údaj</v>
      </c>
      <c r="G121" s="39"/>
      <c r="H121" s="39"/>
      <c r="I121" s="39"/>
      <c r="J121" s="39"/>
      <c r="K121" s="34" t="s">
        <v>32</v>
      </c>
      <c r="L121" s="39"/>
      <c r="M121" s="226">
        <f>E22</f>
        <v>0</v>
      </c>
      <c r="N121" s="226"/>
      <c r="O121" s="226"/>
      <c r="P121" s="226"/>
      <c r="Q121" s="226"/>
      <c r="R121" s="40"/>
    </row>
    <row r="122" spans="2:65" s="1" customFormat="1" ht="10.4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5" s="9" customFormat="1" ht="29.25" customHeight="1">
      <c r="B123" s="152"/>
      <c r="C123" s="153" t="s">
        <v>156</v>
      </c>
      <c r="D123" s="154" t="s">
        <v>157</v>
      </c>
      <c r="E123" s="154" t="s">
        <v>55</v>
      </c>
      <c r="F123" s="288" t="s">
        <v>158</v>
      </c>
      <c r="G123" s="288"/>
      <c r="H123" s="288"/>
      <c r="I123" s="288"/>
      <c r="J123" s="154" t="s">
        <v>159</v>
      </c>
      <c r="K123" s="154" t="s">
        <v>160</v>
      </c>
      <c r="L123" s="288" t="s">
        <v>161</v>
      </c>
      <c r="M123" s="288"/>
      <c r="N123" s="288" t="s">
        <v>134</v>
      </c>
      <c r="O123" s="288"/>
      <c r="P123" s="288"/>
      <c r="Q123" s="289"/>
      <c r="R123" s="155"/>
      <c r="T123" s="79" t="s">
        <v>162</v>
      </c>
      <c r="U123" s="80" t="s">
        <v>37</v>
      </c>
      <c r="V123" s="80" t="s">
        <v>163</v>
      </c>
      <c r="W123" s="80" t="s">
        <v>164</v>
      </c>
      <c r="X123" s="80" t="s">
        <v>165</v>
      </c>
      <c r="Y123" s="80" t="s">
        <v>166</v>
      </c>
      <c r="Z123" s="80" t="s">
        <v>167</v>
      </c>
      <c r="AA123" s="81" t="s">
        <v>168</v>
      </c>
    </row>
    <row r="124" spans="2:65" s="1" customFormat="1" ht="29.25" customHeight="1">
      <c r="B124" s="38"/>
      <c r="C124" s="83" t="s">
        <v>131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297">
        <f>BK124</f>
        <v>0</v>
      </c>
      <c r="O124" s="298"/>
      <c r="P124" s="298"/>
      <c r="Q124" s="298"/>
      <c r="R124" s="40"/>
      <c r="T124" s="82"/>
      <c r="U124" s="54"/>
      <c r="V124" s="54"/>
      <c r="W124" s="156">
        <f>W125+W224</f>
        <v>0</v>
      </c>
      <c r="X124" s="54"/>
      <c r="Y124" s="156">
        <f>Y125+Y224</f>
        <v>1875.5485856700002</v>
      </c>
      <c r="Z124" s="54"/>
      <c r="AA124" s="157">
        <f>AA125+AA224</f>
        <v>160.79542499999999</v>
      </c>
      <c r="AT124" s="23" t="s">
        <v>72</v>
      </c>
      <c r="AU124" s="23" t="s">
        <v>136</v>
      </c>
      <c r="BK124" s="158">
        <f>BK125+BK224</f>
        <v>0</v>
      </c>
    </row>
    <row r="125" spans="2:65" s="10" customFormat="1" ht="37.4" customHeight="1">
      <c r="B125" s="159"/>
      <c r="C125" s="160"/>
      <c r="D125" s="161" t="s">
        <v>137</v>
      </c>
      <c r="E125" s="161"/>
      <c r="F125" s="161"/>
      <c r="G125" s="161"/>
      <c r="H125" s="161"/>
      <c r="I125" s="161"/>
      <c r="J125" s="161"/>
      <c r="K125" s="161"/>
      <c r="L125" s="161"/>
      <c r="M125" s="161"/>
      <c r="N125" s="284">
        <f>BK125</f>
        <v>0</v>
      </c>
      <c r="O125" s="299"/>
      <c r="P125" s="299"/>
      <c r="Q125" s="299"/>
      <c r="R125" s="162"/>
      <c r="T125" s="163"/>
      <c r="U125" s="160"/>
      <c r="V125" s="160"/>
      <c r="W125" s="164">
        <f>W126+W146+W160+W200+W222</f>
        <v>0</v>
      </c>
      <c r="X125" s="160"/>
      <c r="Y125" s="164">
        <f>Y126+Y146+Y160+Y200+Y222</f>
        <v>1875.5485856700002</v>
      </c>
      <c r="Z125" s="160"/>
      <c r="AA125" s="165">
        <f>AA126+AA146+AA160+AA200+AA222</f>
        <v>160.79542499999999</v>
      </c>
      <c r="AR125" s="166" t="s">
        <v>81</v>
      </c>
      <c r="AT125" s="167" t="s">
        <v>72</v>
      </c>
      <c r="AU125" s="167" t="s">
        <v>73</v>
      </c>
      <c r="AY125" s="166" t="s">
        <v>169</v>
      </c>
      <c r="BK125" s="168">
        <f>BK126+BK146+BK160+BK200+BK222</f>
        <v>0</v>
      </c>
    </row>
    <row r="126" spans="2:65" s="10" customFormat="1" ht="19.899999999999999" customHeight="1">
      <c r="B126" s="159"/>
      <c r="C126" s="160"/>
      <c r="D126" s="169" t="s">
        <v>138</v>
      </c>
      <c r="E126" s="169"/>
      <c r="F126" s="169"/>
      <c r="G126" s="169"/>
      <c r="H126" s="169"/>
      <c r="I126" s="169"/>
      <c r="J126" s="169"/>
      <c r="K126" s="169"/>
      <c r="L126" s="169"/>
      <c r="M126" s="169"/>
      <c r="N126" s="300">
        <f>BK126</f>
        <v>0</v>
      </c>
      <c r="O126" s="301"/>
      <c r="P126" s="301"/>
      <c r="Q126" s="301"/>
      <c r="R126" s="162"/>
      <c r="T126" s="163"/>
      <c r="U126" s="160"/>
      <c r="V126" s="160"/>
      <c r="W126" s="164">
        <f>SUM(W127:W145)</f>
        <v>0</v>
      </c>
      <c r="X126" s="160"/>
      <c r="Y126" s="164">
        <f>SUM(Y127:Y145)</f>
        <v>1.8122539899999999</v>
      </c>
      <c r="Z126" s="160"/>
      <c r="AA126" s="165">
        <f>SUM(AA127:AA145)</f>
        <v>0</v>
      </c>
      <c r="AR126" s="166" t="s">
        <v>81</v>
      </c>
      <c r="AT126" s="167" t="s">
        <v>72</v>
      </c>
      <c r="AU126" s="167" t="s">
        <v>81</v>
      </c>
      <c r="AY126" s="166" t="s">
        <v>169</v>
      </c>
      <c r="BK126" s="168">
        <f>SUM(BK127:BK145)</f>
        <v>0</v>
      </c>
    </row>
    <row r="127" spans="2:65" s="1" customFormat="1" ht="25.5" customHeight="1">
      <c r="B127" s="141"/>
      <c r="C127" s="170" t="s">
        <v>81</v>
      </c>
      <c r="D127" s="170" t="s">
        <v>170</v>
      </c>
      <c r="E127" s="171" t="s">
        <v>355</v>
      </c>
      <c r="F127" s="290" t="s">
        <v>356</v>
      </c>
      <c r="G127" s="290"/>
      <c r="H127" s="290"/>
      <c r="I127" s="290"/>
      <c r="J127" s="172" t="s">
        <v>173</v>
      </c>
      <c r="K127" s="173">
        <v>483.37299999999999</v>
      </c>
      <c r="L127" s="291">
        <v>0</v>
      </c>
      <c r="M127" s="291"/>
      <c r="N127" s="292">
        <f>ROUND(L127*K127,3)</f>
        <v>0</v>
      </c>
      <c r="O127" s="292"/>
      <c r="P127" s="292"/>
      <c r="Q127" s="292"/>
      <c r="R127" s="144"/>
      <c r="T127" s="175" t="s">
        <v>5</v>
      </c>
      <c r="U127" s="47" t="s">
        <v>40</v>
      </c>
      <c r="V127" s="39"/>
      <c r="W127" s="176">
        <f>V127*K127</f>
        <v>0</v>
      </c>
      <c r="X127" s="176">
        <v>0</v>
      </c>
      <c r="Y127" s="176">
        <f>X127*K127</f>
        <v>0</v>
      </c>
      <c r="Z127" s="176">
        <v>0</v>
      </c>
      <c r="AA127" s="177">
        <f>Z127*K127</f>
        <v>0</v>
      </c>
      <c r="AR127" s="23" t="s">
        <v>174</v>
      </c>
      <c r="AT127" s="23" t="s">
        <v>170</v>
      </c>
      <c r="AU127" s="23" t="s">
        <v>103</v>
      </c>
      <c r="AY127" s="23" t="s">
        <v>169</v>
      </c>
      <c r="BE127" s="117">
        <f>IF(U127="základná",N127,0)</f>
        <v>0</v>
      </c>
      <c r="BF127" s="117">
        <f>IF(U127="znížená",N127,0)</f>
        <v>0</v>
      </c>
      <c r="BG127" s="117">
        <f>IF(U127="zákl. prenesená",N127,0)</f>
        <v>0</v>
      </c>
      <c r="BH127" s="117">
        <f>IF(U127="zníž. prenesená",N127,0)</f>
        <v>0</v>
      </c>
      <c r="BI127" s="117">
        <f>IF(U127="nulová",N127,0)</f>
        <v>0</v>
      </c>
      <c r="BJ127" s="23" t="s">
        <v>103</v>
      </c>
      <c r="BK127" s="178">
        <f>ROUND(L127*K127,3)</f>
        <v>0</v>
      </c>
      <c r="BL127" s="23" t="s">
        <v>174</v>
      </c>
      <c r="BM127" s="23" t="s">
        <v>590</v>
      </c>
    </row>
    <row r="128" spans="2:65" s="11" customFormat="1" ht="16.5" customHeight="1">
      <c r="B128" s="179"/>
      <c r="C128" s="180"/>
      <c r="D128" s="180"/>
      <c r="E128" s="181" t="s">
        <v>5</v>
      </c>
      <c r="F128" s="293" t="s">
        <v>591</v>
      </c>
      <c r="G128" s="294"/>
      <c r="H128" s="294"/>
      <c r="I128" s="294"/>
      <c r="J128" s="180"/>
      <c r="K128" s="182">
        <v>483.37299999999999</v>
      </c>
      <c r="L128" s="180"/>
      <c r="M128" s="180"/>
      <c r="N128" s="180"/>
      <c r="O128" s="180"/>
      <c r="P128" s="180"/>
      <c r="Q128" s="180"/>
      <c r="R128" s="183"/>
      <c r="T128" s="184"/>
      <c r="U128" s="180"/>
      <c r="V128" s="180"/>
      <c r="W128" s="180"/>
      <c r="X128" s="180"/>
      <c r="Y128" s="180"/>
      <c r="Z128" s="180"/>
      <c r="AA128" s="185"/>
      <c r="AT128" s="186" t="s">
        <v>177</v>
      </c>
      <c r="AU128" s="186" t="s">
        <v>103</v>
      </c>
      <c r="AV128" s="11" t="s">
        <v>103</v>
      </c>
      <c r="AW128" s="11" t="s">
        <v>30</v>
      </c>
      <c r="AX128" s="11" t="s">
        <v>81</v>
      </c>
      <c r="AY128" s="186" t="s">
        <v>169</v>
      </c>
    </row>
    <row r="129" spans="2:65" s="1" customFormat="1" ht="25.5" customHeight="1">
      <c r="B129" s="141"/>
      <c r="C129" s="170" t="s">
        <v>103</v>
      </c>
      <c r="D129" s="170" t="s">
        <v>170</v>
      </c>
      <c r="E129" s="171" t="s">
        <v>181</v>
      </c>
      <c r="F129" s="290" t="s">
        <v>182</v>
      </c>
      <c r="G129" s="290"/>
      <c r="H129" s="290"/>
      <c r="I129" s="290"/>
      <c r="J129" s="172" t="s">
        <v>173</v>
      </c>
      <c r="K129" s="173">
        <v>483.37299999999999</v>
      </c>
      <c r="L129" s="291">
        <v>0</v>
      </c>
      <c r="M129" s="291"/>
      <c r="N129" s="292">
        <f>ROUND(L129*K129,3)</f>
        <v>0</v>
      </c>
      <c r="O129" s="292"/>
      <c r="P129" s="292"/>
      <c r="Q129" s="292"/>
      <c r="R129" s="144"/>
      <c r="T129" s="175" t="s">
        <v>5</v>
      </c>
      <c r="U129" s="47" t="s">
        <v>40</v>
      </c>
      <c r="V129" s="39"/>
      <c r="W129" s="176">
        <f>V129*K129</f>
        <v>0</v>
      </c>
      <c r="X129" s="176">
        <v>0</v>
      </c>
      <c r="Y129" s="176">
        <f>X129*K129</f>
        <v>0</v>
      </c>
      <c r="Z129" s="176">
        <v>0</v>
      </c>
      <c r="AA129" s="177">
        <f>Z129*K129</f>
        <v>0</v>
      </c>
      <c r="AR129" s="23" t="s">
        <v>174</v>
      </c>
      <c r="AT129" s="23" t="s">
        <v>170</v>
      </c>
      <c r="AU129" s="23" t="s">
        <v>103</v>
      </c>
      <c r="AY129" s="23" t="s">
        <v>169</v>
      </c>
      <c r="BE129" s="117">
        <f>IF(U129="základná",N129,0)</f>
        <v>0</v>
      </c>
      <c r="BF129" s="117">
        <f>IF(U129="znížená",N129,0)</f>
        <v>0</v>
      </c>
      <c r="BG129" s="117">
        <f>IF(U129="zákl. prenesená",N129,0)</f>
        <v>0</v>
      </c>
      <c r="BH129" s="117">
        <f>IF(U129="zníž. prenesená",N129,0)</f>
        <v>0</v>
      </c>
      <c r="BI129" s="117">
        <f>IF(U129="nulová",N129,0)</f>
        <v>0</v>
      </c>
      <c r="BJ129" s="23" t="s">
        <v>103</v>
      </c>
      <c r="BK129" s="178">
        <f>ROUND(L129*K129,3)</f>
        <v>0</v>
      </c>
      <c r="BL129" s="23" t="s">
        <v>174</v>
      </c>
      <c r="BM129" s="23" t="s">
        <v>592</v>
      </c>
    </row>
    <row r="130" spans="2:65" s="1" customFormat="1" ht="38.25" customHeight="1">
      <c r="B130" s="141"/>
      <c r="C130" s="170" t="s">
        <v>184</v>
      </c>
      <c r="D130" s="170" t="s">
        <v>170</v>
      </c>
      <c r="E130" s="171" t="s">
        <v>593</v>
      </c>
      <c r="F130" s="290" t="s">
        <v>594</v>
      </c>
      <c r="G130" s="290"/>
      <c r="H130" s="290"/>
      <c r="I130" s="290"/>
      <c r="J130" s="172" t="s">
        <v>173</v>
      </c>
      <c r="K130" s="173">
        <v>50.05</v>
      </c>
      <c r="L130" s="291">
        <v>0</v>
      </c>
      <c r="M130" s="291"/>
      <c r="N130" s="292">
        <f>ROUND(L130*K130,3)</f>
        <v>0</v>
      </c>
      <c r="O130" s="292"/>
      <c r="P130" s="292"/>
      <c r="Q130" s="292"/>
      <c r="R130" s="144"/>
      <c r="T130" s="175" t="s">
        <v>5</v>
      </c>
      <c r="U130" s="47" t="s">
        <v>40</v>
      </c>
      <c r="V130" s="39"/>
      <c r="W130" s="176">
        <f>V130*K130</f>
        <v>0</v>
      </c>
      <c r="X130" s="176">
        <v>0</v>
      </c>
      <c r="Y130" s="176">
        <f>X130*K130</f>
        <v>0</v>
      </c>
      <c r="Z130" s="176">
        <v>0</v>
      </c>
      <c r="AA130" s="177">
        <f>Z130*K130</f>
        <v>0</v>
      </c>
      <c r="AR130" s="23" t="s">
        <v>174</v>
      </c>
      <c r="AT130" s="23" t="s">
        <v>170</v>
      </c>
      <c r="AU130" s="23" t="s">
        <v>103</v>
      </c>
      <c r="AY130" s="23" t="s">
        <v>169</v>
      </c>
      <c r="BE130" s="117">
        <f>IF(U130="základná",N130,0)</f>
        <v>0</v>
      </c>
      <c r="BF130" s="117">
        <f>IF(U130="znížená",N130,0)</f>
        <v>0</v>
      </c>
      <c r="BG130" s="117">
        <f>IF(U130="zákl. prenesená",N130,0)</f>
        <v>0</v>
      </c>
      <c r="BH130" s="117">
        <f>IF(U130="zníž. prenesená",N130,0)</f>
        <v>0</v>
      </c>
      <c r="BI130" s="117">
        <f>IF(U130="nulová",N130,0)</f>
        <v>0</v>
      </c>
      <c r="BJ130" s="23" t="s">
        <v>103</v>
      </c>
      <c r="BK130" s="178">
        <f>ROUND(L130*K130,3)</f>
        <v>0</v>
      </c>
      <c r="BL130" s="23" t="s">
        <v>174</v>
      </c>
      <c r="BM130" s="23" t="s">
        <v>595</v>
      </c>
    </row>
    <row r="131" spans="2:65" s="11" customFormat="1" ht="16.5" customHeight="1">
      <c r="B131" s="179"/>
      <c r="C131" s="180"/>
      <c r="D131" s="180"/>
      <c r="E131" s="181" t="s">
        <v>5</v>
      </c>
      <c r="F131" s="293" t="s">
        <v>596</v>
      </c>
      <c r="G131" s="294"/>
      <c r="H131" s="294"/>
      <c r="I131" s="294"/>
      <c r="J131" s="180"/>
      <c r="K131" s="182">
        <v>50.05</v>
      </c>
      <c r="L131" s="180"/>
      <c r="M131" s="180"/>
      <c r="N131" s="180"/>
      <c r="O131" s="180"/>
      <c r="P131" s="180"/>
      <c r="Q131" s="180"/>
      <c r="R131" s="183"/>
      <c r="T131" s="184"/>
      <c r="U131" s="180"/>
      <c r="V131" s="180"/>
      <c r="W131" s="180"/>
      <c r="X131" s="180"/>
      <c r="Y131" s="180"/>
      <c r="Z131" s="180"/>
      <c r="AA131" s="185"/>
      <c r="AT131" s="186" t="s">
        <v>177</v>
      </c>
      <c r="AU131" s="186" t="s">
        <v>103</v>
      </c>
      <c r="AV131" s="11" t="s">
        <v>103</v>
      </c>
      <c r="AW131" s="11" t="s">
        <v>30</v>
      </c>
      <c r="AX131" s="11" t="s">
        <v>81</v>
      </c>
      <c r="AY131" s="186" t="s">
        <v>169</v>
      </c>
    </row>
    <row r="132" spans="2:65" s="1" customFormat="1" ht="25.5" customHeight="1">
      <c r="B132" s="141"/>
      <c r="C132" s="170" t="s">
        <v>174</v>
      </c>
      <c r="D132" s="170" t="s">
        <v>170</v>
      </c>
      <c r="E132" s="171" t="s">
        <v>597</v>
      </c>
      <c r="F132" s="290" t="s">
        <v>598</v>
      </c>
      <c r="G132" s="290"/>
      <c r="H132" s="290"/>
      <c r="I132" s="290"/>
      <c r="J132" s="172" t="s">
        <v>173</v>
      </c>
      <c r="K132" s="173">
        <v>433.32299999999998</v>
      </c>
      <c r="L132" s="291">
        <v>0</v>
      </c>
      <c r="M132" s="291"/>
      <c r="N132" s="292">
        <f>ROUND(L132*K132,3)</f>
        <v>0</v>
      </c>
      <c r="O132" s="292"/>
      <c r="P132" s="292"/>
      <c r="Q132" s="292"/>
      <c r="R132" s="144"/>
      <c r="T132" s="175" t="s">
        <v>5</v>
      </c>
      <c r="U132" s="47" t="s">
        <v>40</v>
      </c>
      <c r="V132" s="39"/>
      <c r="W132" s="176">
        <f>V132*K132</f>
        <v>0</v>
      </c>
      <c r="X132" s="176">
        <v>0</v>
      </c>
      <c r="Y132" s="176">
        <f>X132*K132</f>
        <v>0</v>
      </c>
      <c r="Z132" s="176">
        <v>0</v>
      </c>
      <c r="AA132" s="177">
        <f>Z132*K132</f>
        <v>0</v>
      </c>
      <c r="AR132" s="23" t="s">
        <v>174</v>
      </c>
      <c r="AT132" s="23" t="s">
        <v>170</v>
      </c>
      <c r="AU132" s="23" t="s">
        <v>103</v>
      </c>
      <c r="AY132" s="23" t="s">
        <v>169</v>
      </c>
      <c r="BE132" s="117">
        <f>IF(U132="základná",N132,0)</f>
        <v>0</v>
      </c>
      <c r="BF132" s="117">
        <f>IF(U132="znížená",N132,0)</f>
        <v>0</v>
      </c>
      <c r="BG132" s="117">
        <f>IF(U132="zákl. prenesená",N132,0)</f>
        <v>0</v>
      </c>
      <c r="BH132" s="117">
        <f>IF(U132="zníž. prenesená",N132,0)</f>
        <v>0</v>
      </c>
      <c r="BI132" s="117">
        <f>IF(U132="nulová",N132,0)</f>
        <v>0</v>
      </c>
      <c r="BJ132" s="23" t="s">
        <v>103</v>
      </c>
      <c r="BK132" s="178">
        <f>ROUND(L132*K132,3)</f>
        <v>0</v>
      </c>
      <c r="BL132" s="23" t="s">
        <v>174</v>
      </c>
      <c r="BM132" s="23" t="s">
        <v>599</v>
      </c>
    </row>
    <row r="133" spans="2:65" s="11" customFormat="1" ht="16.5" customHeight="1">
      <c r="B133" s="179"/>
      <c r="C133" s="180"/>
      <c r="D133" s="180"/>
      <c r="E133" s="181" t="s">
        <v>5</v>
      </c>
      <c r="F133" s="293" t="s">
        <v>600</v>
      </c>
      <c r="G133" s="294"/>
      <c r="H133" s="294"/>
      <c r="I133" s="294"/>
      <c r="J133" s="180"/>
      <c r="K133" s="182">
        <v>433.32299999999998</v>
      </c>
      <c r="L133" s="180"/>
      <c r="M133" s="180"/>
      <c r="N133" s="180"/>
      <c r="O133" s="180"/>
      <c r="P133" s="180"/>
      <c r="Q133" s="180"/>
      <c r="R133" s="183"/>
      <c r="T133" s="184"/>
      <c r="U133" s="180"/>
      <c r="V133" s="180"/>
      <c r="W133" s="180"/>
      <c r="X133" s="180"/>
      <c r="Y133" s="180"/>
      <c r="Z133" s="180"/>
      <c r="AA133" s="185"/>
      <c r="AT133" s="186" t="s">
        <v>177</v>
      </c>
      <c r="AU133" s="186" t="s">
        <v>103</v>
      </c>
      <c r="AV133" s="11" t="s">
        <v>103</v>
      </c>
      <c r="AW133" s="11" t="s">
        <v>30</v>
      </c>
      <c r="AX133" s="11" t="s">
        <v>81</v>
      </c>
      <c r="AY133" s="186" t="s">
        <v>169</v>
      </c>
    </row>
    <row r="134" spans="2:65" s="1" customFormat="1" ht="51" customHeight="1">
      <c r="B134" s="141"/>
      <c r="C134" s="170" t="s">
        <v>193</v>
      </c>
      <c r="D134" s="170" t="s">
        <v>170</v>
      </c>
      <c r="E134" s="171" t="s">
        <v>376</v>
      </c>
      <c r="F134" s="290" t="s">
        <v>377</v>
      </c>
      <c r="G134" s="290"/>
      <c r="H134" s="290"/>
      <c r="I134" s="290"/>
      <c r="J134" s="172" t="s">
        <v>173</v>
      </c>
      <c r="K134" s="173">
        <v>433.32299999999998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601</v>
      </c>
    </row>
    <row r="135" spans="2:65" s="1" customFormat="1" ht="51" customHeight="1">
      <c r="B135" s="141"/>
      <c r="C135" s="170" t="s">
        <v>198</v>
      </c>
      <c r="D135" s="170" t="s">
        <v>170</v>
      </c>
      <c r="E135" s="171" t="s">
        <v>380</v>
      </c>
      <c r="F135" s="290" t="s">
        <v>381</v>
      </c>
      <c r="G135" s="290"/>
      <c r="H135" s="290"/>
      <c r="I135" s="290"/>
      <c r="J135" s="172" t="s">
        <v>173</v>
      </c>
      <c r="K135" s="173">
        <v>4333.2299999999996</v>
      </c>
      <c r="L135" s="291">
        <v>0</v>
      </c>
      <c r="M135" s="291"/>
      <c r="N135" s="292">
        <f>ROUND(L135*K135,3)</f>
        <v>0</v>
      </c>
      <c r="O135" s="292"/>
      <c r="P135" s="292"/>
      <c r="Q135" s="292"/>
      <c r="R135" s="144"/>
      <c r="T135" s="175" t="s">
        <v>5</v>
      </c>
      <c r="U135" s="47" t="s">
        <v>40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0</v>
      </c>
      <c r="AA135" s="177">
        <f>Z135*K135</f>
        <v>0</v>
      </c>
      <c r="AR135" s="23" t="s">
        <v>174</v>
      </c>
      <c r="AT135" s="23" t="s">
        <v>170</v>
      </c>
      <c r="AU135" s="23" t="s">
        <v>103</v>
      </c>
      <c r="AY135" s="23" t="s">
        <v>169</v>
      </c>
      <c r="BE135" s="117">
        <f>IF(U135="základná",N135,0)</f>
        <v>0</v>
      </c>
      <c r="BF135" s="117">
        <f>IF(U135="znížená",N135,0)</f>
        <v>0</v>
      </c>
      <c r="BG135" s="117">
        <f>IF(U135="zákl. prenesená",N135,0)</f>
        <v>0</v>
      </c>
      <c r="BH135" s="117">
        <f>IF(U135="zníž. prenesená",N135,0)</f>
        <v>0</v>
      </c>
      <c r="BI135" s="117">
        <f>IF(U135="nulová",N135,0)</f>
        <v>0</v>
      </c>
      <c r="BJ135" s="23" t="s">
        <v>103</v>
      </c>
      <c r="BK135" s="178">
        <f>ROUND(L135*K135,3)</f>
        <v>0</v>
      </c>
      <c r="BL135" s="23" t="s">
        <v>174</v>
      </c>
      <c r="BM135" s="23" t="s">
        <v>602</v>
      </c>
    </row>
    <row r="136" spans="2:65" s="1" customFormat="1" ht="25.5" customHeight="1">
      <c r="B136" s="141"/>
      <c r="C136" s="170" t="s">
        <v>203</v>
      </c>
      <c r="D136" s="170" t="s">
        <v>170</v>
      </c>
      <c r="E136" s="171" t="s">
        <v>383</v>
      </c>
      <c r="F136" s="290" t="s">
        <v>384</v>
      </c>
      <c r="G136" s="290"/>
      <c r="H136" s="290"/>
      <c r="I136" s="290"/>
      <c r="J136" s="172" t="s">
        <v>173</v>
      </c>
      <c r="K136" s="173">
        <v>433.32299999999998</v>
      </c>
      <c r="L136" s="291">
        <v>0</v>
      </c>
      <c r="M136" s="291"/>
      <c r="N136" s="292">
        <f>ROUND(L136*K136,3)</f>
        <v>0</v>
      </c>
      <c r="O136" s="292"/>
      <c r="P136" s="292"/>
      <c r="Q136" s="292"/>
      <c r="R136" s="144"/>
      <c r="T136" s="175" t="s">
        <v>5</v>
      </c>
      <c r="U136" s="47" t="s">
        <v>40</v>
      </c>
      <c r="V136" s="39"/>
      <c r="W136" s="176">
        <f>V136*K136</f>
        <v>0</v>
      </c>
      <c r="X136" s="176">
        <v>0</v>
      </c>
      <c r="Y136" s="176">
        <f>X136*K136</f>
        <v>0</v>
      </c>
      <c r="Z136" s="176">
        <v>0</v>
      </c>
      <c r="AA136" s="177">
        <f>Z136*K136</f>
        <v>0</v>
      </c>
      <c r="AR136" s="23" t="s">
        <v>174</v>
      </c>
      <c r="AT136" s="23" t="s">
        <v>170</v>
      </c>
      <c r="AU136" s="23" t="s">
        <v>103</v>
      </c>
      <c r="AY136" s="23" t="s">
        <v>169</v>
      </c>
      <c r="BE136" s="117">
        <f>IF(U136="základná",N136,0)</f>
        <v>0</v>
      </c>
      <c r="BF136" s="117">
        <f>IF(U136="znížená",N136,0)</f>
        <v>0</v>
      </c>
      <c r="BG136" s="117">
        <f>IF(U136="zákl. prenesená",N136,0)</f>
        <v>0</v>
      </c>
      <c r="BH136" s="117">
        <f>IF(U136="zníž. prenesená",N136,0)</f>
        <v>0</v>
      </c>
      <c r="BI136" s="117">
        <f>IF(U136="nulová",N136,0)</f>
        <v>0</v>
      </c>
      <c r="BJ136" s="23" t="s">
        <v>103</v>
      </c>
      <c r="BK136" s="178">
        <f>ROUND(L136*K136,3)</f>
        <v>0</v>
      </c>
      <c r="BL136" s="23" t="s">
        <v>174</v>
      </c>
      <c r="BM136" s="23" t="s">
        <v>603</v>
      </c>
    </row>
    <row r="137" spans="2:65" s="1" customFormat="1" ht="25.5" customHeight="1">
      <c r="B137" s="141"/>
      <c r="C137" s="170" t="s">
        <v>207</v>
      </c>
      <c r="D137" s="170" t="s">
        <v>170</v>
      </c>
      <c r="E137" s="171" t="s">
        <v>188</v>
      </c>
      <c r="F137" s="290" t="s">
        <v>189</v>
      </c>
      <c r="G137" s="290"/>
      <c r="H137" s="290"/>
      <c r="I137" s="290"/>
      <c r="J137" s="172" t="s">
        <v>190</v>
      </c>
      <c r="K137" s="173">
        <v>1597.684</v>
      </c>
      <c r="L137" s="291">
        <v>0</v>
      </c>
      <c r="M137" s="291"/>
      <c r="N137" s="292">
        <f>ROUND(L137*K137,3)</f>
        <v>0</v>
      </c>
      <c r="O137" s="292"/>
      <c r="P137" s="292"/>
      <c r="Q137" s="292"/>
      <c r="R137" s="144"/>
      <c r="T137" s="175" t="s">
        <v>5</v>
      </c>
      <c r="U137" s="47" t="s">
        <v>40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3" t="s">
        <v>174</v>
      </c>
      <c r="AT137" s="23" t="s">
        <v>170</v>
      </c>
      <c r="AU137" s="23" t="s">
        <v>103</v>
      </c>
      <c r="AY137" s="23" t="s">
        <v>169</v>
      </c>
      <c r="BE137" s="117">
        <f>IF(U137="základná",N137,0)</f>
        <v>0</v>
      </c>
      <c r="BF137" s="117">
        <f>IF(U137="znížená",N137,0)</f>
        <v>0</v>
      </c>
      <c r="BG137" s="117">
        <f>IF(U137="zákl. prenesená",N137,0)</f>
        <v>0</v>
      </c>
      <c r="BH137" s="117">
        <f>IF(U137="zníž. prenesená",N137,0)</f>
        <v>0</v>
      </c>
      <c r="BI137" s="117">
        <f>IF(U137="nulová",N137,0)</f>
        <v>0</v>
      </c>
      <c r="BJ137" s="23" t="s">
        <v>103</v>
      </c>
      <c r="BK137" s="178">
        <f>ROUND(L137*K137,3)</f>
        <v>0</v>
      </c>
      <c r="BL137" s="23" t="s">
        <v>174</v>
      </c>
      <c r="BM137" s="23" t="s">
        <v>604</v>
      </c>
    </row>
    <row r="138" spans="2:65" s="11" customFormat="1" ht="16.5" customHeight="1">
      <c r="B138" s="179"/>
      <c r="C138" s="180"/>
      <c r="D138" s="180"/>
      <c r="E138" s="181" t="s">
        <v>5</v>
      </c>
      <c r="F138" s="293" t="s">
        <v>605</v>
      </c>
      <c r="G138" s="294"/>
      <c r="H138" s="294"/>
      <c r="I138" s="294"/>
      <c r="J138" s="180"/>
      <c r="K138" s="182">
        <v>1597.684</v>
      </c>
      <c r="L138" s="180"/>
      <c r="M138" s="180"/>
      <c r="N138" s="180"/>
      <c r="O138" s="180"/>
      <c r="P138" s="180"/>
      <c r="Q138" s="180"/>
      <c r="R138" s="183"/>
      <c r="T138" s="184"/>
      <c r="U138" s="180"/>
      <c r="V138" s="180"/>
      <c r="W138" s="180"/>
      <c r="X138" s="180"/>
      <c r="Y138" s="180"/>
      <c r="Z138" s="180"/>
      <c r="AA138" s="185"/>
      <c r="AT138" s="186" t="s">
        <v>177</v>
      </c>
      <c r="AU138" s="186" t="s">
        <v>103</v>
      </c>
      <c r="AV138" s="11" t="s">
        <v>103</v>
      </c>
      <c r="AW138" s="11" t="s">
        <v>30</v>
      </c>
      <c r="AX138" s="11" t="s">
        <v>81</v>
      </c>
      <c r="AY138" s="186" t="s">
        <v>169</v>
      </c>
    </row>
    <row r="139" spans="2:65" s="1" customFormat="1" ht="25.5" customHeight="1">
      <c r="B139" s="141"/>
      <c r="C139" s="170" t="s">
        <v>211</v>
      </c>
      <c r="D139" s="170" t="s">
        <v>170</v>
      </c>
      <c r="E139" s="171" t="s">
        <v>606</v>
      </c>
      <c r="F139" s="290" t="s">
        <v>607</v>
      </c>
      <c r="G139" s="290"/>
      <c r="H139" s="290"/>
      <c r="I139" s="290"/>
      <c r="J139" s="172" t="s">
        <v>190</v>
      </c>
      <c r="K139" s="173">
        <v>30.5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608</v>
      </c>
    </row>
    <row r="140" spans="2:65" s="1" customFormat="1" ht="25.5" customHeight="1">
      <c r="B140" s="141"/>
      <c r="C140" s="170" t="s">
        <v>216</v>
      </c>
      <c r="D140" s="170" t="s">
        <v>170</v>
      </c>
      <c r="E140" s="171" t="s">
        <v>609</v>
      </c>
      <c r="F140" s="290" t="s">
        <v>610</v>
      </c>
      <c r="G140" s="290"/>
      <c r="H140" s="290"/>
      <c r="I140" s="290"/>
      <c r="J140" s="172" t="s">
        <v>190</v>
      </c>
      <c r="K140" s="173">
        <v>39.479999999999997</v>
      </c>
      <c r="L140" s="291">
        <v>0</v>
      </c>
      <c r="M140" s="291"/>
      <c r="N140" s="292">
        <f>ROUND(L140*K140,3)</f>
        <v>0</v>
      </c>
      <c r="O140" s="292"/>
      <c r="P140" s="292"/>
      <c r="Q140" s="292"/>
      <c r="R140" s="144"/>
      <c r="T140" s="175" t="s">
        <v>5</v>
      </c>
      <c r="U140" s="47" t="s">
        <v>40</v>
      </c>
      <c r="V140" s="39"/>
      <c r="W140" s="176">
        <f>V140*K140</f>
        <v>0</v>
      </c>
      <c r="X140" s="176">
        <v>0.04</v>
      </c>
      <c r="Y140" s="176">
        <f>X140*K140</f>
        <v>1.5791999999999999</v>
      </c>
      <c r="Z140" s="176">
        <v>0</v>
      </c>
      <c r="AA140" s="177">
        <f>Z140*K140</f>
        <v>0</v>
      </c>
      <c r="AR140" s="23" t="s">
        <v>174</v>
      </c>
      <c r="AT140" s="23" t="s">
        <v>170</v>
      </c>
      <c r="AU140" s="23" t="s">
        <v>103</v>
      </c>
      <c r="AY140" s="23" t="s">
        <v>169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103</v>
      </c>
      <c r="BK140" s="178">
        <f>ROUND(L140*K140,3)</f>
        <v>0</v>
      </c>
      <c r="BL140" s="23" t="s">
        <v>174</v>
      </c>
      <c r="BM140" s="23" t="s">
        <v>611</v>
      </c>
    </row>
    <row r="141" spans="2:65" s="11" customFormat="1" ht="16.5" customHeight="1">
      <c r="B141" s="179"/>
      <c r="C141" s="180"/>
      <c r="D141" s="180"/>
      <c r="E141" s="181" t="s">
        <v>5</v>
      </c>
      <c r="F141" s="293" t="s">
        <v>612</v>
      </c>
      <c r="G141" s="294"/>
      <c r="H141" s="294"/>
      <c r="I141" s="294"/>
      <c r="J141" s="180"/>
      <c r="K141" s="182">
        <v>39.479999999999997</v>
      </c>
      <c r="L141" s="180"/>
      <c r="M141" s="180"/>
      <c r="N141" s="180"/>
      <c r="O141" s="180"/>
      <c r="P141" s="180"/>
      <c r="Q141" s="180"/>
      <c r="R141" s="183"/>
      <c r="T141" s="184"/>
      <c r="U141" s="180"/>
      <c r="V141" s="180"/>
      <c r="W141" s="180"/>
      <c r="X141" s="180"/>
      <c r="Y141" s="180"/>
      <c r="Z141" s="180"/>
      <c r="AA141" s="185"/>
      <c r="AT141" s="186" t="s">
        <v>177</v>
      </c>
      <c r="AU141" s="186" t="s">
        <v>103</v>
      </c>
      <c r="AV141" s="11" t="s">
        <v>103</v>
      </c>
      <c r="AW141" s="11" t="s">
        <v>30</v>
      </c>
      <c r="AX141" s="11" t="s">
        <v>81</v>
      </c>
      <c r="AY141" s="186" t="s">
        <v>169</v>
      </c>
    </row>
    <row r="142" spans="2:65" s="1" customFormat="1" ht="16.5" customHeight="1">
      <c r="B142" s="141"/>
      <c r="C142" s="202" t="s">
        <v>220</v>
      </c>
      <c r="D142" s="202" t="s">
        <v>266</v>
      </c>
      <c r="E142" s="203" t="s">
        <v>613</v>
      </c>
      <c r="F142" s="310" t="s">
        <v>614</v>
      </c>
      <c r="G142" s="310"/>
      <c r="H142" s="310"/>
      <c r="I142" s="310"/>
      <c r="J142" s="204" t="s">
        <v>615</v>
      </c>
      <c r="K142" s="205">
        <v>1.22</v>
      </c>
      <c r="L142" s="311">
        <v>0</v>
      </c>
      <c r="M142" s="311"/>
      <c r="N142" s="31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1E-3</v>
      </c>
      <c r="Y142" s="176">
        <f>X142*K142</f>
        <v>1.2199999999999999E-3</v>
      </c>
      <c r="Z142" s="176">
        <v>0</v>
      </c>
      <c r="AA142" s="177">
        <f>Z142*K142</f>
        <v>0</v>
      </c>
      <c r="AR142" s="23" t="s">
        <v>207</v>
      </c>
      <c r="AT142" s="23" t="s">
        <v>266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616</v>
      </c>
    </row>
    <row r="143" spans="2:65" s="1" customFormat="1" ht="38.25" customHeight="1">
      <c r="B143" s="141"/>
      <c r="C143" s="170" t="s">
        <v>224</v>
      </c>
      <c r="D143" s="170" t="s">
        <v>170</v>
      </c>
      <c r="E143" s="171" t="s">
        <v>617</v>
      </c>
      <c r="F143" s="290" t="s">
        <v>618</v>
      </c>
      <c r="G143" s="290"/>
      <c r="H143" s="290"/>
      <c r="I143" s="290"/>
      <c r="J143" s="172" t="s">
        <v>173</v>
      </c>
      <c r="K143" s="173">
        <v>0.19700000000000001</v>
      </c>
      <c r="L143" s="291">
        <v>0</v>
      </c>
      <c r="M143" s="291"/>
      <c r="N143" s="292">
        <f>ROUND(L143*K143,3)</f>
        <v>0</v>
      </c>
      <c r="O143" s="292"/>
      <c r="P143" s="292"/>
      <c r="Q143" s="292"/>
      <c r="R143" s="144"/>
      <c r="T143" s="175" t="s">
        <v>5</v>
      </c>
      <c r="U143" s="47" t="s">
        <v>40</v>
      </c>
      <c r="V143" s="39"/>
      <c r="W143" s="176">
        <f>V143*K143</f>
        <v>0</v>
      </c>
      <c r="X143" s="176">
        <v>1.1666700000000001</v>
      </c>
      <c r="Y143" s="176">
        <f>X143*K143</f>
        <v>0.22983399000000002</v>
      </c>
      <c r="Z143" s="176">
        <v>0</v>
      </c>
      <c r="AA143" s="177">
        <f>Z143*K143</f>
        <v>0</v>
      </c>
      <c r="AR143" s="23" t="s">
        <v>174</v>
      </c>
      <c r="AT143" s="23" t="s">
        <v>170</v>
      </c>
      <c r="AU143" s="23" t="s">
        <v>103</v>
      </c>
      <c r="AY143" s="23" t="s">
        <v>169</v>
      </c>
      <c r="BE143" s="117">
        <f>IF(U143="základná",N143,0)</f>
        <v>0</v>
      </c>
      <c r="BF143" s="117">
        <f>IF(U143="znížená",N143,0)</f>
        <v>0</v>
      </c>
      <c r="BG143" s="117">
        <f>IF(U143="zákl. prenesená",N143,0)</f>
        <v>0</v>
      </c>
      <c r="BH143" s="117">
        <f>IF(U143="zníž. prenesená",N143,0)</f>
        <v>0</v>
      </c>
      <c r="BI143" s="117">
        <f>IF(U143="nulová",N143,0)</f>
        <v>0</v>
      </c>
      <c r="BJ143" s="23" t="s">
        <v>103</v>
      </c>
      <c r="BK143" s="178">
        <f>ROUND(L143*K143,3)</f>
        <v>0</v>
      </c>
      <c r="BL143" s="23" t="s">
        <v>174</v>
      </c>
      <c r="BM143" s="23" t="s">
        <v>619</v>
      </c>
    </row>
    <row r="144" spans="2:65" s="11" customFormat="1" ht="16.5" customHeight="1">
      <c r="B144" s="179"/>
      <c r="C144" s="180"/>
      <c r="D144" s="180"/>
      <c r="E144" s="181" t="s">
        <v>5</v>
      </c>
      <c r="F144" s="293" t="s">
        <v>620</v>
      </c>
      <c r="G144" s="294"/>
      <c r="H144" s="294"/>
      <c r="I144" s="294"/>
      <c r="J144" s="180"/>
      <c r="K144" s="182">
        <v>0.19700000000000001</v>
      </c>
      <c r="L144" s="180"/>
      <c r="M144" s="180"/>
      <c r="N144" s="180"/>
      <c r="O144" s="180"/>
      <c r="P144" s="180"/>
      <c r="Q144" s="180"/>
      <c r="R144" s="183"/>
      <c r="T144" s="184"/>
      <c r="U144" s="180"/>
      <c r="V144" s="180"/>
      <c r="W144" s="180"/>
      <c r="X144" s="180"/>
      <c r="Y144" s="180"/>
      <c r="Z144" s="180"/>
      <c r="AA144" s="185"/>
      <c r="AT144" s="186" t="s">
        <v>177</v>
      </c>
      <c r="AU144" s="186" t="s">
        <v>103</v>
      </c>
      <c r="AV144" s="11" t="s">
        <v>103</v>
      </c>
      <c r="AW144" s="11" t="s">
        <v>30</v>
      </c>
      <c r="AX144" s="11" t="s">
        <v>81</v>
      </c>
      <c r="AY144" s="186" t="s">
        <v>169</v>
      </c>
    </row>
    <row r="145" spans="2:65" s="1" customFormat="1" ht="16.5" customHeight="1">
      <c r="B145" s="141"/>
      <c r="C145" s="202" t="s">
        <v>231</v>
      </c>
      <c r="D145" s="202" t="s">
        <v>266</v>
      </c>
      <c r="E145" s="203" t="s">
        <v>621</v>
      </c>
      <c r="F145" s="310" t="s">
        <v>622</v>
      </c>
      <c r="G145" s="310"/>
      <c r="H145" s="310"/>
      <c r="I145" s="310"/>
      <c r="J145" s="204" t="s">
        <v>243</v>
      </c>
      <c r="K145" s="205">
        <v>2E-3</v>
      </c>
      <c r="L145" s="311">
        <v>0</v>
      </c>
      <c r="M145" s="311"/>
      <c r="N145" s="312">
        <f>ROUND(L145*K145,3)</f>
        <v>0</v>
      </c>
      <c r="O145" s="292"/>
      <c r="P145" s="292"/>
      <c r="Q145" s="292"/>
      <c r="R145" s="144"/>
      <c r="T145" s="175" t="s">
        <v>5</v>
      </c>
      <c r="U145" s="47" t="s">
        <v>40</v>
      </c>
      <c r="V145" s="39"/>
      <c r="W145" s="176">
        <f>V145*K145</f>
        <v>0</v>
      </c>
      <c r="X145" s="176">
        <v>1</v>
      </c>
      <c r="Y145" s="176">
        <f>X145*K145</f>
        <v>2E-3</v>
      </c>
      <c r="Z145" s="176">
        <v>0</v>
      </c>
      <c r="AA145" s="177">
        <f>Z145*K145</f>
        <v>0</v>
      </c>
      <c r="AR145" s="23" t="s">
        <v>207</v>
      </c>
      <c r="AT145" s="23" t="s">
        <v>266</v>
      </c>
      <c r="AU145" s="23" t="s">
        <v>103</v>
      </c>
      <c r="AY145" s="23" t="s">
        <v>169</v>
      </c>
      <c r="BE145" s="117">
        <f>IF(U145="základná",N145,0)</f>
        <v>0</v>
      </c>
      <c r="BF145" s="117">
        <f>IF(U145="znížená",N145,0)</f>
        <v>0</v>
      </c>
      <c r="BG145" s="117">
        <f>IF(U145="zákl. prenesená",N145,0)</f>
        <v>0</v>
      </c>
      <c r="BH145" s="117">
        <f>IF(U145="zníž. prenesená",N145,0)</f>
        <v>0</v>
      </c>
      <c r="BI145" s="117">
        <f>IF(U145="nulová",N145,0)</f>
        <v>0</v>
      </c>
      <c r="BJ145" s="23" t="s">
        <v>103</v>
      </c>
      <c r="BK145" s="178">
        <f>ROUND(L145*K145,3)</f>
        <v>0</v>
      </c>
      <c r="BL145" s="23" t="s">
        <v>174</v>
      </c>
      <c r="BM145" s="23" t="s">
        <v>623</v>
      </c>
    </row>
    <row r="146" spans="2:65" s="10" customFormat="1" ht="29.9" customHeight="1">
      <c r="B146" s="159"/>
      <c r="C146" s="160"/>
      <c r="D146" s="169" t="s">
        <v>139</v>
      </c>
      <c r="E146" s="169"/>
      <c r="F146" s="169"/>
      <c r="G146" s="169"/>
      <c r="H146" s="169"/>
      <c r="I146" s="169"/>
      <c r="J146" s="169"/>
      <c r="K146" s="169"/>
      <c r="L146" s="169"/>
      <c r="M146" s="169"/>
      <c r="N146" s="304">
        <f>BK146</f>
        <v>0</v>
      </c>
      <c r="O146" s="305"/>
      <c r="P146" s="305"/>
      <c r="Q146" s="305"/>
      <c r="R146" s="162"/>
      <c r="T146" s="163"/>
      <c r="U146" s="160"/>
      <c r="V146" s="160"/>
      <c r="W146" s="164">
        <f>SUM(W147:W159)</f>
        <v>0</v>
      </c>
      <c r="X146" s="160"/>
      <c r="Y146" s="164">
        <f>SUM(Y147:Y159)</f>
        <v>3.7983124799999999</v>
      </c>
      <c r="Z146" s="160"/>
      <c r="AA146" s="165">
        <f>SUM(AA147:AA159)</f>
        <v>0</v>
      </c>
      <c r="AR146" s="166" t="s">
        <v>81</v>
      </c>
      <c r="AT146" s="167" t="s">
        <v>72</v>
      </c>
      <c r="AU146" s="167" t="s">
        <v>81</v>
      </c>
      <c r="AY146" s="166" t="s">
        <v>169</v>
      </c>
      <c r="BK146" s="168">
        <f>SUM(BK147:BK159)</f>
        <v>0</v>
      </c>
    </row>
    <row r="147" spans="2:65" s="1" customFormat="1" ht="38.25" customHeight="1">
      <c r="B147" s="141"/>
      <c r="C147" s="170" t="s">
        <v>236</v>
      </c>
      <c r="D147" s="170" t="s">
        <v>170</v>
      </c>
      <c r="E147" s="171" t="s">
        <v>624</v>
      </c>
      <c r="F147" s="290" t="s">
        <v>625</v>
      </c>
      <c r="G147" s="290"/>
      <c r="H147" s="290"/>
      <c r="I147" s="290"/>
      <c r="J147" s="172" t="s">
        <v>190</v>
      </c>
      <c r="K147" s="173">
        <v>138.29599999999999</v>
      </c>
      <c r="L147" s="291">
        <v>0</v>
      </c>
      <c r="M147" s="291"/>
      <c r="N147" s="292">
        <f>ROUND(L147*K147,3)</f>
        <v>0</v>
      </c>
      <c r="O147" s="292"/>
      <c r="P147" s="292"/>
      <c r="Q147" s="292"/>
      <c r="R147" s="144"/>
      <c r="T147" s="175" t="s">
        <v>5</v>
      </c>
      <c r="U147" s="47" t="s">
        <v>40</v>
      </c>
      <c r="V147" s="39"/>
      <c r="W147" s="176">
        <f>V147*K147</f>
        <v>0</v>
      </c>
      <c r="X147" s="176">
        <v>0</v>
      </c>
      <c r="Y147" s="176">
        <f>X147*K147</f>
        <v>0</v>
      </c>
      <c r="Z147" s="176">
        <v>0</v>
      </c>
      <c r="AA147" s="177">
        <f>Z147*K147</f>
        <v>0</v>
      </c>
      <c r="AR147" s="23" t="s">
        <v>174</v>
      </c>
      <c r="AT147" s="23" t="s">
        <v>170</v>
      </c>
      <c r="AU147" s="23" t="s">
        <v>103</v>
      </c>
      <c r="AY147" s="23" t="s">
        <v>169</v>
      </c>
      <c r="BE147" s="117">
        <f>IF(U147="základná",N147,0)</f>
        <v>0</v>
      </c>
      <c r="BF147" s="117">
        <f>IF(U147="znížená",N147,0)</f>
        <v>0</v>
      </c>
      <c r="BG147" s="117">
        <f>IF(U147="zákl. prenesená",N147,0)</f>
        <v>0</v>
      </c>
      <c r="BH147" s="117">
        <f>IF(U147="zníž. prenesená",N147,0)</f>
        <v>0</v>
      </c>
      <c r="BI147" s="117">
        <f>IF(U147="nulová",N147,0)</f>
        <v>0</v>
      </c>
      <c r="BJ147" s="23" t="s">
        <v>103</v>
      </c>
      <c r="BK147" s="178">
        <f>ROUND(L147*K147,3)</f>
        <v>0</v>
      </c>
      <c r="BL147" s="23" t="s">
        <v>174</v>
      </c>
      <c r="BM147" s="23" t="s">
        <v>626</v>
      </c>
    </row>
    <row r="148" spans="2:65" s="11" customFormat="1" ht="16.5" customHeight="1">
      <c r="B148" s="179"/>
      <c r="C148" s="180"/>
      <c r="D148" s="180"/>
      <c r="E148" s="181" t="s">
        <v>5</v>
      </c>
      <c r="F148" s="293" t="s">
        <v>627</v>
      </c>
      <c r="G148" s="294"/>
      <c r="H148" s="294"/>
      <c r="I148" s="294"/>
      <c r="J148" s="180"/>
      <c r="K148" s="182">
        <v>138.29599999999999</v>
      </c>
      <c r="L148" s="180"/>
      <c r="M148" s="180"/>
      <c r="N148" s="180"/>
      <c r="O148" s="180"/>
      <c r="P148" s="180"/>
      <c r="Q148" s="180"/>
      <c r="R148" s="183"/>
      <c r="T148" s="184"/>
      <c r="U148" s="180"/>
      <c r="V148" s="180"/>
      <c r="W148" s="180"/>
      <c r="X148" s="180"/>
      <c r="Y148" s="180"/>
      <c r="Z148" s="180"/>
      <c r="AA148" s="185"/>
      <c r="AT148" s="186" t="s">
        <v>177</v>
      </c>
      <c r="AU148" s="186" t="s">
        <v>103</v>
      </c>
      <c r="AV148" s="11" t="s">
        <v>103</v>
      </c>
      <c r="AW148" s="11" t="s">
        <v>30</v>
      </c>
      <c r="AX148" s="11" t="s">
        <v>81</v>
      </c>
      <c r="AY148" s="186" t="s">
        <v>169</v>
      </c>
    </row>
    <row r="149" spans="2:65" s="1" customFormat="1" ht="25.5" customHeight="1">
      <c r="B149" s="141"/>
      <c r="C149" s="170" t="s">
        <v>240</v>
      </c>
      <c r="D149" s="170" t="s">
        <v>170</v>
      </c>
      <c r="E149" s="171" t="s">
        <v>628</v>
      </c>
      <c r="F149" s="290" t="s">
        <v>629</v>
      </c>
      <c r="G149" s="290"/>
      <c r="H149" s="290"/>
      <c r="I149" s="290"/>
      <c r="J149" s="172" t="s">
        <v>190</v>
      </c>
      <c r="K149" s="173">
        <v>1435.5609999999999</v>
      </c>
      <c r="L149" s="291">
        <v>0</v>
      </c>
      <c r="M149" s="291"/>
      <c r="N149" s="292">
        <f>ROUND(L149*K149,3)</f>
        <v>0</v>
      </c>
      <c r="O149" s="292"/>
      <c r="P149" s="292"/>
      <c r="Q149" s="292"/>
      <c r="R149" s="144"/>
      <c r="T149" s="175" t="s">
        <v>5</v>
      </c>
      <c r="U149" s="47" t="s">
        <v>40</v>
      </c>
      <c r="V149" s="39"/>
      <c r="W149" s="176">
        <f>V149*K149</f>
        <v>0</v>
      </c>
      <c r="X149" s="176">
        <v>0</v>
      </c>
      <c r="Y149" s="176">
        <f>X149*K149</f>
        <v>0</v>
      </c>
      <c r="Z149" s="176">
        <v>0</v>
      </c>
      <c r="AA149" s="177">
        <f>Z149*K149</f>
        <v>0</v>
      </c>
      <c r="AR149" s="23" t="s">
        <v>174</v>
      </c>
      <c r="AT149" s="23" t="s">
        <v>170</v>
      </c>
      <c r="AU149" s="23" t="s">
        <v>103</v>
      </c>
      <c r="AY149" s="23" t="s">
        <v>169</v>
      </c>
      <c r="BE149" s="117">
        <f>IF(U149="základná",N149,0)</f>
        <v>0</v>
      </c>
      <c r="BF149" s="117">
        <f>IF(U149="znížená",N149,0)</f>
        <v>0</v>
      </c>
      <c r="BG149" s="117">
        <f>IF(U149="zákl. prenesená",N149,0)</f>
        <v>0</v>
      </c>
      <c r="BH149" s="117">
        <f>IF(U149="zníž. prenesená",N149,0)</f>
        <v>0</v>
      </c>
      <c r="BI149" s="117">
        <f>IF(U149="nulová",N149,0)</f>
        <v>0</v>
      </c>
      <c r="BJ149" s="23" t="s">
        <v>103</v>
      </c>
      <c r="BK149" s="178">
        <f>ROUND(L149*K149,3)</f>
        <v>0</v>
      </c>
      <c r="BL149" s="23" t="s">
        <v>174</v>
      </c>
      <c r="BM149" s="23" t="s">
        <v>630</v>
      </c>
    </row>
    <row r="150" spans="2:65" s="11" customFormat="1" ht="16.5" customHeight="1">
      <c r="B150" s="179"/>
      <c r="C150" s="180"/>
      <c r="D150" s="180"/>
      <c r="E150" s="181" t="s">
        <v>5</v>
      </c>
      <c r="F150" s="293" t="s">
        <v>631</v>
      </c>
      <c r="G150" s="294"/>
      <c r="H150" s="294"/>
      <c r="I150" s="294"/>
      <c r="J150" s="180"/>
      <c r="K150" s="182">
        <v>1094.4680000000001</v>
      </c>
      <c r="L150" s="180"/>
      <c r="M150" s="180"/>
      <c r="N150" s="180"/>
      <c r="O150" s="180"/>
      <c r="P150" s="180"/>
      <c r="Q150" s="180"/>
      <c r="R150" s="183"/>
      <c r="T150" s="184"/>
      <c r="U150" s="180"/>
      <c r="V150" s="180"/>
      <c r="W150" s="180"/>
      <c r="X150" s="180"/>
      <c r="Y150" s="180"/>
      <c r="Z150" s="180"/>
      <c r="AA150" s="185"/>
      <c r="AT150" s="186" t="s">
        <v>177</v>
      </c>
      <c r="AU150" s="186" t="s">
        <v>103</v>
      </c>
      <c r="AV150" s="11" t="s">
        <v>103</v>
      </c>
      <c r="AW150" s="11" t="s">
        <v>30</v>
      </c>
      <c r="AX150" s="11" t="s">
        <v>73</v>
      </c>
      <c r="AY150" s="186" t="s">
        <v>169</v>
      </c>
    </row>
    <row r="151" spans="2:65" s="11" customFormat="1" ht="16.5" customHeight="1">
      <c r="B151" s="179"/>
      <c r="C151" s="180"/>
      <c r="D151" s="180"/>
      <c r="E151" s="181" t="s">
        <v>5</v>
      </c>
      <c r="F151" s="295" t="s">
        <v>632</v>
      </c>
      <c r="G151" s="296"/>
      <c r="H151" s="296"/>
      <c r="I151" s="296"/>
      <c r="J151" s="180"/>
      <c r="K151" s="182">
        <v>333.53300000000002</v>
      </c>
      <c r="L151" s="180"/>
      <c r="M151" s="180"/>
      <c r="N151" s="180"/>
      <c r="O151" s="180"/>
      <c r="P151" s="180"/>
      <c r="Q151" s="180"/>
      <c r="R151" s="183"/>
      <c r="T151" s="184"/>
      <c r="U151" s="180"/>
      <c r="V151" s="180"/>
      <c r="W151" s="180"/>
      <c r="X151" s="180"/>
      <c r="Y151" s="180"/>
      <c r="Z151" s="180"/>
      <c r="AA151" s="185"/>
      <c r="AT151" s="186" t="s">
        <v>177</v>
      </c>
      <c r="AU151" s="186" t="s">
        <v>103</v>
      </c>
      <c r="AV151" s="11" t="s">
        <v>103</v>
      </c>
      <c r="AW151" s="11" t="s">
        <v>30</v>
      </c>
      <c r="AX151" s="11" t="s">
        <v>73</v>
      </c>
      <c r="AY151" s="186" t="s">
        <v>169</v>
      </c>
    </row>
    <row r="152" spans="2:65" s="11" customFormat="1" ht="16.5" customHeight="1">
      <c r="B152" s="179"/>
      <c r="C152" s="180"/>
      <c r="D152" s="180"/>
      <c r="E152" s="181" t="s">
        <v>5</v>
      </c>
      <c r="F152" s="295" t="s">
        <v>633</v>
      </c>
      <c r="G152" s="296"/>
      <c r="H152" s="296"/>
      <c r="I152" s="296"/>
      <c r="J152" s="180"/>
      <c r="K152" s="182">
        <v>7.56</v>
      </c>
      <c r="L152" s="180"/>
      <c r="M152" s="180"/>
      <c r="N152" s="180"/>
      <c r="O152" s="180"/>
      <c r="P152" s="180"/>
      <c r="Q152" s="180"/>
      <c r="R152" s="183"/>
      <c r="T152" s="184"/>
      <c r="U152" s="180"/>
      <c r="V152" s="180"/>
      <c r="W152" s="180"/>
      <c r="X152" s="180"/>
      <c r="Y152" s="180"/>
      <c r="Z152" s="180"/>
      <c r="AA152" s="185"/>
      <c r="AT152" s="186" t="s">
        <v>177</v>
      </c>
      <c r="AU152" s="186" t="s">
        <v>103</v>
      </c>
      <c r="AV152" s="11" t="s">
        <v>103</v>
      </c>
      <c r="AW152" s="11" t="s">
        <v>30</v>
      </c>
      <c r="AX152" s="11" t="s">
        <v>73</v>
      </c>
      <c r="AY152" s="186" t="s">
        <v>169</v>
      </c>
    </row>
    <row r="153" spans="2:65" s="12" customFormat="1" ht="16.5" customHeight="1">
      <c r="B153" s="187"/>
      <c r="C153" s="188"/>
      <c r="D153" s="188"/>
      <c r="E153" s="189" t="s">
        <v>5</v>
      </c>
      <c r="F153" s="302" t="s">
        <v>179</v>
      </c>
      <c r="G153" s="303"/>
      <c r="H153" s="303"/>
      <c r="I153" s="303"/>
      <c r="J153" s="188"/>
      <c r="K153" s="190">
        <v>1435.5609999999999</v>
      </c>
      <c r="L153" s="188"/>
      <c r="M153" s="188"/>
      <c r="N153" s="188"/>
      <c r="O153" s="188"/>
      <c r="P153" s="188"/>
      <c r="Q153" s="188"/>
      <c r="R153" s="191"/>
      <c r="T153" s="192"/>
      <c r="U153" s="188"/>
      <c r="V153" s="188"/>
      <c r="W153" s="188"/>
      <c r="X153" s="188"/>
      <c r="Y153" s="188"/>
      <c r="Z153" s="188"/>
      <c r="AA153" s="193"/>
      <c r="AT153" s="194" t="s">
        <v>177</v>
      </c>
      <c r="AU153" s="194" t="s">
        <v>103</v>
      </c>
      <c r="AV153" s="12" t="s">
        <v>174</v>
      </c>
      <c r="AW153" s="12" t="s">
        <v>30</v>
      </c>
      <c r="AX153" s="12" t="s">
        <v>81</v>
      </c>
      <c r="AY153" s="194" t="s">
        <v>169</v>
      </c>
    </row>
    <row r="154" spans="2:65" s="1" customFormat="1" ht="25.5" customHeight="1">
      <c r="B154" s="141"/>
      <c r="C154" s="170" t="s">
        <v>252</v>
      </c>
      <c r="D154" s="170" t="s">
        <v>170</v>
      </c>
      <c r="E154" s="171" t="s">
        <v>634</v>
      </c>
      <c r="F154" s="290" t="s">
        <v>635</v>
      </c>
      <c r="G154" s="290"/>
      <c r="H154" s="290"/>
      <c r="I154" s="290"/>
      <c r="J154" s="172" t="s">
        <v>190</v>
      </c>
      <c r="K154" s="173">
        <v>138.29599999999999</v>
      </c>
      <c r="L154" s="291">
        <v>0</v>
      </c>
      <c r="M154" s="291"/>
      <c r="N154" s="292">
        <f>ROUND(L154*K154,3)</f>
        <v>0</v>
      </c>
      <c r="O154" s="292"/>
      <c r="P154" s="292"/>
      <c r="Q154" s="292"/>
      <c r="R154" s="144"/>
      <c r="T154" s="175" t="s">
        <v>5</v>
      </c>
      <c r="U154" s="47" t="s">
        <v>40</v>
      </c>
      <c r="V154" s="39"/>
      <c r="W154" s="176">
        <f>V154*K154</f>
        <v>0</v>
      </c>
      <c r="X154" s="176">
        <v>0</v>
      </c>
      <c r="Y154" s="176">
        <f>X154*K154</f>
        <v>0</v>
      </c>
      <c r="Z154" s="176">
        <v>0</v>
      </c>
      <c r="AA154" s="177">
        <f>Z154*K154</f>
        <v>0</v>
      </c>
      <c r="AR154" s="23" t="s">
        <v>174</v>
      </c>
      <c r="AT154" s="23" t="s">
        <v>170</v>
      </c>
      <c r="AU154" s="23" t="s">
        <v>103</v>
      </c>
      <c r="AY154" s="23" t="s">
        <v>169</v>
      </c>
      <c r="BE154" s="117">
        <f>IF(U154="základná",N154,0)</f>
        <v>0</v>
      </c>
      <c r="BF154" s="117">
        <f>IF(U154="znížená",N154,0)</f>
        <v>0</v>
      </c>
      <c r="BG154" s="117">
        <f>IF(U154="zákl. prenesená",N154,0)</f>
        <v>0</v>
      </c>
      <c r="BH154" s="117">
        <f>IF(U154="zníž. prenesená",N154,0)</f>
        <v>0</v>
      </c>
      <c r="BI154" s="117">
        <f>IF(U154="nulová",N154,0)</f>
        <v>0</v>
      </c>
      <c r="BJ154" s="23" t="s">
        <v>103</v>
      </c>
      <c r="BK154" s="178">
        <f>ROUND(L154*K154,3)</f>
        <v>0</v>
      </c>
      <c r="BL154" s="23" t="s">
        <v>174</v>
      </c>
      <c r="BM154" s="23" t="s">
        <v>636</v>
      </c>
    </row>
    <row r="155" spans="2:65" s="11" customFormat="1" ht="16.5" customHeight="1">
      <c r="B155" s="179"/>
      <c r="C155" s="180"/>
      <c r="D155" s="180"/>
      <c r="E155" s="181" t="s">
        <v>5</v>
      </c>
      <c r="F155" s="293" t="s">
        <v>627</v>
      </c>
      <c r="G155" s="294"/>
      <c r="H155" s="294"/>
      <c r="I155" s="294"/>
      <c r="J155" s="180"/>
      <c r="K155" s="182">
        <v>138.29599999999999</v>
      </c>
      <c r="L155" s="180"/>
      <c r="M155" s="180"/>
      <c r="N155" s="180"/>
      <c r="O155" s="180"/>
      <c r="P155" s="180"/>
      <c r="Q155" s="180"/>
      <c r="R155" s="183"/>
      <c r="T155" s="184"/>
      <c r="U155" s="180"/>
      <c r="V155" s="180"/>
      <c r="W155" s="180"/>
      <c r="X155" s="180"/>
      <c r="Y155" s="180"/>
      <c r="Z155" s="180"/>
      <c r="AA155" s="185"/>
      <c r="AT155" s="186" t="s">
        <v>177</v>
      </c>
      <c r="AU155" s="186" t="s">
        <v>103</v>
      </c>
      <c r="AV155" s="11" t="s">
        <v>103</v>
      </c>
      <c r="AW155" s="11" t="s">
        <v>30</v>
      </c>
      <c r="AX155" s="11" t="s">
        <v>81</v>
      </c>
      <c r="AY155" s="186" t="s">
        <v>169</v>
      </c>
    </row>
    <row r="156" spans="2:65" s="1" customFormat="1" ht="38.25" customHeight="1">
      <c r="B156" s="141"/>
      <c r="C156" s="170" t="s">
        <v>257</v>
      </c>
      <c r="D156" s="170" t="s">
        <v>170</v>
      </c>
      <c r="E156" s="171" t="s">
        <v>225</v>
      </c>
      <c r="F156" s="290" t="s">
        <v>637</v>
      </c>
      <c r="G156" s="290"/>
      <c r="H156" s="290"/>
      <c r="I156" s="290"/>
      <c r="J156" s="172" t="s">
        <v>173</v>
      </c>
      <c r="K156" s="173">
        <v>1.512</v>
      </c>
      <c r="L156" s="291">
        <v>0</v>
      </c>
      <c r="M156" s="291"/>
      <c r="N156" s="292">
        <f>ROUND(L156*K156,3)</f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>V156*K156</f>
        <v>0</v>
      </c>
      <c r="X156" s="176">
        <v>2.4434399999999998</v>
      </c>
      <c r="Y156" s="176">
        <f>X156*K156</f>
        <v>3.6944812799999998</v>
      </c>
      <c r="Z156" s="176">
        <v>0</v>
      </c>
      <c r="AA156" s="177">
        <f>Z156*K156</f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>IF(U156="základná",N156,0)</f>
        <v>0</v>
      </c>
      <c r="BF156" s="117">
        <f>IF(U156="znížená",N156,0)</f>
        <v>0</v>
      </c>
      <c r="BG156" s="117">
        <f>IF(U156="zákl. prenesená",N156,0)</f>
        <v>0</v>
      </c>
      <c r="BH156" s="117">
        <f>IF(U156="zníž. prenesená",N156,0)</f>
        <v>0</v>
      </c>
      <c r="BI156" s="117">
        <f>IF(U156="nulová",N156,0)</f>
        <v>0</v>
      </c>
      <c r="BJ156" s="23" t="s">
        <v>103</v>
      </c>
      <c r="BK156" s="178">
        <f>ROUND(L156*K156,3)</f>
        <v>0</v>
      </c>
      <c r="BL156" s="23" t="s">
        <v>174</v>
      </c>
      <c r="BM156" s="23" t="s">
        <v>638</v>
      </c>
    </row>
    <row r="157" spans="2:65" s="11" customFormat="1" ht="16.5" customHeight="1">
      <c r="B157" s="179"/>
      <c r="C157" s="180"/>
      <c r="D157" s="180"/>
      <c r="E157" s="181" t="s">
        <v>5</v>
      </c>
      <c r="F157" s="293" t="s">
        <v>639</v>
      </c>
      <c r="G157" s="294"/>
      <c r="H157" s="294"/>
      <c r="I157" s="294"/>
      <c r="J157" s="180"/>
      <c r="K157" s="182">
        <v>1.512</v>
      </c>
      <c r="L157" s="180"/>
      <c r="M157" s="180"/>
      <c r="N157" s="180"/>
      <c r="O157" s="180"/>
      <c r="P157" s="180"/>
      <c r="Q157" s="180"/>
      <c r="R157" s="183"/>
      <c r="T157" s="184"/>
      <c r="U157" s="180"/>
      <c r="V157" s="180"/>
      <c r="W157" s="180"/>
      <c r="X157" s="180"/>
      <c r="Y157" s="180"/>
      <c r="Z157" s="180"/>
      <c r="AA157" s="185"/>
      <c r="AT157" s="186" t="s">
        <v>177</v>
      </c>
      <c r="AU157" s="186" t="s">
        <v>103</v>
      </c>
      <c r="AV157" s="11" t="s">
        <v>103</v>
      </c>
      <c r="AW157" s="11" t="s">
        <v>30</v>
      </c>
      <c r="AX157" s="11" t="s">
        <v>81</v>
      </c>
      <c r="AY157" s="186" t="s">
        <v>169</v>
      </c>
    </row>
    <row r="158" spans="2:65" s="1" customFormat="1" ht="38.25" customHeight="1">
      <c r="B158" s="141"/>
      <c r="C158" s="170" t="s">
        <v>265</v>
      </c>
      <c r="D158" s="170" t="s">
        <v>170</v>
      </c>
      <c r="E158" s="171" t="s">
        <v>253</v>
      </c>
      <c r="F158" s="290" t="s">
        <v>254</v>
      </c>
      <c r="G158" s="290"/>
      <c r="H158" s="290"/>
      <c r="I158" s="290"/>
      <c r="J158" s="172" t="s">
        <v>190</v>
      </c>
      <c r="K158" s="173">
        <v>16.559999999999999</v>
      </c>
      <c r="L158" s="291">
        <v>0</v>
      </c>
      <c r="M158" s="291"/>
      <c r="N158" s="292">
        <f>ROUND(L158*K158,3)</f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>V158*K158</f>
        <v>0</v>
      </c>
      <c r="X158" s="176">
        <v>6.2700000000000004E-3</v>
      </c>
      <c r="Y158" s="176">
        <f>X158*K158</f>
        <v>0.1038312</v>
      </c>
      <c r="Z158" s="176">
        <v>0</v>
      </c>
      <c r="AA158" s="177">
        <f>Z158*K158</f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>IF(U158="základná",N158,0)</f>
        <v>0</v>
      </c>
      <c r="BF158" s="117">
        <f>IF(U158="znížená",N158,0)</f>
        <v>0</v>
      </c>
      <c r="BG158" s="117">
        <f>IF(U158="zákl. prenesená",N158,0)</f>
        <v>0</v>
      </c>
      <c r="BH158" s="117">
        <f>IF(U158="zníž. prenesená",N158,0)</f>
        <v>0</v>
      </c>
      <c r="BI158" s="117">
        <f>IF(U158="nulová",N158,0)</f>
        <v>0</v>
      </c>
      <c r="BJ158" s="23" t="s">
        <v>103</v>
      </c>
      <c r="BK158" s="178">
        <f>ROUND(L158*K158,3)</f>
        <v>0</v>
      </c>
      <c r="BL158" s="23" t="s">
        <v>174</v>
      </c>
      <c r="BM158" s="23" t="s">
        <v>640</v>
      </c>
    </row>
    <row r="159" spans="2:65" s="11" customFormat="1" ht="16.5" customHeight="1">
      <c r="B159" s="179"/>
      <c r="C159" s="180"/>
      <c r="D159" s="180"/>
      <c r="E159" s="181" t="s">
        <v>5</v>
      </c>
      <c r="F159" s="293" t="s">
        <v>641</v>
      </c>
      <c r="G159" s="294"/>
      <c r="H159" s="294"/>
      <c r="I159" s="294"/>
      <c r="J159" s="180"/>
      <c r="K159" s="182">
        <v>16.559999999999999</v>
      </c>
      <c r="L159" s="180"/>
      <c r="M159" s="180"/>
      <c r="N159" s="180"/>
      <c r="O159" s="180"/>
      <c r="P159" s="180"/>
      <c r="Q159" s="180"/>
      <c r="R159" s="183"/>
      <c r="T159" s="184"/>
      <c r="U159" s="180"/>
      <c r="V159" s="180"/>
      <c r="W159" s="180"/>
      <c r="X159" s="180"/>
      <c r="Y159" s="180"/>
      <c r="Z159" s="180"/>
      <c r="AA159" s="185"/>
      <c r="AT159" s="186" t="s">
        <v>177</v>
      </c>
      <c r="AU159" s="186" t="s">
        <v>103</v>
      </c>
      <c r="AV159" s="11" t="s">
        <v>103</v>
      </c>
      <c r="AW159" s="11" t="s">
        <v>30</v>
      </c>
      <c r="AX159" s="11" t="s">
        <v>81</v>
      </c>
      <c r="AY159" s="186" t="s">
        <v>169</v>
      </c>
    </row>
    <row r="160" spans="2:65" s="10" customFormat="1" ht="29.9" customHeight="1">
      <c r="B160" s="159"/>
      <c r="C160" s="160"/>
      <c r="D160" s="169" t="s">
        <v>347</v>
      </c>
      <c r="E160" s="169"/>
      <c r="F160" s="169"/>
      <c r="G160" s="169"/>
      <c r="H160" s="169"/>
      <c r="I160" s="169"/>
      <c r="J160" s="169"/>
      <c r="K160" s="169"/>
      <c r="L160" s="169"/>
      <c r="M160" s="169"/>
      <c r="N160" s="300">
        <f>BK160</f>
        <v>0</v>
      </c>
      <c r="O160" s="301"/>
      <c r="P160" s="301"/>
      <c r="Q160" s="301"/>
      <c r="R160" s="162"/>
      <c r="T160" s="163"/>
      <c r="U160" s="160"/>
      <c r="V160" s="160"/>
      <c r="W160" s="164">
        <f>SUM(W161:W199)</f>
        <v>0</v>
      </c>
      <c r="X160" s="160"/>
      <c r="Y160" s="164">
        <f>SUM(Y161:Y199)</f>
        <v>1856.1593658500001</v>
      </c>
      <c r="Z160" s="160"/>
      <c r="AA160" s="165">
        <f>SUM(AA161:AA199)</f>
        <v>0</v>
      </c>
      <c r="AR160" s="166" t="s">
        <v>81</v>
      </c>
      <c r="AT160" s="167" t="s">
        <v>72</v>
      </c>
      <c r="AU160" s="167" t="s">
        <v>81</v>
      </c>
      <c r="AY160" s="166" t="s">
        <v>169</v>
      </c>
      <c r="BK160" s="168">
        <f>SUM(BK161:BK199)</f>
        <v>0</v>
      </c>
    </row>
    <row r="161" spans="2:65" s="1" customFormat="1" ht="63.75" customHeight="1">
      <c r="B161" s="141"/>
      <c r="C161" s="170" t="s">
        <v>271</v>
      </c>
      <c r="D161" s="170" t="s">
        <v>170</v>
      </c>
      <c r="E161" s="171" t="s">
        <v>642</v>
      </c>
      <c r="F161" s="290" t="s">
        <v>643</v>
      </c>
      <c r="G161" s="290"/>
      <c r="H161" s="290"/>
      <c r="I161" s="290"/>
      <c r="J161" s="172" t="s">
        <v>190</v>
      </c>
      <c r="K161" s="173">
        <v>138.29599999999999</v>
      </c>
      <c r="L161" s="291">
        <v>0</v>
      </c>
      <c r="M161" s="291"/>
      <c r="N161" s="292">
        <f>ROUND(L161*K161,3)</f>
        <v>0</v>
      </c>
      <c r="O161" s="292"/>
      <c r="P161" s="292"/>
      <c r="Q161" s="292"/>
      <c r="R161" s="144"/>
      <c r="T161" s="175" t="s">
        <v>5</v>
      </c>
      <c r="U161" s="47" t="s">
        <v>40</v>
      </c>
      <c r="V161" s="39"/>
      <c r="W161" s="176">
        <f>V161*K161</f>
        <v>0</v>
      </c>
      <c r="X161" s="176">
        <v>0.38625999999999999</v>
      </c>
      <c r="Y161" s="176">
        <f>X161*K161</f>
        <v>53.418212959999998</v>
      </c>
      <c r="Z161" s="176">
        <v>0</v>
      </c>
      <c r="AA161" s="177">
        <f>Z161*K161</f>
        <v>0</v>
      </c>
      <c r="AR161" s="23" t="s">
        <v>174</v>
      </c>
      <c r="AT161" s="23" t="s">
        <v>170</v>
      </c>
      <c r="AU161" s="23" t="s">
        <v>103</v>
      </c>
      <c r="AY161" s="23" t="s">
        <v>169</v>
      </c>
      <c r="BE161" s="117">
        <f>IF(U161="základná",N161,0)</f>
        <v>0</v>
      </c>
      <c r="BF161" s="117">
        <f>IF(U161="znížená",N161,0)</f>
        <v>0</v>
      </c>
      <c r="BG161" s="117">
        <f>IF(U161="zákl. prenesená",N161,0)</f>
        <v>0</v>
      </c>
      <c r="BH161" s="117">
        <f>IF(U161="zníž. prenesená",N161,0)</f>
        <v>0</v>
      </c>
      <c r="BI161" s="117">
        <f>IF(U161="nulová",N161,0)</f>
        <v>0</v>
      </c>
      <c r="BJ161" s="23" t="s">
        <v>103</v>
      </c>
      <c r="BK161" s="178">
        <f>ROUND(L161*K161,3)</f>
        <v>0</v>
      </c>
      <c r="BL161" s="23" t="s">
        <v>174</v>
      </c>
      <c r="BM161" s="23" t="s">
        <v>644</v>
      </c>
    </row>
    <row r="162" spans="2:65" s="11" customFormat="1" ht="16.5" customHeight="1">
      <c r="B162" s="179"/>
      <c r="C162" s="180"/>
      <c r="D162" s="180"/>
      <c r="E162" s="181" t="s">
        <v>5</v>
      </c>
      <c r="F162" s="293" t="s">
        <v>627</v>
      </c>
      <c r="G162" s="294"/>
      <c r="H162" s="294"/>
      <c r="I162" s="294"/>
      <c r="J162" s="180"/>
      <c r="K162" s="182">
        <v>138.29599999999999</v>
      </c>
      <c r="L162" s="180"/>
      <c r="M162" s="180"/>
      <c r="N162" s="180"/>
      <c r="O162" s="180"/>
      <c r="P162" s="180"/>
      <c r="Q162" s="180"/>
      <c r="R162" s="183"/>
      <c r="T162" s="184"/>
      <c r="U162" s="180"/>
      <c r="V162" s="180"/>
      <c r="W162" s="180"/>
      <c r="X162" s="180"/>
      <c r="Y162" s="180"/>
      <c r="Z162" s="180"/>
      <c r="AA162" s="185"/>
      <c r="AT162" s="186" t="s">
        <v>177</v>
      </c>
      <c r="AU162" s="186" t="s">
        <v>103</v>
      </c>
      <c r="AV162" s="11" t="s">
        <v>103</v>
      </c>
      <c r="AW162" s="11" t="s">
        <v>30</v>
      </c>
      <c r="AX162" s="11" t="s">
        <v>81</v>
      </c>
      <c r="AY162" s="186" t="s">
        <v>169</v>
      </c>
    </row>
    <row r="163" spans="2:65" s="1" customFormat="1" ht="63.75" customHeight="1">
      <c r="B163" s="141"/>
      <c r="C163" s="170" t="s">
        <v>10</v>
      </c>
      <c r="D163" s="170" t="s">
        <v>170</v>
      </c>
      <c r="E163" s="171" t="s">
        <v>645</v>
      </c>
      <c r="F163" s="290" t="s">
        <v>646</v>
      </c>
      <c r="G163" s="290"/>
      <c r="H163" s="290"/>
      <c r="I163" s="290"/>
      <c r="J163" s="172" t="s">
        <v>190</v>
      </c>
      <c r="K163" s="173">
        <v>138.29599999999999</v>
      </c>
      <c r="L163" s="291">
        <v>0</v>
      </c>
      <c r="M163" s="291"/>
      <c r="N163" s="292">
        <f>ROUND(L163*K163,3)</f>
        <v>0</v>
      </c>
      <c r="O163" s="292"/>
      <c r="P163" s="292"/>
      <c r="Q163" s="292"/>
      <c r="R163" s="144"/>
      <c r="T163" s="175" t="s">
        <v>5</v>
      </c>
      <c r="U163" s="47" t="s">
        <v>40</v>
      </c>
      <c r="V163" s="39"/>
      <c r="W163" s="176">
        <f>V163*K163</f>
        <v>0</v>
      </c>
      <c r="X163" s="176">
        <v>0.29160000000000003</v>
      </c>
      <c r="Y163" s="176">
        <f>X163*K163</f>
        <v>40.327113600000004</v>
      </c>
      <c r="Z163" s="176">
        <v>0</v>
      </c>
      <c r="AA163" s="177">
        <f>Z163*K163</f>
        <v>0</v>
      </c>
      <c r="AR163" s="23" t="s">
        <v>174</v>
      </c>
      <c r="AT163" s="23" t="s">
        <v>170</v>
      </c>
      <c r="AU163" s="23" t="s">
        <v>103</v>
      </c>
      <c r="AY163" s="23" t="s">
        <v>169</v>
      </c>
      <c r="BE163" s="117">
        <f>IF(U163="základná",N163,0)</f>
        <v>0</v>
      </c>
      <c r="BF163" s="117">
        <f>IF(U163="znížená",N163,0)</f>
        <v>0</v>
      </c>
      <c r="BG163" s="117">
        <f>IF(U163="zákl. prenesená",N163,0)</f>
        <v>0</v>
      </c>
      <c r="BH163" s="117">
        <f>IF(U163="zníž. prenesená",N163,0)</f>
        <v>0</v>
      </c>
      <c r="BI163" s="117">
        <f>IF(U163="nulová",N163,0)</f>
        <v>0</v>
      </c>
      <c r="BJ163" s="23" t="s">
        <v>103</v>
      </c>
      <c r="BK163" s="178">
        <f>ROUND(L163*K163,3)</f>
        <v>0</v>
      </c>
      <c r="BL163" s="23" t="s">
        <v>174</v>
      </c>
      <c r="BM163" s="23" t="s">
        <v>647</v>
      </c>
    </row>
    <row r="164" spans="2:65" s="1" customFormat="1" ht="38.25" customHeight="1">
      <c r="B164" s="141"/>
      <c r="C164" s="170" t="s">
        <v>280</v>
      </c>
      <c r="D164" s="170" t="s">
        <v>170</v>
      </c>
      <c r="E164" s="171" t="s">
        <v>217</v>
      </c>
      <c r="F164" s="290" t="s">
        <v>648</v>
      </c>
      <c r="G164" s="290"/>
      <c r="H164" s="290"/>
      <c r="I164" s="290"/>
      <c r="J164" s="172" t="s">
        <v>190</v>
      </c>
      <c r="K164" s="173">
        <v>1094.4680000000001</v>
      </c>
      <c r="L164" s="291">
        <v>0</v>
      </c>
      <c r="M164" s="291"/>
      <c r="N164" s="292">
        <f>ROUND(L164*K164,3)</f>
        <v>0</v>
      </c>
      <c r="O164" s="292"/>
      <c r="P164" s="292"/>
      <c r="Q164" s="292"/>
      <c r="R164" s="144"/>
      <c r="T164" s="175" t="s">
        <v>5</v>
      </c>
      <c r="U164" s="47" t="s">
        <v>40</v>
      </c>
      <c r="V164" s="39"/>
      <c r="W164" s="176">
        <f>V164*K164</f>
        <v>0</v>
      </c>
      <c r="X164" s="176">
        <v>0.38625999999999999</v>
      </c>
      <c r="Y164" s="176">
        <f>X164*K164</f>
        <v>422.74920968000004</v>
      </c>
      <c r="Z164" s="176">
        <v>0</v>
      </c>
      <c r="AA164" s="177">
        <f>Z164*K164</f>
        <v>0</v>
      </c>
      <c r="AR164" s="23" t="s">
        <v>174</v>
      </c>
      <c r="AT164" s="23" t="s">
        <v>170</v>
      </c>
      <c r="AU164" s="23" t="s">
        <v>103</v>
      </c>
      <c r="AY164" s="23" t="s">
        <v>169</v>
      </c>
      <c r="BE164" s="117">
        <f>IF(U164="základná",N164,0)</f>
        <v>0</v>
      </c>
      <c r="BF164" s="117">
        <f>IF(U164="znížená",N164,0)</f>
        <v>0</v>
      </c>
      <c r="BG164" s="117">
        <f>IF(U164="zákl. prenesená",N164,0)</f>
        <v>0</v>
      </c>
      <c r="BH164" s="117">
        <f>IF(U164="zníž. prenesená",N164,0)</f>
        <v>0</v>
      </c>
      <c r="BI164" s="117">
        <f>IF(U164="nulová",N164,0)</f>
        <v>0</v>
      </c>
      <c r="BJ164" s="23" t="s">
        <v>103</v>
      </c>
      <c r="BK164" s="178">
        <f>ROUND(L164*K164,3)</f>
        <v>0</v>
      </c>
      <c r="BL164" s="23" t="s">
        <v>174</v>
      </c>
      <c r="BM164" s="23" t="s">
        <v>649</v>
      </c>
    </row>
    <row r="165" spans="2:65" s="11" customFormat="1" ht="16.5" customHeight="1">
      <c r="B165" s="179"/>
      <c r="C165" s="180"/>
      <c r="D165" s="180"/>
      <c r="E165" s="181" t="s">
        <v>5</v>
      </c>
      <c r="F165" s="293" t="s">
        <v>650</v>
      </c>
      <c r="G165" s="294"/>
      <c r="H165" s="294"/>
      <c r="I165" s="294"/>
      <c r="J165" s="180"/>
      <c r="K165" s="182">
        <v>1094.4680000000001</v>
      </c>
      <c r="L165" s="180"/>
      <c r="M165" s="180"/>
      <c r="N165" s="180"/>
      <c r="O165" s="180"/>
      <c r="P165" s="180"/>
      <c r="Q165" s="180"/>
      <c r="R165" s="183"/>
      <c r="T165" s="184"/>
      <c r="U165" s="180"/>
      <c r="V165" s="180"/>
      <c r="W165" s="180"/>
      <c r="X165" s="180"/>
      <c r="Y165" s="180"/>
      <c r="Z165" s="180"/>
      <c r="AA165" s="185"/>
      <c r="AT165" s="186" t="s">
        <v>177</v>
      </c>
      <c r="AU165" s="186" t="s">
        <v>103</v>
      </c>
      <c r="AV165" s="11" t="s">
        <v>103</v>
      </c>
      <c r="AW165" s="11" t="s">
        <v>30</v>
      </c>
      <c r="AX165" s="11" t="s">
        <v>81</v>
      </c>
      <c r="AY165" s="186" t="s">
        <v>169</v>
      </c>
    </row>
    <row r="166" spans="2:65" s="1" customFormat="1" ht="51" customHeight="1">
      <c r="B166" s="141"/>
      <c r="C166" s="170" t="s">
        <v>285</v>
      </c>
      <c r="D166" s="170" t="s">
        <v>170</v>
      </c>
      <c r="E166" s="171" t="s">
        <v>651</v>
      </c>
      <c r="F166" s="290" t="s">
        <v>652</v>
      </c>
      <c r="G166" s="290"/>
      <c r="H166" s="290"/>
      <c r="I166" s="290"/>
      <c r="J166" s="172" t="s">
        <v>190</v>
      </c>
      <c r="K166" s="173">
        <v>1094.4680000000001</v>
      </c>
      <c r="L166" s="291">
        <v>0</v>
      </c>
      <c r="M166" s="291"/>
      <c r="N166" s="292">
        <f>ROUND(L166*K166,3)</f>
        <v>0</v>
      </c>
      <c r="O166" s="292"/>
      <c r="P166" s="292"/>
      <c r="Q166" s="292"/>
      <c r="R166" s="144"/>
      <c r="T166" s="175" t="s">
        <v>5</v>
      </c>
      <c r="U166" s="47" t="s">
        <v>40</v>
      </c>
      <c r="V166" s="39"/>
      <c r="W166" s="176">
        <f>V166*K166</f>
        <v>0</v>
      </c>
      <c r="X166" s="176">
        <v>0.29160000000000003</v>
      </c>
      <c r="Y166" s="176">
        <f>X166*K166</f>
        <v>319.14686880000005</v>
      </c>
      <c r="Z166" s="176">
        <v>0</v>
      </c>
      <c r="AA166" s="177">
        <f>Z166*K166</f>
        <v>0</v>
      </c>
      <c r="AR166" s="23" t="s">
        <v>174</v>
      </c>
      <c r="AT166" s="23" t="s">
        <v>170</v>
      </c>
      <c r="AU166" s="23" t="s">
        <v>103</v>
      </c>
      <c r="AY166" s="23" t="s">
        <v>169</v>
      </c>
      <c r="BE166" s="117">
        <f>IF(U166="základná",N166,0)</f>
        <v>0</v>
      </c>
      <c r="BF166" s="117">
        <f>IF(U166="znížená",N166,0)</f>
        <v>0</v>
      </c>
      <c r="BG166" s="117">
        <f>IF(U166="zákl. prenesená",N166,0)</f>
        <v>0</v>
      </c>
      <c r="BH166" s="117">
        <f>IF(U166="zníž. prenesená",N166,0)</f>
        <v>0</v>
      </c>
      <c r="BI166" s="117">
        <f>IF(U166="nulová",N166,0)</f>
        <v>0</v>
      </c>
      <c r="BJ166" s="23" t="s">
        <v>103</v>
      </c>
      <c r="BK166" s="178">
        <f>ROUND(L166*K166,3)</f>
        <v>0</v>
      </c>
      <c r="BL166" s="23" t="s">
        <v>174</v>
      </c>
      <c r="BM166" s="23" t="s">
        <v>653</v>
      </c>
    </row>
    <row r="167" spans="2:65" s="1" customFormat="1" ht="51" customHeight="1">
      <c r="B167" s="141"/>
      <c r="C167" s="170" t="s">
        <v>290</v>
      </c>
      <c r="D167" s="170" t="s">
        <v>170</v>
      </c>
      <c r="E167" s="171" t="s">
        <v>654</v>
      </c>
      <c r="F167" s="290" t="s">
        <v>655</v>
      </c>
      <c r="G167" s="290"/>
      <c r="H167" s="290"/>
      <c r="I167" s="290"/>
      <c r="J167" s="172" t="s">
        <v>190</v>
      </c>
      <c r="K167" s="173">
        <v>88.935000000000002</v>
      </c>
      <c r="L167" s="291">
        <v>0</v>
      </c>
      <c r="M167" s="291"/>
      <c r="N167" s="292">
        <f>ROUND(L167*K167,3)</f>
        <v>0</v>
      </c>
      <c r="O167" s="292"/>
      <c r="P167" s="292"/>
      <c r="Q167" s="292"/>
      <c r="R167" s="144"/>
      <c r="T167" s="175" t="s">
        <v>5</v>
      </c>
      <c r="U167" s="47" t="s">
        <v>40</v>
      </c>
      <c r="V167" s="39"/>
      <c r="W167" s="176">
        <f>V167*K167</f>
        <v>0</v>
      </c>
      <c r="X167" s="176">
        <v>0.29160000000000003</v>
      </c>
      <c r="Y167" s="176">
        <f>X167*K167</f>
        <v>25.933446000000004</v>
      </c>
      <c r="Z167" s="176">
        <v>0</v>
      </c>
      <c r="AA167" s="177">
        <f>Z167*K167</f>
        <v>0</v>
      </c>
      <c r="AR167" s="23" t="s">
        <v>174</v>
      </c>
      <c r="AT167" s="23" t="s">
        <v>170</v>
      </c>
      <c r="AU167" s="23" t="s">
        <v>103</v>
      </c>
      <c r="AY167" s="23" t="s">
        <v>169</v>
      </c>
      <c r="BE167" s="117">
        <f>IF(U167="základná",N167,0)</f>
        <v>0</v>
      </c>
      <c r="BF167" s="117">
        <f>IF(U167="znížená",N167,0)</f>
        <v>0</v>
      </c>
      <c r="BG167" s="117">
        <f>IF(U167="zákl. prenesená",N167,0)</f>
        <v>0</v>
      </c>
      <c r="BH167" s="117">
        <f>IF(U167="zníž. prenesená",N167,0)</f>
        <v>0</v>
      </c>
      <c r="BI167" s="117">
        <f>IF(U167="nulová",N167,0)</f>
        <v>0</v>
      </c>
      <c r="BJ167" s="23" t="s">
        <v>103</v>
      </c>
      <c r="BK167" s="178">
        <f>ROUND(L167*K167,3)</f>
        <v>0</v>
      </c>
      <c r="BL167" s="23" t="s">
        <v>174</v>
      </c>
      <c r="BM167" s="23" t="s">
        <v>656</v>
      </c>
    </row>
    <row r="168" spans="2:65" s="11" customFormat="1" ht="16.5" customHeight="1">
      <c r="B168" s="179"/>
      <c r="C168" s="180"/>
      <c r="D168" s="180"/>
      <c r="E168" s="181" t="s">
        <v>5</v>
      </c>
      <c r="F168" s="293" t="s">
        <v>657</v>
      </c>
      <c r="G168" s="294"/>
      <c r="H168" s="294"/>
      <c r="I168" s="294"/>
      <c r="J168" s="180"/>
      <c r="K168" s="182">
        <v>88.935000000000002</v>
      </c>
      <c r="L168" s="180"/>
      <c r="M168" s="180"/>
      <c r="N168" s="180"/>
      <c r="O168" s="180"/>
      <c r="P168" s="180"/>
      <c r="Q168" s="180"/>
      <c r="R168" s="183"/>
      <c r="T168" s="184"/>
      <c r="U168" s="180"/>
      <c r="V168" s="180"/>
      <c r="W168" s="180"/>
      <c r="X168" s="180"/>
      <c r="Y168" s="180"/>
      <c r="Z168" s="180"/>
      <c r="AA168" s="185"/>
      <c r="AT168" s="186" t="s">
        <v>177</v>
      </c>
      <c r="AU168" s="186" t="s">
        <v>103</v>
      </c>
      <c r="AV168" s="11" t="s">
        <v>103</v>
      </c>
      <c r="AW168" s="11" t="s">
        <v>30</v>
      </c>
      <c r="AX168" s="11" t="s">
        <v>81</v>
      </c>
      <c r="AY168" s="186" t="s">
        <v>169</v>
      </c>
    </row>
    <row r="169" spans="2:65" s="1" customFormat="1" ht="51" customHeight="1">
      <c r="B169" s="141"/>
      <c r="C169" s="170" t="s">
        <v>294</v>
      </c>
      <c r="D169" s="170" t="s">
        <v>170</v>
      </c>
      <c r="E169" s="171" t="s">
        <v>658</v>
      </c>
      <c r="F169" s="290" t="s">
        <v>659</v>
      </c>
      <c r="G169" s="290"/>
      <c r="H169" s="290"/>
      <c r="I169" s="290"/>
      <c r="J169" s="172" t="s">
        <v>190</v>
      </c>
      <c r="K169" s="173">
        <v>333.53300000000002</v>
      </c>
      <c r="L169" s="291">
        <v>0</v>
      </c>
      <c r="M169" s="291"/>
      <c r="N169" s="292">
        <f>ROUND(L169*K169,3)</f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>V169*K169</f>
        <v>0</v>
      </c>
      <c r="X169" s="176">
        <v>0.38624999999999998</v>
      </c>
      <c r="Y169" s="176">
        <f>X169*K169</f>
        <v>128.82712125</v>
      </c>
      <c r="Z169" s="176">
        <v>0</v>
      </c>
      <c r="AA169" s="177">
        <f>Z169*K169</f>
        <v>0</v>
      </c>
      <c r="AR169" s="23" t="s">
        <v>174</v>
      </c>
      <c r="AT169" s="23" t="s">
        <v>170</v>
      </c>
      <c r="AU169" s="23" t="s">
        <v>103</v>
      </c>
      <c r="AY169" s="23" t="s">
        <v>169</v>
      </c>
      <c r="BE169" s="117">
        <f>IF(U169="základná",N169,0)</f>
        <v>0</v>
      </c>
      <c r="BF169" s="117">
        <f>IF(U169="znížená",N169,0)</f>
        <v>0</v>
      </c>
      <c r="BG169" s="117">
        <f>IF(U169="zákl. prenesená",N169,0)</f>
        <v>0</v>
      </c>
      <c r="BH169" s="117">
        <f>IF(U169="zníž. prenesená",N169,0)</f>
        <v>0</v>
      </c>
      <c r="BI169" s="117">
        <f>IF(U169="nulová",N169,0)</f>
        <v>0</v>
      </c>
      <c r="BJ169" s="23" t="s">
        <v>103</v>
      </c>
      <c r="BK169" s="178">
        <f>ROUND(L169*K169,3)</f>
        <v>0</v>
      </c>
      <c r="BL169" s="23" t="s">
        <v>174</v>
      </c>
      <c r="BM169" s="23" t="s">
        <v>660</v>
      </c>
    </row>
    <row r="170" spans="2:65" s="11" customFormat="1" ht="16.5" customHeight="1">
      <c r="B170" s="179"/>
      <c r="C170" s="180"/>
      <c r="D170" s="180"/>
      <c r="E170" s="181" t="s">
        <v>5</v>
      </c>
      <c r="F170" s="293" t="s">
        <v>632</v>
      </c>
      <c r="G170" s="294"/>
      <c r="H170" s="294"/>
      <c r="I170" s="294"/>
      <c r="J170" s="180"/>
      <c r="K170" s="182">
        <v>333.53300000000002</v>
      </c>
      <c r="L170" s="180"/>
      <c r="M170" s="180"/>
      <c r="N170" s="180"/>
      <c r="O170" s="180"/>
      <c r="P170" s="180"/>
      <c r="Q170" s="180"/>
      <c r="R170" s="183"/>
      <c r="T170" s="184"/>
      <c r="U170" s="180"/>
      <c r="V170" s="180"/>
      <c r="W170" s="180"/>
      <c r="X170" s="180"/>
      <c r="Y170" s="180"/>
      <c r="Z170" s="180"/>
      <c r="AA170" s="185"/>
      <c r="AT170" s="186" t="s">
        <v>177</v>
      </c>
      <c r="AU170" s="186" t="s">
        <v>103</v>
      </c>
      <c r="AV170" s="11" t="s">
        <v>103</v>
      </c>
      <c r="AW170" s="11" t="s">
        <v>30</v>
      </c>
      <c r="AX170" s="11" t="s">
        <v>81</v>
      </c>
      <c r="AY170" s="186" t="s">
        <v>169</v>
      </c>
    </row>
    <row r="171" spans="2:65" s="1" customFormat="1" ht="38.25" customHeight="1">
      <c r="B171" s="141"/>
      <c r="C171" s="170" t="s">
        <v>299</v>
      </c>
      <c r="D171" s="170" t="s">
        <v>170</v>
      </c>
      <c r="E171" s="171" t="s">
        <v>661</v>
      </c>
      <c r="F171" s="290" t="s">
        <v>218</v>
      </c>
      <c r="G171" s="290"/>
      <c r="H171" s="290"/>
      <c r="I171" s="290"/>
      <c r="J171" s="172" t="s">
        <v>190</v>
      </c>
      <c r="K171" s="173">
        <v>7.56</v>
      </c>
      <c r="L171" s="291">
        <v>0</v>
      </c>
      <c r="M171" s="291"/>
      <c r="N171" s="292">
        <f>ROUND(L171*K171,3)</f>
        <v>0</v>
      </c>
      <c r="O171" s="292"/>
      <c r="P171" s="292"/>
      <c r="Q171" s="292"/>
      <c r="R171" s="144"/>
      <c r="T171" s="175" t="s">
        <v>5</v>
      </c>
      <c r="U171" s="47" t="s">
        <v>40</v>
      </c>
      <c r="V171" s="39"/>
      <c r="W171" s="176">
        <f>V171*K171</f>
        <v>0</v>
      </c>
      <c r="X171" s="176">
        <v>0.38625999999999999</v>
      </c>
      <c r="Y171" s="176">
        <f>X171*K171</f>
        <v>2.9201256</v>
      </c>
      <c r="Z171" s="176">
        <v>0</v>
      </c>
      <c r="AA171" s="177">
        <f>Z171*K171</f>
        <v>0</v>
      </c>
      <c r="AR171" s="23" t="s">
        <v>174</v>
      </c>
      <c r="AT171" s="23" t="s">
        <v>170</v>
      </c>
      <c r="AU171" s="23" t="s">
        <v>103</v>
      </c>
      <c r="AY171" s="23" t="s">
        <v>169</v>
      </c>
      <c r="BE171" s="117">
        <f>IF(U171="základná",N171,0)</f>
        <v>0</v>
      </c>
      <c r="BF171" s="117">
        <f>IF(U171="znížená",N171,0)</f>
        <v>0</v>
      </c>
      <c r="BG171" s="117">
        <f>IF(U171="zákl. prenesená",N171,0)</f>
        <v>0</v>
      </c>
      <c r="BH171" s="117">
        <f>IF(U171="zníž. prenesená",N171,0)</f>
        <v>0</v>
      </c>
      <c r="BI171" s="117">
        <f>IF(U171="nulová",N171,0)</f>
        <v>0</v>
      </c>
      <c r="BJ171" s="23" t="s">
        <v>103</v>
      </c>
      <c r="BK171" s="178">
        <f>ROUND(L171*K171,3)</f>
        <v>0</v>
      </c>
      <c r="BL171" s="23" t="s">
        <v>174</v>
      </c>
      <c r="BM171" s="23" t="s">
        <v>662</v>
      </c>
    </row>
    <row r="172" spans="2:65" s="11" customFormat="1" ht="16.5" customHeight="1">
      <c r="B172" s="179"/>
      <c r="C172" s="180"/>
      <c r="D172" s="180"/>
      <c r="E172" s="181" t="s">
        <v>5</v>
      </c>
      <c r="F172" s="293" t="s">
        <v>633</v>
      </c>
      <c r="G172" s="294"/>
      <c r="H172" s="294"/>
      <c r="I172" s="294"/>
      <c r="J172" s="180"/>
      <c r="K172" s="182">
        <v>7.56</v>
      </c>
      <c r="L172" s="180"/>
      <c r="M172" s="180"/>
      <c r="N172" s="180"/>
      <c r="O172" s="180"/>
      <c r="P172" s="180"/>
      <c r="Q172" s="180"/>
      <c r="R172" s="183"/>
      <c r="T172" s="184"/>
      <c r="U172" s="180"/>
      <c r="V172" s="180"/>
      <c r="W172" s="180"/>
      <c r="X172" s="180"/>
      <c r="Y172" s="180"/>
      <c r="Z172" s="180"/>
      <c r="AA172" s="185"/>
      <c r="AT172" s="186" t="s">
        <v>177</v>
      </c>
      <c r="AU172" s="186" t="s">
        <v>103</v>
      </c>
      <c r="AV172" s="11" t="s">
        <v>103</v>
      </c>
      <c r="AW172" s="11" t="s">
        <v>30</v>
      </c>
      <c r="AX172" s="11" t="s">
        <v>81</v>
      </c>
      <c r="AY172" s="186" t="s">
        <v>169</v>
      </c>
    </row>
    <row r="173" spans="2:65" s="1" customFormat="1" ht="38.25" customHeight="1">
      <c r="B173" s="141"/>
      <c r="C173" s="170" t="s">
        <v>304</v>
      </c>
      <c r="D173" s="170" t="s">
        <v>170</v>
      </c>
      <c r="E173" s="171" t="s">
        <v>221</v>
      </c>
      <c r="F173" s="290" t="s">
        <v>222</v>
      </c>
      <c r="G173" s="290"/>
      <c r="H173" s="290"/>
      <c r="I173" s="290"/>
      <c r="J173" s="172" t="s">
        <v>190</v>
      </c>
      <c r="K173" s="173">
        <v>7.56</v>
      </c>
      <c r="L173" s="291">
        <v>0</v>
      </c>
      <c r="M173" s="291"/>
      <c r="N173" s="292">
        <f>ROUND(L173*K173,3)</f>
        <v>0</v>
      </c>
      <c r="O173" s="292"/>
      <c r="P173" s="292"/>
      <c r="Q173" s="292"/>
      <c r="R173" s="144"/>
      <c r="T173" s="175" t="s">
        <v>5</v>
      </c>
      <c r="U173" s="47" t="s">
        <v>40</v>
      </c>
      <c r="V173" s="39"/>
      <c r="W173" s="176">
        <f>V173*K173</f>
        <v>0</v>
      </c>
      <c r="X173" s="176">
        <v>0.34838999999999998</v>
      </c>
      <c r="Y173" s="176">
        <f>X173*K173</f>
        <v>2.6338283999999996</v>
      </c>
      <c r="Z173" s="176">
        <v>0</v>
      </c>
      <c r="AA173" s="177">
        <f>Z173*K173</f>
        <v>0</v>
      </c>
      <c r="AR173" s="23" t="s">
        <v>174</v>
      </c>
      <c r="AT173" s="23" t="s">
        <v>170</v>
      </c>
      <c r="AU173" s="23" t="s">
        <v>103</v>
      </c>
      <c r="AY173" s="23" t="s">
        <v>169</v>
      </c>
      <c r="BE173" s="117">
        <f>IF(U173="základná",N173,0)</f>
        <v>0</v>
      </c>
      <c r="BF173" s="117">
        <f>IF(U173="znížená",N173,0)</f>
        <v>0</v>
      </c>
      <c r="BG173" s="117">
        <f>IF(U173="zákl. prenesená",N173,0)</f>
        <v>0</v>
      </c>
      <c r="BH173" s="117">
        <f>IF(U173="zníž. prenesená",N173,0)</f>
        <v>0</v>
      </c>
      <c r="BI173" s="117">
        <f>IF(U173="nulová",N173,0)</f>
        <v>0</v>
      </c>
      <c r="BJ173" s="23" t="s">
        <v>103</v>
      </c>
      <c r="BK173" s="178">
        <f>ROUND(L173*K173,3)</f>
        <v>0</v>
      </c>
      <c r="BL173" s="23" t="s">
        <v>174</v>
      </c>
      <c r="BM173" s="23" t="s">
        <v>663</v>
      </c>
    </row>
    <row r="174" spans="2:65" s="1" customFormat="1" ht="25.5" customHeight="1">
      <c r="B174" s="141"/>
      <c r="C174" s="170" t="s">
        <v>309</v>
      </c>
      <c r="D174" s="170" t="s">
        <v>170</v>
      </c>
      <c r="E174" s="171" t="s">
        <v>664</v>
      </c>
      <c r="F174" s="290" t="s">
        <v>665</v>
      </c>
      <c r="G174" s="290"/>
      <c r="H174" s="290"/>
      <c r="I174" s="290"/>
      <c r="J174" s="172" t="s">
        <v>190</v>
      </c>
      <c r="K174" s="173">
        <v>1232.7639999999999</v>
      </c>
      <c r="L174" s="291">
        <v>0</v>
      </c>
      <c r="M174" s="291"/>
      <c r="N174" s="292">
        <f>ROUND(L174*K174,3)</f>
        <v>0</v>
      </c>
      <c r="O174" s="292"/>
      <c r="P174" s="292"/>
      <c r="Q174" s="292"/>
      <c r="R174" s="144"/>
      <c r="T174" s="175" t="s">
        <v>5</v>
      </c>
      <c r="U174" s="47" t="s">
        <v>40</v>
      </c>
      <c r="V174" s="39"/>
      <c r="W174" s="176">
        <f>V174*K174</f>
        <v>0</v>
      </c>
      <c r="X174" s="176">
        <v>1.01E-3</v>
      </c>
      <c r="Y174" s="176">
        <f>X174*K174</f>
        <v>1.2450916400000001</v>
      </c>
      <c r="Z174" s="176">
        <v>0</v>
      </c>
      <c r="AA174" s="177">
        <f>Z174*K174</f>
        <v>0</v>
      </c>
      <c r="AR174" s="23" t="s">
        <v>174</v>
      </c>
      <c r="AT174" s="23" t="s">
        <v>170</v>
      </c>
      <c r="AU174" s="23" t="s">
        <v>103</v>
      </c>
      <c r="AY174" s="23" t="s">
        <v>169</v>
      </c>
      <c r="BE174" s="117">
        <f>IF(U174="základná",N174,0)</f>
        <v>0</v>
      </c>
      <c r="BF174" s="117">
        <f>IF(U174="znížená",N174,0)</f>
        <v>0</v>
      </c>
      <c r="BG174" s="117">
        <f>IF(U174="zákl. prenesená",N174,0)</f>
        <v>0</v>
      </c>
      <c r="BH174" s="117">
        <f>IF(U174="zníž. prenesená",N174,0)</f>
        <v>0</v>
      </c>
      <c r="BI174" s="117">
        <f>IF(U174="nulová",N174,0)</f>
        <v>0</v>
      </c>
      <c r="BJ174" s="23" t="s">
        <v>103</v>
      </c>
      <c r="BK174" s="178">
        <f>ROUND(L174*K174,3)</f>
        <v>0</v>
      </c>
      <c r="BL174" s="23" t="s">
        <v>174</v>
      </c>
      <c r="BM174" s="23" t="s">
        <v>666</v>
      </c>
    </row>
    <row r="175" spans="2:65" s="11" customFormat="1" ht="16.5" customHeight="1">
      <c r="B175" s="179"/>
      <c r="C175" s="180"/>
      <c r="D175" s="180"/>
      <c r="E175" s="181" t="s">
        <v>5</v>
      </c>
      <c r="F175" s="293" t="s">
        <v>650</v>
      </c>
      <c r="G175" s="294"/>
      <c r="H175" s="294"/>
      <c r="I175" s="294"/>
      <c r="J175" s="180"/>
      <c r="K175" s="182">
        <v>1094.4680000000001</v>
      </c>
      <c r="L175" s="180"/>
      <c r="M175" s="180"/>
      <c r="N175" s="180"/>
      <c r="O175" s="180"/>
      <c r="P175" s="180"/>
      <c r="Q175" s="180"/>
      <c r="R175" s="183"/>
      <c r="T175" s="184"/>
      <c r="U175" s="180"/>
      <c r="V175" s="180"/>
      <c r="W175" s="180"/>
      <c r="X175" s="180"/>
      <c r="Y175" s="180"/>
      <c r="Z175" s="180"/>
      <c r="AA175" s="185"/>
      <c r="AT175" s="186" t="s">
        <v>177</v>
      </c>
      <c r="AU175" s="186" t="s">
        <v>103</v>
      </c>
      <c r="AV175" s="11" t="s">
        <v>103</v>
      </c>
      <c r="AW175" s="11" t="s">
        <v>30</v>
      </c>
      <c r="AX175" s="11" t="s">
        <v>73</v>
      </c>
      <c r="AY175" s="186" t="s">
        <v>169</v>
      </c>
    </row>
    <row r="176" spans="2:65" s="11" customFormat="1" ht="16.5" customHeight="1">
      <c r="B176" s="179"/>
      <c r="C176" s="180"/>
      <c r="D176" s="180"/>
      <c r="E176" s="181" t="s">
        <v>5</v>
      </c>
      <c r="F176" s="295" t="s">
        <v>627</v>
      </c>
      <c r="G176" s="296"/>
      <c r="H176" s="296"/>
      <c r="I176" s="296"/>
      <c r="J176" s="180"/>
      <c r="K176" s="182">
        <v>138.29599999999999</v>
      </c>
      <c r="L176" s="180"/>
      <c r="M176" s="180"/>
      <c r="N176" s="180"/>
      <c r="O176" s="180"/>
      <c r="P176" s="180"/>
      <c r="Q176" s="180"/>
      <c r="R176" s="183"/>
      <c r="T176" s="184"/>
      <c r="U176" s="180"/>
      <c r="V176" s="180"/>
      <c r="W176" s="180"/>
      <c r="X176" s="180"/>
      <c r="Y176" s="180"/>
      <c r="Z176" s="180"/>
      <c r="AA176" s="185"/>
      <c r="AT176" s="186" t="s">
        <v>177</v>
      </c>
      <c r="AU176" s="186" t="s">
        <v>103</v>
      </c>
      <c r="AV176" s="11" t="s">
        <v>103</v>
      </c>
      <c r="AW176" s="11" t="s">
        <v>30</v>
      </c>
      <c r="AX176" s="11" t="s">
        <v>73</v>
      </c>
      <c r="AY176" s="186" t="s">
        <v>169</v>
      </c>
    </row>
    <row r="177" spans="2:65" s="12" customFormat="1" ht="16.5" customHeight="1">
      <c r="B177" s="187"/>
      <c r="C177" s="188"/>
      <c r="D177" s="188"/>
      <c r="E177" s="189" t="s">
        <v>5</v>
      </c>
      <c r="F177" s="302" t="s">
        <v>179</v>
      </c>
      <c r="G177" s="303"/>
      <c r="H177" s="303"/>
      <c r="I177" s="303"/>
      <c r="J177" s="188"/>
      <c r="K177" s="190">
        <v>1232.7639999999999</v>
      </c>
      <c r="L177" s="188"/>
      <c r="M177" s="188"/>
      <c r="N177" s="188"/>
      <c r="O177" s="188"/>
      <c r="P177" s="188"/>
      <c r="Q177" s="188"/>
      <c r="R177" s="191"/>
      <c r="T177" s="192"/>
      <c r="U177" s="188"/>
      <c r="V177" s="188"/>
      <c r="W177" s="188"/>
      <c r="X177" s="188"/>
      <c r="Y177" s="188"/>
      <c r="Z177" s="188"/>
      <c r="AA177" s="193"/>
      <c r="AT177" s="194" t="s">
        <v>177</v>
      </c>
      <c r="AU177" s="194" t="s">
        <v>103</v>
      </c>
      <c r="AV177" s="12" t="s">
        <v>174</v>
      </c>
      <c r="AW177" s="12" t="s">
        <v>30</v>
      </c>
      <c r="AX177" s="12" t="s">
        <v>81</v>
      </c>
      <c r="AY177" s="194" t="s">
        <v>169</v>
      </c>
    </row>
    <row r="178" spans="2:65" s="1" customFormat="1" ht="25.5" customHeight="1">
      <c r="B178" s="141"/>
      <c r="C178" s="170" t="s">
        <v>313</v>
      </c>
      <c r="D178" s="170" t="s">
        <v>170</v>
      </c>
      <c r="E178" s="171" t="s">
        <v>667</v>
      </c>
      <c r="F178" s="290" t="s">
        <v>668</v>
      </c>
      <c r="G178" s="290"/>
      <c r="H178" s="290"/>
      <c r="I178" s="290"/>
      <c r="J178" s="172" t="s">
        <v>190</v>
      </c>
      <c r="K178" s="173">
        <v>3317.0140000000001</v>
      </c>
      <c r="L178" s="291">
        <v>0</v>
      </c>
      <c r="M178" s="291"/>
      <c r="N178" s="292">
        <f>ROUND(L178*K178,3)</f>
        <v>0</v>
      </c>
      <c r="O178" s="292"/>
      <c r="P178" s="292"/>
      <c r="Q178" s="292"/>
      <c r="R178" s="144"/>
      <c r="T178" s="175" t="s">
        <v>5</v>
      </c>
      <c r="U178" s="47" t="s">
        <v>40</v>
      </c>
      <c r="V178" s="39"/>
      <c r="W178" s="176">
        <f>V178*K178</f>
        <v>0</v>
      </c>
      <c r="X178" s="176">
        <v>1.01E-3</v>
      </c>
      <c r="Y178" s="176">
        <f>X178*K178</f>
        <v>3.3501841400000001</v>
      </c>
      <c r="Z178" s="176">
        <v>0</v>
      </c>
      <c r="AA178" s="177">
        <f>Z178*K178</f>
        <v>0</v>
      </c>
      <c r="AR178" s="23" t="s">
        <v>174</v>
      </c>
      <c r="AT178" s="23" t="s">
        <v>170</v>
      </c>
      <c r="AU178" s="23" t="s">
        <v>103</v>
      </c>
      <c r="AY178" s="23" t="s">
        <v>169</v>
      </c>
      <c r="BE178" s="117">
        <f>IF(U178="základná",N178,0)</f>
        <v>0</v>
      </c>
      <c r="BF178" s="117">
        <f>IF(U178="znížená",N178,0)</f>
        <v>0</v>
      </c>
      <c r="BG178" s="117">
        <f>IF(U178="zákl. prenesená",N178,0)</f>
        <v>0</v>
      </c>
      <c r="BH178" s="117">
        <f>IF(U178="zníž. prenesená",N178,0)</f>
        <v>0</v>
      </c>
      <c r="BI178" s="117">
        <f>IF(U178="nulová",N178,0)</f>
        <v>0</v>
      </c>
      <c r="BJ178" s="23" t="s">
        <v>103</v>
      </c>
      <c r="BK178" s="178">
        <f>ROUND(L178*K178,3)</f>
        <v>0</v>
      </c>
      <c r="BL178" s="23" t="s">
        <v>174</v>
      </c>
      <c r="BM178" s="23" t="s">
        <v>669</v>
      </c>
    </row>
    <row r="179" spans="2:65" s="11" customFormat="1" ht="16.5" customHeight="1">
      <c r="B179" s="179"/>
      <c r="C179" s="180"/>
      <c r="D179" s="180"/>
      <c r="E179" s="181" t="s">
        <v>5</v>
      </c>
      <c r="F179" s="293" t="s">
        <v>670</v>
      </c>
      <c r="G179" s="294"/>
      <c r="H179" s="294"/>
      <c r="I179" s="294"/>
      <c r="J179" s="180"/>
      <c r="K179" s="182">
        <v>1408.89</v>
      </c>
      <c r="L179" s="180"/>
      <c r="M179" s="180"/>
      <c r="N179" s="180"/>
      <c r="O179" s="180"/>
      <c r="P179" s="180"/>
      <c r="Q179" s="180"/>
      <c r="R179" s="183"/>
      <c r="T179" s="184"/>
      <c r="U179" s="180"/>
      <c r="V179" s="180"/>
      <c r="W179" s="180"/>
      <c r="X179" s="180"/>
      <c r="Y179" s="180"/>
      <c r="Z179" s="180"/>
      <c r="AA179" s="185"/>
      <c r="AT179" s="186" t="s">
        <v>177</v>
      </c>
      <c r="AU179" s="186" t="s">
        <v>103</v>
      </c>
      <c r="AV179" s="11" t="s">
        <v>103</v>
      </c>
      <c r="AW179" s="11" t="s">
        <v>30</v>
      </c>
      <c r="AX179" s="11" t="s">
        <v>73</v>
      </c>
      <c r="AY179" s="186" t="s">
        <v>169</v>
      </c>
    </row>
    <row r="180" spans="2:65" s="11" customFormat="1" ht="16.5" customHeight="1">
      <c r="B180" s="179"/>
      <c r="C180" s="180"/>
      <c r="D180" s="180"/>
      <c r="E180" s="181" t="s">
        <v>5</v>
      </c>
      <c r="F180" s="295" t="s">
        <v>650</v>
      </c>
      <c r="G180" s="296"/>
      <c r="H180" s="296"/>
      <c r="I180" s="296"/>
      <c r="J180" s="180"/>
      <c r="K180" s="182">
        <v>1094.4680000000001</v>
      </c>
      <c r="L180" s="180"/>
      <c r="M180" s="180"/>
      <c r="N180" s="180"/>
      <c r="O180" s="180"/>
      <c r="P180" s="180"/>
      <c r="Q180" s="180"/>
      <c r="R180" s="183"/>
      <c r="T180" s="184"/>
      <c r="U180" s="180"/>
      <c r="V180" s="180"/>
      <c r="W180" s="180"/>
      <c r="X180" s="180"/>
      <c r="Y180" s="180"/>
      <c r="Z180" s="180"/>
      <c r="AA180" s="185"/>
      <c r="AT180" s="186" t="s">
        <v>177</v>
      </c>
      <c r="AU180" s="186" t="s">
        <v>103</v>
      </c>
      <c r="AV180" s="11" t="s">
        <v>103</v>
      </c>
      <c r="AW180" s="11" t="s">
        <v>30</v>
      </c>
      <c r="AX180" s="11" t="s">
        <v>73</v>
      </c>
      <c r="AY180" s="186" t="s">
        <v>169</v>
      </c>
    </row>
    <row r="181" spans="2:65" s="11" customFormat="1" ht="16.5" customHeight="1">
      <c r="B181" s="179"/>
      <c r="C181" s="180"/>
      <c r="D181" s="180"/>
      <c r="E181" s="181" t="s">
        <v>5</v>
      </c>
      <c r="F181" s="295" t="s">
        <v>627</v>
      </c>
      <c r="G181" s="296"/>
      <c r="H181" s="296"/>
      <c r="I181" s="296"/>
      <c r="J181" s="180"/>
      <c r="K181" s="182">
        <v>138.29599999999999</v>
      </c>
      <c r="L181" s="180"/>
      <c r="M181" s="180"/>
      <c r="N181" s="180"/>
      <c r="O181" s="180"/>
      <c r="P181" s="180"/>
      <c r="Q181" s="180"/>
      <c r="R181" s="183"/>
      <c r="T181" s="184"/>
      <c r="U181" s="180"/>
      <c r="V181" s="180"/>
      <c r="W181" s="180"/>
      <c r="X181" s="180"/>
      <c r="Y181" s="180"/>
      <c r="Z181" s="180"/>
      <c r="AA181" s="185"/>
      <c r="AT181" s="186" t="s">
        <v>177</v>
      </c>
      <c r="AU181" s="186" t="s">
        <v>103</v>
      </c>
      <c r="AV181" s="11" t="s">
        <v>103</v>
      </c>
      <c r="AW181" s="11" t="s">
        <v>30</v>
      </c>
      <c r="AX181" s="11" t="s">
        <v>73</v>
      </c>
      <c r="AY181" s="186" t="s">
        <v>169</v>
      </c>
    </row>
    <row r="182" spans="2:65" s="11" customFormat="1" ht="16.5" customHeight="1">
      <c r="B182" s="179"/>
      <c r="C182" s="180"/>
      <c r="D182" s="180"/>
      <c r="E182" s="181" t="s">
        <v>5</v>
      </c>
      <c r="F182" s="295" t="s">
        <v>671</v>
      </c>
      <c r="G182" s="296"/>
      <c r="H182" s="296"/>
      <c r="I182" s="296"/>
      <c r="J182" s="180"/>
      <c r="K182" s="182">
        <v>675.36</v>
      </c>
      <c r="L182" s="180"/>
      <c r="M182" s="180"/>
      <c r="N182" s="180"/>
      <c r="O182" s="180"/>
      <c r="P182" s="180"/>
      <c r="Q182" s="180"/>
      <c r="R182" s="183"/>
      <c r="T182" s="184"/>
      <c r="U182" s="180"/>
      <c r="V182" s="180"/>
      <c r="W182" s="180"/>
      <c r="X182" s="180"/>
      <c r="Y182" s="180"/>
      <c r="Z182" s="180"/>
      <c r="AA182" s="185"/>
      <c r="AT182" s="186" t="s">
        <v>177</v>
      </c>
      <c r="AU182" s="186" t="s">
        <v>103</v>
      </c>
      <c r="AV182" s="11" t="s">
        <v>103</v>
      </c>
      <c r="AW182" s="11" t="s">
        <v>30</v>
      </c>
      <c r="AX182" s="11" t="s">
        <v>73</v>
      </c>
      <c r="AY182" s="186" t="s">
        <v>169</v>
      </c>
    </row>
    <row r="183" spans="2:65" s="12" customFormat="1" ht="16.5" customHeight="1">
      <c r="B183" s="187"/>
      <c r="C183" s="188"/>
      <c r="D183" s="188"/>
      <c r="E183" s="189" t="s">
        <v>5</v>
      </c>
      <c r="F183" s="302" t="s">
        <v>179</v>
      </c>
      <c r="G183" s="303"/>
      <c r="H183" s="303"/>
      <c r="I183" s="303"/>
      <c r="J183" s="188"/>
      <c r="K183" s="190">
        <v>3317.0140000000001</v>
      </c>
      <c r="L183" s="188"/>
      <c r="M183" s="188"/>
      <c r="N183" s="188"/>
      <c r="O183" s="188"/>
      <c r="P183" s="188"/>
      <c r="Q183" s="188"/>
      <c r="R183" s="191"/>
      <c r="T183" s="192"/>
      <c r="U183" s="188"/>
      <c r="V183" s="188"/>
      <c r="W183" s="188"/>
      <c r="X183" s="188"/>
      <c r="Y183" s="188"/>
      <c r="Z183" s="188"/>
      <c r="AA183" s="193"/>
      <c r="AT183" s="194" t="s">
        <v>177</v>
      </c>
      <c r="AU183" s="194" t="s">
        <v>103</v>
      </c>
      <c r="AV183" s="12" t="s">
        <v>174</v>
      </c>
      <c r="AW183" s="12" t="s">
        <v>30</v>
      </c>
      <c r="AX183" s="12" t="s">
        <v>81</v>
      </c>
      <c r="AY183" s="194" t="s">
        <v>169</v>
      </c>
    </row>
    <row r="184" spans="2:65" s="1" customFormat="1" ht="25.5" customHeight="1">
      <c r="B184" s="141"/>
      <c r="C184" s="170" t="s">
        <v>318</v>
      </c>
      <c r="D184" s="170" t="s">
        <v>170</v>
      </c>
      <c r="E184" s="171" t="s">
        <v>672</v>
      </c>
      <c r="F184" s="290" t="s">
        <v>673</v>
      </c>
      <c r="G184" s="290"/>
      <c r="H184" s="290"/>
      <c r="I184" s="290"/>
      <c r="J184" s="172" t="s">
        <v>190</v>
      </c>
      <c r="K184" s="173">
        <v>337.68</v>
      </c>
      <c r="L184" s="291">
        <v>0</v>
      </c>
      <c r="M184" s="291"/>
      <c r="N184" s="292">
        <f>ROUND(L184*K184,3)</f>
        <v>0</v>
      </c>
      <c r="O184" s="292"/>
      <c r="P184" s="292"/>
      <c r="Q184" s="292"/>
      <c r="R184" s="144"/>
      <c r="T184" s="175" t="s">
        <v>5</v>
      </c>
      <c r="U184" s="47" t="s">
        <v>40</v>
      </c>
      <c r="V184" s="39"/>
      <c r="W184" s="176">
        <f>V184*K184</f>
        <v>0</v>
      </c>
      <c r="X184" s="176">
        <v>0.13188</v>
      </c>
      <c r="Y184" s="176">
        <f>X184*K184</f>
        <v>44.533238400000002</v>
      </c>
      <c r="Z184" s="176">
        <v>0</v>
      </c>
      <c r="AA184" s="177">
        <f>Z184*K184</f>
        <v>0</v>
      </c>
      <c r="AR184" s="23" t="s">
        <v>174</v>
      </c>
      <c r="AT184" s="23" t="s">
        <v>170</v>
      </c>
      <c r="AU184" s="23" t="s">
        <v>103</v>
      </c>
      <c r="AY184" s="23" t="s">
        <v>169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ROUND(L184*K184,3)</f>
        <v>0</v>
      </c>
      <c r="BL184" s="23" t="s">
        <v>174</v>
      </c>
      <c r="BM184" s="23" t="s">
        <v>674</v>
      </c>
    </row>
    <row r="185" spans="2:65" s="11" customFormat="1" ht="16.5" customHeight="1">
      <c r="B185" s="179"/>
      <c r="C185" s="180"/>
      <c r="D185" s="180"/>
      <c r="E185" s="181" t="s">
        <v>5</v>
      </c>
      <c r="F185" s="293" t="s">
        <v>675</v>
      </c>
      <c r="G185" s="294"/>
      <c r="H185" s="294"/>
      <c r="I185" s="294"/>
      <c r="J185" s="180"/>
      <c r="K185" s="182">
        <v>337.68</v>
      </c>
      <c r="L185" s="180"/>
      <c r="M185" s="180"/>
      <c r="N185" s="180"/>
      <c r="O185" s="180"/>
      <c r="P185" s="180"/>
      <c r="Q185" s="180"/>
      <c r="R185" s="183"/>
      <c r="T185" s="184"/>
      <c r="U185" s="180"/>
      <c r="V185" s="180"/>
      <c r="W185" s="180"/>
      <c r="X185" s="180"/>
      <c r="Y185" s="180"/>
      <c r="Z185" s="180"/>
      <c r="AA185" s="185"/>
      <c r="AT185" s="186" t="s">
        <v>177</v>
      </c>
      <c r="AU185" s="186" t="s">
        <v>103</v>
      </c>
      <c r="AV185" s="11" t="s">
        <v>103</v>
      </c>
      <c r="AW185" s="11" t="s">
        <v>30</v>
      </c>
      <c r="AX185" s="11" t="s">
        <v>81</v>
      </c>
      <c r="AY185" s="186" t="s">
        <v>169</v>
      </c>
    </row>
    <row r="186" spans="2:65" s="1" customFormat="1" ht="38.25" customHeight="1">
      <c r="B186" s="141"/>
      <c r="C186" s="170" t="s">
        <v>322</v>
      </c>
      <c r="D186" s="170" t="s">
        <v>170</v>
      </c>
      <c r="E186" s="171" t="s">
        <v>676</v>
      </c>
      <c r="F186" s="290" t="s">
        <v>677</v>
      </c>
      <c r="G186" s="290"/>
      <c r="H186" s="290"/>
      <c r="I186" s="290"/>
      <c r="J186" s="172" t="s">
        <v>190</v>
      </c>
      <c r="K186" s="173">
        <v>1042.125</v>
      </c>
      <c r="L186" s="291">
        <v>0</v>
      </c>
      <c r="M186" s="291"/>
      <c r="N186" s="292">
        <f>ROUND(L186*K186,3)</f>
        <v>0</v>
      </c>
      <c r="O186" s="292"/>
      <c r="P186" s="292"/>
      <c r="Q186" s="292"/>
      <c r="R186" s="144"/>
      <c r="T186" s="175" t="s">
        <v>5</v>
      </c>
      <c r="U186" s="47" t="s">
        <v>40</v>
      </c>
      <c r="V186" s="39"/>
      <c r="W186" s="176">
        <f>V186*K186</f>
        <v>0</v>
      </c>
      <c r="X186" s="176">
        <v>0.18323999999999999</v>
      </c>
      <c r="Y186" s="176">
        <f>X186*K186</f>
        <v>190.95898499999998</v>
      </c>
      <c r="Z186" s="176">
        <v>0</v>
      </c>
      <c r="AA186" s="177">
        <f>Z186*K186</f>
        <v>0</v>
      </c>
      <c r="AR186" s="23" t="s">
        <v>174</v>
      </c>
      <c r="AT186" s="23" t="s">
        <v>170</v>
      </c>
      <c r="AU186" s="23" t="s">
        <v>103</v>
      </c>
      <c r="AY186" s="23" t="s">
        <v>169</v>
      </c>
      <c r="BE186" s="117">
        <f>IF(U186="základná",N186,0)</f>
        <v>0</v>
      </c>
      <c r="BF186" s="117">
        <f>IF(U186="znížená",N186,0)</f>
        <v>0</v>
      </c>
      <c r="BG186" s="117">
        <f>IF(U186="zákl. prenesená",N186,0)</f>
        <v>0</v>
      </c>
      <c r="BH186" s="117">
        <f>IF(U186="zníž. prenesená",N186,0)</f>
        <v>0</v>
      </c>
      <c r="BI186" s="117">
        <f>IF(U186="nulová",N186,0)</f>
        <v>0</v>
      </c>
      <c r="BJ186" s="23" t="s">
        <v>103</v>
      </c>
      <c r="BK186" s="178">
        <f>ROUND(L186*K186,3)</f>
        <v>0</v>
      </c>
      <c r="BL186" s="23" t="s">
        <v>174</v>
      </c>
      <c r="BM186" s="23" t="s">
        <v>678</v>
      </c>
    </row>
    <row r="187" spans="2:65" s="11" customFormat="1" ht="16.5" customHeight="1">
      <c r="B187" s="179"/>
      <c r="C187" s="180"/>
      <c r="D187" s="180"/>
      <c r="E187" s="181" t="s">
        <v>5</v>
      </c>
      <c r="F187" s="293" t="s">
        <v>679</v>
      </c>
      <c r="G187" s="294"/>
      <c r="H187" s="294"/>
      <c r="I187" s="294"/>
      <c r="J187" s="180"/>
      <c r="K187" s="182">
        <v>704.44500000000005</v>
      </c>
      <c r="L187" s="180"/>
      <c r="M187" s="180"/>
      <c r="N187" s="180"/>
      <c r="O187" s="180"/>
      <c r="P187" s="180"/>
      <c r="Q187" s="180"/>
      <c r="R187" s="183"/>
      <c r="T187" s="184"/>
      <c r="U187" s="180"/>
      <c r="V187" s="180"/>
      <c r="W187" s="180"/>
      <c r="X187" s="180"/>
      <c r="Y187" s="180"/>
      <c r="Z187" s="180"/>
      <c r="AA187" s="185"/>
      <c r="AT187" s="186" t="s">
        <v>177</v>
      </c>
      <c r="AU187" s="186" t="s">
        <v>103</v>
      </c>
      <c r="AV187" s="11" t="s">
        <v>103</v>
      </c>
      <c r="AW187" s="11" t="s">
        <v>30</v>
      </c>
      <c r="AX187" s="11" t="s">
        <v>73</v>
      </c>
      <c r="AY187" s="186" t="s">
        <v>169</v>
      </c>
    </row>
    <row r="188" spans="2:65" s="11" customFormat="1" ht="16.5" customHeight="1">
      <c r="B188" s="179"/>
      <c r="C188" s="180"/>
      <c r="D188" s="180"/>
      <c r="E188" s="181" t="s">
        <v>5</v>
      </c>
      <c r="F188" s="295" t="s">
        <v>675</v>
      </c>
      <c r="G188" s="296"/>
      <c r="H188" s="296"/>
      <c r="I188" s="296"/>
      <c r="J188" s="180"/>
      <c r="K188" s="182">
        <v>337.68</v>
      </c>
      <c r="L188" s="180"/>
      <c r="M188" s="180"/>
      <c r="N188" s="180"/>
      <c r="O188" s="180"/>
      <c r="P188" s="180"/>
      <c r="Q188" s="180"/>
      <c r="R188" s="183"/>
      <c r="T188" s="184"/>
      <c r="U188" s="180"/>
      <c r="V188" s="180"/>
      <c r="W188" s="180"/>
      <c r="X188" s="180"/>
      <c r="Y188" s="180"/>
      <c r="Z188" s="180"/>
      <c r="AA188" s="185"/>
      <c r="AT188" s="186" t="s">
        <v>177</v>
      </c>
      <c r="AU188" s="186" t="s">
        <v>103</v>
      </c>
      <c r="AV188" s="11" t="s">
        <v>103</v>
      </c>
      <c r="AW188" s="11" t="s">
        <v>30</v>
      </c>
      <c r="AX188" s="11" t="s">
        <v>73</v>
      </c>
      <c r="AY188" s="186" t="s">
        <v>169</v>
      </c>
    </row>
    <row r="189" spans="2:65" s="12" customFormat="1" ht="16.5" customHeight="1">
      <c r="B189" s="187"/>
      <c r="C189" s="188"/>
      <c r="D189" s="188"/>
      <c r="E189" s="189" t="s">
        <v>5</v>
      </c>
      <c r="F189" s="302" t="s">
        <v>179</v>
      </c>
      <c r="G189" s="303"/>
      <c r="H189" s="303"/>
      <c r="I189" s="303"/>
      <c r="J189" s="188"/>
      <c r="K189" s="190">
        <v>1042.125</v>
      </c>
      <c r="L189" s="188"/>
      <c r="M189" s="188"/>
      <c r="N189" s="188"/>
      <c r="O189" s="188"/>
      <c r="P189" s="188"/>
      <c r="Q189" s="188"/>
      <c r="R189" s="191"/>
      <c r="T189" s="192"/>
      <c r="U189" s="188"/>
      <c r="V189" s="188"/>
      <c r="W189" s="188"/>
      <c r="X189" s="188"/>
      <c r="Y189" s="188"/>
      <c r="Z189" s="188"/>
      <c r="AA189" s="193"/>
      <c r="AT189" s="194" t="s">
        <v>177</v>
      </c>
      <c r="AU189" s="194" t="s">
        <v>103</v>
      </c>
      <c r="AV189" s="12" t="s">
        <v>174</v>
      </c>
      <c r="AW189" s="12" t="s">
        <v>30</v>
      </c>
      <c r="AX189" s="12" t="s">
        <v>81</v>
      </c>
      <c r="AY189" s="194" t="s">
        <v>169</v>
      </c>
    </row>
    <row r="190" spans="2:65" s="1" customFormat="1" ht="25.5" customHeight="1">
      <c r="B190" s="141"/>
      <c r="C190" s="170" t="s">
        <v>469</v>
      </c>
      <c r="D190" s="170" t="s">
        <v>170</v>
      </c>
      <c r="E190" s="171" t="s">
        <v>680</v>
      </c>
      <c r="F190" s="290" t="s">
        <v>681</v>
      </c>
      <c r="G190" s="290"/>
      <c r="H190" s="290"/>
      <c r="I190" s="290"/>
      <c r="J190" s="172" t="s">
        <v>190</v>
      </c>
      <c r="K190" s="173">
        <v>1232.7639999999999</v>
      </c>
      <c r="L190" s="291">
        <v>0</v>
      </c>
      <c r="M190" s="291"/>
      <c r="N190" s="292">
        <f>ROUND(L190*K190,3)</f>
        <v>0</v>
      </c>
      <c r="O190" s="292"/>
      <c r="P190" s="292"/>
      <c r="Q190" s="292"/>
      <c r="R190" s="144"/>
      <c r="T190" s="175" t="s">
        <v>5</v>
      </c>
      <c r="U190" s="47" t="s">
        <v>40</v>
      </c>
      <c r="V190" s="39"/>
      <c r="W190" s="176">
        <f>V190*K190</f>
        <v>0</v>
      </c>
      <c r="X190" s="176">
        <v>0.26375999999999999</v>
      </c>
      <c r="Y190" s="176">
        <f>X190*K190</f>
        <v>325.15383263999996</v>
      </c>
      <c r="Z190" s="176">
        <v>0</v>
      </c>
      <c r="AA190" s="177">
        <f>Z190*K190</f>
        <v>0</v>
      </c>
      <c r="AR190" s="23" t="s">
        <v>174</v>
      </c>
      <c r="AT190" s="23" t="s">
        <v>170</v>
      </c>
      <c r="AU190" s="23" t="s">
        <v>103</v>
      </c>
      <c r="AY190" s="23" t="s">
        <v>169</v>
      </c>
      <c r="BE190" s="117">
        <f>IF(U190="základná",N190,0)</f>
        <v>0</v>
      </c>
      <c r="BF190" s="117">
        <f>IF(U190="znížená",N190,0)</f>
        <v>0</v>
      </c>
      <c r="BG190" s="117">
        <f>IF(U190="zákl. prenesená",N190,0)</f>
        <v>0</v>
      </c>
      <c r="BH190" s="117">
        <f>IF(U190="zníž. prenesená",N190,0)</f>
        <v>0</v>
      </c>
      <c r="BI190" s="117">
        <f>IF(U190="nulová",N190,0)</f>
        <v>0</v>
      </c>
      <c r="BJ190" s="23" t="s">
        <v>103</v>
      </c>
      <c r="BK190" s="178">
        <f>ROUND(L190*K190,3)</f>
        <v>0</v>
      </c>
      <c r="BL190" s="23" t="s">
        <v>174</v>
      </c>
      <c r="BM190" s="23" t="s">
        <v>682</v>
      </c>
    </row>
    <row r="191" spans="2:65" s="11" customFormat="1" ht="16.5" customHeight="1">
      <c r="B191" s="179"/>
      <c r="C191" s="180"/>
      <c r="D191" s="180"/>
      <c r="E191" s="181" t="s">
        <v>5</v>
      </c>
      <c r="F191" s="293" t="s">
        <v>631</v>
      </c>
      <c r="G191" s="294"/>
      <c r="H191" s="294"/>
      <c r="I191" s="294"/>
      <c r="J191" s="180"/>
      <c r="K191" s="182">
        <v>1094.4680000000001</v>
      </c>
      <c r="L191" s="180"/>
      <c r="M191" s="180"/>
      <c r="N191" s="180"/>
      <c r="O191" s="180"/>
      <c r="P191" s="180"/>
      <c r="Q191" s="180"/>
      <c r="R191" s="183"/>
      <c r="T191" s="184"/>
      <c r="U191" s="180"/>
      <c r="V191" s="180"/>
      <c r="W191" s="180"/>
      <c r="X191" s="180"/>
      <c r="Y191" s="180"/>
      <c r="Z191" s="180"/>
      <c r="AA191" s="185"/>
      <c r="AT191" s="186" t="s">
        <v>177</v>
      </c>
      <c r="AU191" s="186" t="s">
        <v>103</v>
      </c>
      <c r="AV191" s="11" t="s">
        <v>103</v>
      </c>
      <c r="AW191" s="11" t="s">
        <v>30</v>
      </c>
      <c r="AX191" s="11" t="s">
        <v>73</v>
      </c>
      <c r="AY191" s="186" t="s">
        <v>169</v>
      </c>
    </row>
    <row r="192" spans="2:65" s="11" customFormat="1" ht="16.5" customHeight="1">
      <c r="B192" s="179"/>
      <c r="C192" s="180"/>
      <c r="D192" s="180"/>
      <c r="E192" s="181" t="s">
        <v>5</v>
      </c>
      <c r="F192" s="295" t="s">
        <v>627</v>
      </c>
      <c r="G192" s="296"/>
      <c r="H192" s="296"/>
      <c r="I192" s="296"/>
      <c r="J192" s="180"/>
      <c r="K192" s="182">
        <v>138.29599999999999</v>
      </c>
      <c r="L192" s="180"/>
      <c r="M192" s="180"/>
      <c r="N192" s="180"/>
      <c r="O192" s="180"/>
      <c r="P192" s="180"/>
      <c r="Q192" s="180"/>
      <c r="R192" s="183"/>
      <c r="T192" s="184"/>
      <c r="U192" s="180"/>
      <c r="V192" s="180"/>
      <c r="W192" s="180"/>
      <c r="X192" s="180"/>
      <c r="Y192" s="180"/>
      <c r="Z192" s="180"/>
      <c r="AA192" s="185"/>
      <c r="AT192" s="186" t="s">
        <v>177</v>
      </c>
      <c r="AU192" s="186" t="s">
        <v>103</v>
      </c>
      <c r="AV192" s="11" t="s">
        <v>103</v>
      </c>
      <c r="AW192" s="11" t="s">
        <v>30</v>
      </c>
      <c r="AX192" s="11" t="s">
        <v>73</v>
      </c>
      <c r="AY192" s="186" t="s">
        <v>169</v>
      </c>
    </row>
    <row r="193" spans="2:65" s="12" customFormat="1" ht="16.5" customHeight="1">
      <c r="B193" s="187"/>
      <c r="C193" s="188"/>
      <c r="D193" s="188"/>
      <c r="E193" s="189" t="s">
        <v>5</v>
      </c>
      <c r="F193" s="302" t="s">
        <v>179</v>
      </c>
      <c r="G193" s="303"/>
      <c r="H193" s="303"/>
      <c r="I193" s="303"/>
      <c r="J193" s="188"/>
      <c r="K193" s="190">
        <v>1232.7639999999999</v>
      </c>
      <c r="L193" s="188"/>
      <c r="M193" s="188"/>
      <c r="N193" s="188"/>
      <c r="O193" s="188"/>
      <c r="P193" s="188"/>
      <c r="Q193" s="188"/>
      <c r="R193" s="191"/>
      <c r="T193" s="192"/>
      <c r="U193" s="188"/>
      <c r="V193" s="188"/>
      <c r="W193" s="188"/>
      <c r="X193" s="188"/>
      <c r="Y193" s="188"/>
      <c r="Z193" s="188"/>
      <c r="AA193" s="193"/>
      <c r="AT193" s="194" t="s">
        <v>177</v>
      </c>
      <c r="AU193" s="194" t="s">
        <v>103</v>
      </c>
      <c r="AV193" s="12" t="s">
        <v>174</v>
      </c>
      <c r="AW193" s="12" t="s">
        <v>30</v>
      </c>
      <c r="AX193" s="12" t="s">
        <v>81</v>
      </c>
      <c r="AY193" s="194" t="s">
        <v>169</v>
      </c>
    </row>
    <row r="194" spans="2:65" s="1" customFormat="1" ht="25.5" customHeight="1">
      <c r="B194" s="141"/>
      <c r="C194" s="170" t="s">
        <v>472</v>
      </c>
      <c r="D194" s="170" t="s">
        <v>170</v>
      </c>
      <c r="E194" s="171" t="s">
        <v>683</v>
      </c>
      <c r="F194" s="290" t="s">
        <v>684</v>
      </c>
      <c r="G194" s="290"/>
      <c r="H194" s="290"/>
      <c r="I194" s="290"/>
      <c r="J194" s="172" t="s">
        <v>190</v>
      </c>
      <c r="K194" s="173">
        <v>2274.8890000000001</v>
      </c>
      <c r="L194" s="291">
        <v>0</v>
      </c>
      <c r="M194" s="291"/>
      <c r="N194" s="292">
        <f>ROUND(L194*K194,3)</f>
        <v>0</v>
      </c>
      <c r="O194" s="292"/>
      <c r="P194" s="292"/>
      <c r="Q194" s="292"/>
      <c r="R194" s="144"/>
      <c r="T194" s="175" t="s">
        <v>5</v>
      </c>
      <c r="U194" s="47" t="s">
        <v>40</v>
      </c>
      <c r="V194" s="39"/>
      <c r="W194" s="176">
        <f>V194*K194</f>
        <v>0</v>
      </c>
      <c r="X194" s="176">
        <v>0.12966</v>
      </c>
      <c r="Y194" s="176">
        <f>X194*K194</f>
        <v>294.96210774000002</v>
      </c>
      <c r="Z194" s="176">
        <v>0</v>
      </c>
      <c r="AA194" s="177">
        <f>Z194*K194</f>
        <v>0</v>
      </c>
      <c r="AR194" s="23" t="s">
        <v>174</v>
      </c>
      <c r="AT194" s="23" t="s">
        <v>170</v>
      </c>
      <c r="AU194" s="23" t="s">
        <v>103</v>
      </c>
      <c r="AY194" s="23" t="s">
        <v>169</v>
      </c>
      <c r="BE194" s="117">
        <f>IF(U194="základná",N194,0)</f>
        <v>0</v>
      </c>
      <c r="BF194" s="117">
        <f>IF(U194="znížená",N194,0)</f>
        <v>0</v>
      </c>
      <c r="BG194" s="117">
        <f>IF(U194="zákl. prenesená",N194,0)</f>
        <v>0</v>
      </c>
      <c r="BH194" s="117">
        <f>IF(U194="zníž. prenesená",N194,0)</f>
        <v>0</v>
      </c>
      <c r="BI194" s="117">
        <f>IF(U194="nulová",N194,0)</f>
        <v>0</v>
      </c>
      <c r="BJ194" s="23" t="s">
        <v>103</v>
      </c>
      <c r="BK194" s="178">
        <f>ROUND(L194*K194,3)</f>
        <v>0</v>
      </c>
      <c r="BL194" s="23" t="s">
        <v>174</v>
      </c>
      <c r="BM194" s="23" t="s">
        <v>685</v>
      </c>
    </row>
    <row r="195" spans="2:65" s="11" customFormat="1" ht="16.5" customHeight="1">
      <c r="B195" s="179"/>
      <c r="C195" s="180"/>
      <c r="D195" s="180"/>
      <c r="E195" s="181" t="s">
        <v>5</v>
      </c>
      <c r="F195" s="293" t="s">
        <v>679</v>
      </c>
      <c r="G195" s="294"/>
      <c r="H195" s="294"/>
      <c r="I195" s="294"/>
      <c r="J195" s="180"/>
      <c r="K195" s="182">
        <v>704.44500000000005</v>
      </c>
      <c r="L195" s="180"/>
      <c r="M195" s="180"/>
      <c r="N195" s="180"/>
      <c r="O195" s="180"/>
      <c r="P195" s="180"/>
      <c r="Q195" s="180"/>
      <c r="R195" s="183"/>
      <c r="T195" s="184"/>
      <c r="U195" s="180"/>
      <c r="V195" s="180"/>
      <c r="W195" s="180"/>
      <c r="X195" s="180"/>
      <c r="Y195" s="180"/>
      <c r="Z195" s="180"/>
      <c r="AA195" s="185"/>
      <c r="AT195" s="186" t="s">
        <v>177</v>
      </c>
      <c r="AU195" s="186" t="s">
        <v>103</v>
      </c>
      <c r="AV195" s="11" t="s">
        <v>103</v>
      </c>
      <c r="AW195" s="11" t="s">
        <v>30</v>
      </c>
      <c r="AX195" s="11" t="s">
        <v>73</v>
      </c>
      <c r="AY195" s="186" t="s">
        <v>169</v>
      </c>
    </row>
    <row r="196" spans="2:65" s="11" customFormat="1" ht="16.5" customHeight="1">
      <c r="B196" s="179"/>
      <c r="C196" s="180"/>
      <c r="D196" s="180"/>
      <c r="E196" s="181" t="s">
        <v>5</v>
      </c>
      <c r="F196" s="295" t="s">
        <v>650</v>
      </c>
      <c r="G196" s="296"/>
      <c r="H196" s="296"/>
      <c r="I196" s="296"/>
      <c r="J196" s="180"/>
      <c r="K196" s="182">
        <v>1094.4680000000001</v>
      </c>
      <c r="L196" s="180"/>
      <c r="M196" s="180"/>
      <c r="N196" s="180"/>
      <c r="O196" s="180"/>
      <c r="P196" s="180"/>
      <c r="Q196" s="180"/>
      <c r="R196" s="183"/>
      <c r="T196" s="184"/>
      <c r="U196" s="180"/>
      <c r="V196" s="180"/>
      <c r="W196" s="180"/>
      <c r="X196" s="180"/>
      <c r="Y196" s="180"/>
      <c r="Z196" s="180"/>
      <c r="AA196" s="185"/>
      <c r="AT196" s="186" t="s">
        <v>177</v>
      </c>
      <c r="AU196" s="186" t="s">
        <v>103</v>
      </c>
      <c r="AV196" s="11" t="s">
        <v>103</v>
      </c>
      <c r="AW196" s="11" t="s">
        <v>30</v>
      </c>
      <c r="AX196" s="11" t="s">
        <v>73</v>
      </c>
      <c r="AY196" s="186" t="s">
        <v>169</v>
      </c>
    </row>
    <row r="197" spans="2:65" s="11" customFormat="1" ht="16.5" customHeight="1">
      <c r="B197" s="179"/>
      <c r="C197" s="180"/>
      <c r="D197" s="180"/>
      <c r="E197" s="181" t="s">
        <v>5</v>
      </c>
      <c r="F197" s="295" t="s">
        <v>627</v>
      </c>
      <c r="G197" s="296"/>
      <c r="H197" s="296"/>
      <c r="I197" s="296"/>
      <c r="J197" s="180"/>
      <c r="K197" s="182">
        <v>138.29599999999999</v>
      </c>
      <c r="L197" s="180"/>
      <c r="M197" s="180"/>
      <c r="N197" s="180"/>
      <c r="O197" s="180"/>
      <c r="P197" s="180"/>
      <c r="Q197" s="180"/>
      <c r="R197" s="183"/>
      <c r="T197" s="184"/>
      <c r="U197" s="180"/>
      <c r="V197" s="180"/>
      <c r="W197" s="180"/>
      <c r="X197" s="180"/>
      <c r="Y197" s="180"/>
      <c r="Z197" s="180"/>
      <c r="AA197" s="185"/>
      <c r="AT197" s="186" t="s">
        <v>177</v>
      </c>
      <c r="AU197" s="186" t="s">
        <v>103</v>
      </c>
      <c r="AV197" s="11" t="s">
        <v>103</v>
      </c>
      <c r="AW197" s="11" t="s">
        <v>30</v>
      </c>
      <c r="AX197" s="11" t="s">
        <v>73</v>
      </c>
      <c r="AY197" s="186" t="s">
        <v>169</v>
      </c>
    </row>
    <row r="198" spans="2:65" s="11" customFormat="1" ht="16.5" customHeight="1">
      <c r="B198" s="179"/>
      <c r="C198" s="180"/>
      <c r="D198" s="180"/>
      <c r="E198" s="181" t="s">
        <v>5</v>
      </c>
      <c r="F198" s="295" t="s">
        <v>675</v>
      </c>
      <c r="G198" s="296"/>
      <c r="H198" s="296"/>
      <c r="I198" s="296"/>
      <c r="J198" s="180"/>
      <c r="K198" s="182">
        <v>337.68</v>
      </c>
      <c r="L198" s="180"/>
      <c r="M198" s="180"/>
      <c r="N198" s="180"/>
      <c r="O198" s="180"/>
      <c r="P198" s="180"/>
      <c r="Q198" s="180"/>
      <c r="R198" s="183"/>
      <c r="T198" s="184"/>
      <c r="U198" s="180"/>
      <c r="V198" s="180"/>
      <c r="W198" s="180"/>
      <c r="X198" s="180"/>
      <c r="Y198" s="180"/>
      <c r="Z198" s="180"/>
      <c r="AA198" s="185"/>
      <c r="AT198" s="186" t="s">
        <v>177</v>
      </c>
      <c r="AU198" s="186" t="s">
        <v>103</v>
      </c>
      <c r="AV198" s="11" t="s">
        <v>103</v>
      </c>
      <c r="AW198" s="11" t="s">
        <v>30</v>
      </c>
      <c r="AX198" s="11" t="s">
        <v>73</v>
      </c>
      <c r="AY198" s="186" t="s">
        <v>169</v>
      </c>
    </row>
    <row r="199" spans="2:65" s="12" customFormat="1" ht="16.5" customHeight="1">
      <c r="B199" s="187"/>
      <c r="C199" s="188"/>
      <c r="D199" s="188"/>
      <c r="E199" s="189" t="s">
        <v>5</v>
      </c>
      <c r="F199" s="302" t="s">
        <v>179</v>
      </c>
      <c r="G199" s="303"/>
      <c r="H199" s="303"/>
      <c r="I199" s="303"/>
      <c r="J199" s="188"/>
      <c r="K199" s="190">
        <v>2274.8890000000001</v>
      </c>
      <c r="L199" s="188"/>
      <c r="M199" s="188"/>
      <c r="N199" s="188"/>
      <c r="O199" s="188"/>
      <c r="P199" s="188"/>
      <c r="Q199" s="188"/>
      <c r="R199" s="191"/>
      <c r="T199" s="192"/>
      <c r="U199" s="188"/>
      <c r="V199" s="188"/>
      <c r="W199" s="188"/>
      <c r="X199" s="188"/>
      <c r="Y199" s="188"/>
      <c r="Z199" s="188"/>
      <c r="AA199" s="193"/>
      <c r="AT199" s="194" t="s">
        <v>177</v>
      </c>
      <c r="AU199" s="194" t="s">
        <v>103</v>
      </c>
      <c r="AV199" s="12" t="s">
        <v>174</v>
      </c>
      <c r="AW199" s="12" t="s">
        <v>30</v>
      </c>
      <c r="AX199" s="12" t="s">
        <v>81</v>
      </c>
      <c r="AY199" s="194" t="s">
        <v>169</v>
      </c>
    </row>
    <row r="200" spans="2:65" s="10" customFormat="1" ht="29.9" customHeight="1">
      <c r="B200" s="159"/>
      <c r="C200" s="160"/>
      <c r="D200" s="169" t="s">
        <v>348</v>
      </c>
      <c r="E200" s="169"/>
      <c r="F200" s="169"/>
      <c r="G200" s="169"/>
      <c r="H200" s="169"/>
      <c r="I200" s="169"/>
      <c r="J200" s="169"/>
      <c r="K200" s="169"/>
      <c r="L200" s="169"/>
      <c r="M200" s="169"/>
      <c r="N200" s="300">
        <f>BK200</f>
        <v>0</v>
      </c>
      <c r="O200" s="301"/>
      <c r="P200" s="301"/>
      <c r="Q200" s="301"/>
      <c r="R200" s="162"/>
      <c r="T200" s="163"/>
      <c r="U200" s="160"/>
      <c r="V200" s="160"/>
      <c r="W200" s="164">
        <f>SUM(W201:W221)</f>
        <v>0</v>
      </c>
      <c r="X200" s="160"/>
      <c r="Y200" s="164">
        <f>SUM(Y201:Y221)</f>
        <v>13.778653349999997</v>
      </c>
      <c r="Z200" s="160"/>
      <c r="AA200" s="165">
        <f>SUM(AA201:AA221)</f>
        <v>160.79542499999999</v>
      </c>
      <c r="AR200" s="166" t="s">
        <v>81</v>
      </c>
      <c r="AT200" s="167" t="s">
        <v>72</v>
      </c>
      <c r="AU200" s="167" t="s">
        <v>81</v>
      </c>
      <c r="AY200" s="166" t="s">
        <v>169</v>
      </c>
      <c r="BK200" s="168">
        <f>SUM(BK201:BK221)</f>
        <v>0</v>
      </c>
    </row>
    <row r="201" spans="2:65" s="1" customFormat="1" ht="38.25" customHeight="1">
      <c r="B201" s="141"/>
      <c r="C201" s="170" t="s">
        <v>477</v>
      </c>
      <c r="D201" s="170" t="s">
        <v>170</v>
      </c>
      <c r="E201" s="171" t="s">
        <v>686</v>
      </c>
      <c r="F201" s="290" t="s">
        <v>687</v>
      </c>
      <c r="G201" s="290"/>
      <c r="H201" s="290"/>
      <c r="I201" s="290"/>
      <c r="J201" s="172" t="s">
        <v>370</v>
      </c>
      <c r="K201" s="173">
        <v>48.2</v>
      </c>
      <c r="L201" s="291">
        <v>0</v>
      </c>
      <c r="M201" s="291"/>
      <c r="N201" s="292">
        <f>ROUND(L201*K201,3)</f>
        <v>0</v>
      </c>
      <c r="O201" s="292"/>
      <c r="P201" s="292"/>
      <c r="Q201" s="292"/>
      <c r="R201" s="144"/>
      <c r="T201" s="175" t="s">
        <v>5</v>
      </c>
      <c r="U201" s="47" t="s">
        <v>40</v>
      </c>
      <c r="V201" s="39"/>
      <c r="W201" s="176">
        <f>V201*K201</f>
        <v>0</v>
      </c>
      <c r="X201" s="176">
        <v>9.4439999999999996E-2</v>
      </c>
      <c r="Y201" s="176">
        <f>X201*K201</f>
        <v>4.5520079999999998</v>
      </c>
      <c r="Z201" s="176">
        <v>0</v>
      </c>
      <c r="AA201" s="177">
        <f>Z201*K201</f>
        <v>0</v>
      </c>
      <c r="AR201" s="23" t="s">
        <v>174</v>
      </c>
      <c r="AT201" s="23" t="s">
        <v>170</v>
      </c>
      <c r="AU201" s="23" t="s">
        <v>103</v>
      </c>
      <c r="AY201" s="23" t="s">
        <v>169</v>
      </c>
      <c r="BE201" s="117">
        <f>IF(U201="základná",N201,0)</f>
        <v>0</v>
      </c>
      <c r="BF201" s="117">
        <f>IF(U201="znížená",N201,0)</f>
        <v>0</v>
      </c>
      <c r="BG201" s="117">
        <f>IF(U201="zákl. prenesená",N201,0)</f>
        <v>0</v>
      </c>
      <c r="BH201" s="117">
        <f>IF(U201="zníž. prenesená",N201,0)</f>
        <v>0</v>
      </c>
      <c r="BI201" s="117">
        <f>IF(U201="nulová",N201,0)</f>
        <v>0</v>
      </c>
      <c r="BJ201" s="23" t="s">
        <v>103</v>
      </c>
      <c r="BK201" s="178">
        <f>ROUND(L201*K201,3)</f>
        <v>0</v>
      </c>
      <c r="BL201" s="23" t="s">
        <v>174</v>
      </c>
      <c r="BM201" s="23" t="s">
        <v>688</v>
      </c>
    </row>
    <row r="202" spans="2:65" s="1" customFormat="1" ht="16.5" customHeight="1">
      <c r="B202" s="141"/>
      <c r="C202" s="202" t="s">
        <v>482</v>
      </c>
      <c r="D202" s="202" t="s">
        <v>266</v>
      </c>
      <c r="E202" s="203" t="s">
        <v>689</v>
      </c>
      <c r="F202" s="310" t="s">
        <v>690</v>
      </c>
      <c r="G202" s="310"/>
      <c r="H202" s="310"/>
      <c r="I202" s="310"/>
      <c r="J202" s="204" t="s">
        <v>414</v>
      </c>
      <c r="K202" s="205">
        <v>50</v>
      </c>
      <c r="L202" s="311">
        <v>0</v>
      </c>
      <c r="M202" s="311"/>
      <c r="N202" s="312">
        <f>ROUND(L202*K202,3)</f>
        <v>0</v>
      </c>
      <c r="O202" s="292"/>
      <c r="P202" s="292"/>
      <c r="Q202" s="292"/>
      <c r="R202" s="144"/>
      <c r="T202" s="175" t="s">
        <v>5</v>
      </c>
      <c r="U202" s="47" t="s">
        <v>40</v>
      </c>
      <c r="V202" s="39"/>
      <c r="W202" s="176">
        <f>V202*K202</f>
        <v>0</v>
      </c>
      <c r="X202" s="176">
        <v>2.1000000000000001E-2</v>
      </c>
      <c r="Y202" s="176">
        <f>X202*K202</f>
        <v>1.05</v>
      </c>
      <c r="Z202" s="176">
        <v>0</v>
      </c>
      <c r="AA202" s="177">
        <f>Z202*K202</f>
        <v>0</v>
      </c>
      <c r="AR202" s="23" t="s">
        <v>207</v>
      </c>
      <c r="AT202" s="23" t="s">
        <v>266</v>
      </c>
      <c r="AU202" s="23" t="s">
        <v>103</v>
      </c>
      <c r="AY202" s="23" t="s">
        <v>169</v>
      </c>
      <c r="BE202" s="117">
        <f>IF(U202="základná",N202,0)</f>
        <v>0</v>
      </c>
      <c r="BF202" s="117">
        <f>IF(U202="znížená",N202,0)</f>
        <v>0</v>
      </c>
      <c r="BG202" s="117">
        <f>IF(U202="zákl. prenesená",N202,0)</f>
        <v>0</v>
      </c>
      <c r="BH202" s="117">
        <f>IF(U202="zníž. prenesená",N202,0)</f>
        <v>0</v>
      </c>
      <c r="BI202" s="117">
        <f>IF(U202="nulová",N202,0)</f>
        <v>0</v>
      </c>
      <c r="BJ202" s="23" t="s">
        <v>103</v>
      </c>
      <c r="BK202" s="178">
        <f>ROUND(L202*K202,3)</f>
        <v>0</v>
      </c>
      <c r="BL202" s="23" t="s">
        <v>174</v>
      </c>
      <c r="BM202" s="23" t="s">
        <v>691</v>
      </c>
    </row>
    <row r="203" spans="2:65" s="1" customFormat="1" ht="25.5" customHeight="1">
      <c r="B203" s="141"/>
      <c r="C203" s="170" t="s">
        <v>487</v>
      </c>
      <c r="D203" s="170" t="s">
        <v>170</v>
      </c>
      <c r="E203" s="171" t="s">
        <v>692</v>
      </c>
      <c r="F203" s="290" t="s">
        <v>693</v>
      </c>
      <c r="G203" s="290"/>
      <c r="H203" s="290"/>
      <c r="I203" s="290"/>
      <c r="J203" s="172" t="s">
        <v>370</v>
      </c>
      <c r="K203" s="173">
        <v>23.9</v>
      </c>
      <c r="L203" s="291">
        <v>0</v>
      </c>
      <c r="M203" s="291"/>
      <c r="N203" s="292">
        <f>ROUND(L203*K203,3)</f>
        <v>0</v>
      </c>
      <c r="O203" s="292"/>
      <c r="P203" s="292"/>
      <c r="Q203" s="292"/>
      <c r="R203" s="144"/>
      <c r="T203" s="175" t="s">
        <v>5</v>
      </c>
      <c r="U203" s="47" t="s">
        <v>40</v>
      </c>
      <c r="V203" s="39"/>
      <c r="W203" s="176">
        <f>V203*K203</f>
        <v>0</v>
      </c>
      <c r="X203" s="176">
        <v>3.6510000000000001E-2</v>
      </c>
      <c r="Y203" s="176">
        <f>X203*K203</f>
        <v>0.87258899999999995</v>
      </c>
      <c r="Z203" s="176">
        <v>0</v>
      </c>
      <c r="AA203" s="177">
        <f>Z203*K203</f>
        <v>0</v>
      </c>
      <c r="AR203" s="23" t="s">
        <v>174</v>
      </c>
      <c r="AT203" s="23" t="s">
        <v>170</v>
      </c>
      <c r="AU203" s="23" t="s">
        <v>103</v>
      </c>
      <c r="AY203" s="23" t="s">
        <v>169</v>
      </c>
      <c r="BE203" s="117">
        <f>IF(U203="základná",N203,0)</f>
        <v>0</v>
      </c>
      <c r="BF203" s="117">
        <f>IF(U203="znížená",N203,0)</f>
        <v>0</v>
      </c>
      <c r="BG203" s="117">
        <f>IF(U203="zákl. prenesená",N203,0)</f>
        <v>0</v>
      </c>
      <c r="BH203" s="117">
        <f>IF(U203="zníž. prenesená",N203,0)</f>
        <v>0</v>
      </c>
      <c r="BI203" s="117">
        <f>IF(U203="nulová",N203,0)</f>
        <v>0</v>
      </c>
      <c r="BJ203" s="23" t="s">
        <v>103</v>
      </c>
      <c r="BK203" s="178">
        <f>ROUND(L203*K203,3)</f>
        <v>0</v>
      </c>
      <c r="BL203" s="23" t="s">
        <v>174</v>
      </c>
      <c r="BM203" s="23" t="s">
        <v>694</v>
      </c>
    </row>
    <row r="204" spans="2:65" s="1" customFormat="1" ht="25.5" customHeight="1">
      <c r="B204" s="141"/>
      <c r="C204" s="170" t="s">
        <v>489</v>
      </c>
      <c r="D204" s="170" t="s">
        <v>170</v>
      </c>
      <c r="E204" s="171" t="s">
        <v>695</v>
      </c>
      <c r="F204" s="290" t="s">
        <v>696</v>
      </c>
      <c r="G204" s="290"/>
      <c r="H204" s="290"/>
      <c r="I204" s="290"/>
      <c r="J204" s="172" t="s">
        <v>370</v>
      </c>
      <c r="K204" s="173">
        <v>28.5</v>
      </c>
      <c r="L204" s="291">
        <v>0</v>
      </c>
      <c r="M204" s="291"/>
      <c r="N204" s="292">
        <f>ROUND(L204*K204,3)</f>
        <v>0</v>
      </c>
      <c r="O204" s="292"/>
      <c r="P204" s="292"/>
      <c r="Q204" s="292"/>
      <c r="R204" s="144"/>
      <c r="T204" s="175" t="s">
        <v>5</v>
      </c>
      <c r="U204" s="47" t="s">
        <v>40</v>
      </c>
      <c r="V204" s="39"/>
      <c r="W204" s="176">
        <f>V204*K204</f>
        <v>0</v>
      </c>
      <c r="X204" s="176">
        <v>8.5139999999999993E-2</v>
      </c>
      <c r="Y204" s="176">
        <f>X204*K204</f>
        <v>2.4264899999999998</v>
      </c>
      <c r="Z204" s="176">
        <v>0</v>
      </c>
      <c r="AA204" s="177">
        <f>Z204*K204</f>
        <v>0</v>
      </c>
      <c r="AR204" s="23" t="s">
        <v>174</v>
      </c>
      <c r="AT204" s="23" t="s">
        <v>170</v>
      </c>
      <c r="AU204" s="23" t="s">
        <v>103</v>
      </c>
      <c r="AY204" s="23" t="s">
        <v>169</v>
      </c>
      <c r="BE204" s="117">
        <f>IF(U204="základná",N204,0)</f>
        <v>0</v>
      </c>
      <c r="BF204" s="117">
        <f>IF(U204="znížená",N204,0)</f>
        <v>0</v>
      </c>
      <c r="BG204" s="117">
        <f>IF(U204="zákl. prenesená",N204,0)</f>
        <v>0</v>
      </c>
      <c r="BH204" s="117">
        <f>IF(U204="zníž. prenesená",N204,0)</f>
        <v>0</v>
      </c>
      <c r="BI204" s="117">
        <f>IF(U204="nulová",N204,0)</f>
        <v>0</v>
      </c>
      <c r="BJ204" s="23" t="s">
        <v>103</v>
      </c>
      <c r="BK204" s="178">
        <f>ROUND(L204*K204,3)</f>
        <v>0</v>
      </c>
      <c r="BL204" s="23" t="s">
        <v>174</v>
      </c>
      <c r="BM204" s="23" t="s">
        <v>697</v>
      </c>
    </row>
    <row r="205" spans="2:65" s="1" customFormat="1" ht="25.5" customHeight="1">
      <c r="B205" s="141"/>
      <c r="C205" s="170" t="s">
        <v>495</v>
      </c>
      <c r="D205" s="170" t="s">
        <v>170</v>
      </c>
      <c r="E205" s="171" t="s">
        <v>698</v>
      </c>
      <c r="F205" s="290" t="s">
        <v>699</v>
      </c>
      <c r="G205" s="290"/>
      <c r="H205" s="290"/>
      <c r="I205" s="290"/>
      <c r="J205" s="172" t="s">
        <v>190</v>
      </c>
      <c r="K205" s="173">
        <v>95.025000000000006</v>
      </c>
      <c r="L205" s="291">
        <v>0</v>
      </c>
      <c r="M205" s="291"/>
      <c r="N205" s="292">
        <f>ROUND(L205*K205,3)</f>
        <v>0</v>
      </c>
      <c r="O205" s="292"/>
      <c r="P205" s="292"/>
      <c r="Q205" s="292"/>
      <c r="R205" s="144"/>
      <c r="T205" s="175" t="s">
        <v>5</v>
      </c>
      <c r="U205" s="47" t="s">
        <v>40</v>
      </c>
      <c r="V205" s="39"/>
      <c r="W205" s="176">
        <f>V205*K205</f>
        <v>0</v>
      </c>
      <c r="X205" s="176">
        <v>5.77E-3</v>
      </c>
      <c r="Y205" s="176">
        <f>X205*K205</f>
        <v>0.54829424999999998</v>
      </c>
      <c r="Z205" s="176">
        <v>0.127</v>
      </c>
      <c r="AA205" s="177">
        <f>Z205*K205</f>
        <v>12.068175</v>
      </c>
      <c r="AR205" s="23" t="s">
        <v>174</v>
      </c>
      <c r="AT205" s="23" t="s">
        <v>170</v>
      </c>
      <c r="AU205" s="23" t="s">
        <v>103</v>
      </c>
      <c r="AY205" s="23" t="s">
        <v>169</v>
      </c>
      <c r="BE205" s="117">
        <f>IF(U205="základná",N205,0)</f>
        <v>0</v>
      </c>
      <c r="BF205" s="117">
        <f>IF(U205="znížená",N205,0)</f>
        <v>0</v>
      </c>
      <c r="BG205" s="117">
        <f>IF(U205="zákl. prenesená",N205,0)</f>
        <v>0</v>
      </c>
      <c r="BH205" s="117">
        <f>IF(U205="zníž. prenesená",N205,0)</f>
        <v>0</v>
      </c>
      <c r="BI205" s="117">
        <f>IF(U205="nulová",N205,0)</f>
        <v>0</v>
      </c>
      <c r="BJ205" s="23" t="s">
        <v>103</v>
      </c>
      <c r="BK205" s="178">
        <f>ROUND(L205*K205,3)</f>
        <v>0</v>
      </c>
      <c r="BL205" s="23" t="s">
        <v>174</v>
      </c>
      <c r="BM205" s="23" t="s">
        <v>700</v>
      </c>
    </row>
    <row r="206" spans="2:65" s="11" customFormat="1" ht="16.5" customHeight="1">
      <c r="B206" s="179"/>
      <c r="C206" s="180"/>
      <c r="D206" s="180"/>
      <c r="E206" s="181" t="s">
        <v>5</v>
      </c>
      <c r="F206" s="293" t="s">
        <v>701</v>
      </c>
      <c r="G206" s="294"/>
      <c r="H206" s="294"/>
      <c r="I206" s="294"/>
      <c r="J206" s="180"/>
      <c r="K206" s="182">
        <v>95.025000000000006</v>
      </c>
      <c r="L206" s="180"/>
      <c r="M206" s="180"/>
      <c r="N206" s="180"/>
      <c r="O206" s="180"/>
      <c r="P206" s="180"/>
      <c r="Q206" s="180"/>
      <c r="R206" s="183"/>
      <c r="T206" s="184"/>
      <c r="U206" s="180"/>
      <c r="V206" s="180"/>
      <c r="W206" s="180"/>
      <c r="X206" s="180"/>
      <c r="Y206" s="180"/>
      <c r="Z206" s="180"/>
      <c r="AA206" s="185"/>
      <c r="AT206" s="186" t="s">
        <v>177</v>
      </c>
      <c r="AU206" s="186" t="s">
        <v>103</v>
      </c>
      <c r="AV206" s="11" t="s">
        <v>103</v>
      </c>
      <c r="AW206" s="11" t="s">
        <v>30</v>
      </c>
      <c r="AX206" s="11" t="s">
        <v>81</v>
      </c>
      <c r="AY206" s="186" t="s">
        <v>169</v>
      </c>
    </row>
    <row r="207" spans="2:65" s="1" customFormat="1" ht="25.5" customHeight="1">
      <c r="B207" s="141"/>
      <c r="C207" s="170" t="s">
        <v>499</v>
      </c>
      <c r="D207" s="170" t="s">
        <v>170</v>
      </c>
      <c r="E207" s="171" t="s">
        <v>702</v>
      </c>
      <c r="F207" s="290" t="s">
        <v>703</v>
      </c>
      <c r="G207" s="290"/>
      <c r="H207" s="290"/>
      <c r="I207" s="290"/>
      <c r="J207" s="172" t="s">
        <v>190</v>
      </c>
      <c r="K207" s="173">
        <v>424.935</v>
      </c>
      <c r="L207" s="291">
        <v>0</v>
      </c>
      <c r="M207" s="291"/>
      <c r="N207" s="292">
        <f>ROUND(L207*K207,3)</f>
        <v>0</v>
      </c>
      <c r="O207" s="292"/>
      <c r="P207" s="292"/>
      <c r="Q207" s="292"/>
      <c r="R207" s="144"/>
      <c r="T207" s="175" t="s">
        <v>5</v>
      </c>
      <c r="U207" s="47" t="s">
        <v>40</v>
      </c>
      <c r="V207" s="39"/>
      <c r="W207" s="176">
        <f>V207*K207</f>
        <v>0</v>
      </c>
      <c r="X207" s="176">
        <v>0</v>
      </c>
      <c r="Y207" s="176">
        <f>X207*K207</f>
        <v>0</v>
      </c>
      <c r="Z207" s="176">
        <v>0.35</v>
      </c>
      <c r="AA207" s="177">
        <f>Z207*K207</f>
        <v>148.72725</v>
      </c>
      <c r="AR207" s="23" t="s">
        <v>174</v>
      </c>
      <c r="AT207" s="23" t="s">
        <v>170</v>
      </c>
      <c r="AU207" s="23" t="s">
        <v>103</v>
      </c>
      <c r="AY207" s="23" t="s">
        <v>169</v>
      </c>
      <c r="BE207" s="117">
        <f>IF(U207="základná",N207,0)</f>
        <v>0</v>
      </c>
      <c r="BF207" s="117">
        <f>IF(U207="znížená",N207,0)</f>
        <v>0</v>
      </c>
      <c r="BG207" s="117">
        <f>IF(U207="zákl. prenesená",N207,0)</f>
        <v>0</v>
      </c>
      <c r="BH207" s="117">
        <f>IF(U207="zníž. prenesená",N207,0)</f>
        <v>0</v>
      </c>
      <c r="BI207" s="117">
        <f>IF(U207="nulová",N207,0)</f>
        <v>0</v>
      </c>
      <c r="BJ207" s="23" t="s">
        <v>103</v>
      </c>
      <c r="BK207" s="178">
        <f>ROUND(L207*K207,3)</f>
        <v>0</v>
      </c>
      <c r="BL207" s="23" t="s">
        <v>174</v>
      </c>
      <c r="BM207" s="23" t="s">
        <v>704</v>
      </c>
    </row>
    <row r="208" spans="2:65" s="11" customFormat="1" ht="16.5" customHeight="1">
      <c r="B208" s="179"/>
      <c r="C208" s="180"/>
      <c r="D208" s="180"/>
      <c r="E208" s="181" t="s">
        <v>5</v>
      </c>
      <c r="F208" s="293" t="s">
        <v>705</v>
      </c>
      <c r="G208" s="294"/>
      <c r="H208" s="294"/>
      <c r="I208" s="294"/>
      <c r="J208" s="180"/>
      <c r="K208" s="182">
        <v>29.925000000000001</v>
      </c>
      <c r="L208" s="180"/>
      <c r="M208" s="180"/>
      <c r="N208" s="180"/>
      <c r="O208" s="180"/>
      <c r="P208" s="180"/>
      <c r="Q208" s="180"/>
      <c r="R208" s="183"/>
      <c r="T208" s="184"/>
      <c r="U208" s="180"/>
      <c r="V208" s="180"/>
      <c r="W208" s="180"/>
      <c r="X208" s="180"/>
      <c r="Y208" s="180"/>
      <c r="Z208" s="180"/>
      <c r="AA208" s="185"/>
      <c r="AT208" s="186" t="s">
        <v>177</v>
      </c>
      <c r="AU208" s="186" t="s">
        <v>103</v>
      </c>
      <c r="AV208" s="11" t="s">
        <v>103</v>
      </c>
      <c r="AW208" s="11" t="s">
        <v>30</v>
      </c>
      <c r="AX208" s="11" t="s">
        <v>73</v>
      </c>
      <c r="AY208" s="186" t="s">
        <v>169</v>
      </c>
    </row>
    <row r="209" spans="2:65" s="11" customFormat="1" ht="25.5" customHeight="1">
      <c r="B209" s="179"/>
      <c r="C209" s="180"/>
      <c r="D209" s="180"/>
      <c r="E209" s="181" t="s">
        <v>5</v>
      </c>
      <c r="F209" s="295" t="s">
        <v>706</v>
      </c>
      <c r="G209" s="296"/>
      <c r="H209" s="296"/>
      <c r="I209" s="296"/>
      <c r="J209" s="180"/>
      <c r="K209" s="182">
        <v>395.01</v>
      </c>
      <c r="L209" s="180"/>
      <c r="M209" s="180"/>
      <c r="N209" s="180"/>
      <c r="O209" s="180"/>
      <c r="P209" s="180"/>
      <c r="Q209" s="180"/>
      <c r="R209" s="183"/>
      <c r="T209" s="184"/>
      <c r="U209" s="180"/>
      <c r="V209" s="180"/>
      <c r="W209" s="180"/>
      <c r="X209" s="180"/>
      <c r="Y209" s="180"/>
      <c r="Z209" s="180"/>
      <c r="AA209" s="185"/>
      <c r="AT209" s="186" t="s">
        <v>177</v>
      </c>
      <c r="AU209" s="186" t="s">
        <v>103</v>
      </c>
      <c r="AV209" s="11" t="s">
        <v>103</v>
      </c>
      <c r="AW209" s="11" t="s">
        <v>30</v>
      </c>
      <c r="AX209" s="11" t="s">
        <v>73</v>
      </c>
      <c r="AY209" s="186" t="s">
        <v>169</v>
      </c>
    </row>
    <row r="210" spans="2:65" s="12" customFormat="1" ht="16.5" customHeight="1">
      <c r="B210" s="187"/>
      <c r="C210" s="188"/>
      <c r="D210" s="188"/>
      <c r="E210" s="189" t="s">
        <v>5</v>
      </c>
      <c r="F210" s="302" t="s">
        <v>179</v>
      </c>
      <c r="G210" s="303"/>
      <c r="H210" s="303"/>
      <c r="I210" s="303"/>
      <c r="J210" s="188"/>
      <c r="K210" s="190">
        <v>424.935</v>
      </c>
      <c r="L210" s="188"/>
      <c r="M210" s="188"/>
      <c r="N210" s="188"/>
      <c r="O210" s="188"/>
      <c r="P210" s="188"/>
      <c r="Q210" s="188"/>
      <c r="R210" s="191"/>
      <c r="T210" s="192"/>
      <c r="U210" s="188"/>
      <c r="V210" s="188"/>
      <c r="W210" s="188"/>
      <c r="X210" s="188"/>
      <c r="Y210" s="188"/>
      <c r="Z210" s="188"/>
      <c r="AA210" s="193"/>
      <c r="AT210" s="194" t="s">
        <v>177</v>
      </c>
      <c r="AU210" s="194" t="s">
        <v>103</v>
      </c>
      <c r="AV210" s="12" t="s">
        <v>174</v>
      </c>
      <c r="AW210" s="12" t="s">
        <v>30</v>
      </c>
      <c r="AX210" s="12" t="s">
        <v>81</v>
      </c>
      <c r="AY210" s="194" t="s">
        <v>169</v>
      </c>
    </row>
    <row r="211" spans="2:65" s="1" customFormat="1" ht="25.5" customHeight="1">
      <c r="B211" s="141"/>
      <c r="C211" s="170" t="s">
        <v>504</v>
      </c>
      <c r="D211" s="170" t="s">
        <v>170</v>
      </c>
      <c r="E211" s="171" t="s">
        <v>707</v>
      </c>
      <c r="F211" s="290" t="s">
        <v>708</v>
      </c>
      <c r="G211" s="290"/>
      <c r="H211" s="290"/>
      <c r="I211" s="290"/>
      <c r="J211" s="172" t="s">
        <v>190</v>
      </c>
      <c r="K211" s="173">
        <v>1099.4549999999999</v>
      </c>
      <c r="L211" s="291">
        <v>0</v>
      </c>
      <c r="M211" s="291"/>
      <c r="N211" s="292">
        <f>ROUND(L211*K211,3)</f>
        <v>0</v>
      </c>
      <c r="O211" s="292"/>
      <c r="P211" s="292"/>
      <c r="Q211" s="292"/>
      <c r="R211" s="144"/>
      <c r="T211" s="175" t="s">
        <v>5</v>
      </c>
      <c r="U211" s="47" t="s">
        <v>40</v>
      </c>
      <c r="V211" s="39"/>
      <c r="W211" s="176">
        <f>V211*K211</f>
        <v>0</v>
      </c>
      <c r="X211" s="176">
        <v>3.0200000000000001E-3</v>
      </c>
      <c r="Y211" s="176">
        <f>X211*K211</f>
        <v>3.3203540999999999</v>
      </c>
      <c r="Z211" s="176">
        <v>0</v>
      </c>
      <c r="AA211" s="177">
        <f>Z211*K211</f>
        <v>0</v>
      </c>
      <c r="AR211" s="23" t="s">
        <v>174</v>
      </c>
      <c r="AT211" s="23" t="s">
        <v>170</v>
      </c>
      <c r="AU211" s="23" t="s">
        <v>103</v>
      </c>
      <c r="AY211" s="23" t="s">
        <v>169</v>
      </c>
      <c r="BE211" s="117">
        <f>IF(U211="základná",N211,0)</f>
        <v>0</v>
      </c>
      <c r="BF211" s="117">
        <f>IF(U211="znížená",N211,0)</f>
        <v>0</v>
      </c>
      <c r="BG211" s="117">
        <f>IF(U211="zákl. prenesená",N211,0)</f>
        <v>0</v>
      </c>
      <c r="BH211" s="117">
        <f>IF(U211="zníž. prenesená",N211,0)</f>
        <v>0</v>
      </c>
      <c r="BI211" s="117">
        <f>IF(U211="nulová",N211,0)</f>
        <v>0</v>
      </c>
      <c r="BJ211" s="23" t="s">
        <v>103</v>
      </c>
      <c r="BK211" s="178">
        <f>ROUND(L211*K211,3)</f>
        <v>0</v>
      </c>
      <c r="BL211" s="23" t="s">
        <v>174</v>
      </c>
      <c r="BM211" s="23" t="s">
        <v>709</v>
      </c>
    </row>
    <row r="212" spans="2:65" s="11" customFormat="1" ht="16.5" customHeight="1">
      <c r="B212" s="179"/>
      <c r="C212" s="180"/>
      <c r="D212" s="180"/>
      <c r="E212" s="181" t="s">
        <v>5</v>
      </c>
      <c r="F212" s="293" t="s">
        <v>710</v>
      </c>
      <c r="G212" s="294"/>
      <c r="H212" s="294"/>
      <c r="I212" s="294"/>
      <c r="J212" s="180"/>
      <c r="K212" s="182">
        <v>761.77499999999998</v>
      </c>
      <c r="L212" s="180"/>
      <c r="M212" s="180"/>
      <c r="N212" s="180"/>
      <c r="O212" s="180"/>
      <c r="P212" s="180"/>
      <c r="Q212" s="180"/>
      <c r="R212" s="183"/>
      <c r="T212" s="184"/>
      <c r="U212" s="180"/>
      <c r="V212" s="180"/>
      <c r="W212" s="180"/>
      <c r="X212" s="180"/>
      <c r="Y212" s="180"/>
      <c r="Z212" s="180"/>
      <c r="AA212" s="185"/>
      <c r="AT212" s="186" t="s">
        <v>177</v>
      </c>
      <c r="AU212" s="186" t="s">
        <v>103</v>
      </c>
      <c r="AV212" s="11" t="s">
        <v>103</v>
      </c>
      <c r="AW212" s="11" t="s">
        <v>30</v>
      </c>
      <c r="AX212" s="11" t="s">
        <v>73</v>
      </c>
      <c r="AY212" s="186" t="s">
        <v>169</v>
      </c>
    </row>
    <row r="213" spans="2:65" s="11" customFormat="1" ht="16.5" customHeight="1">
      <c r="B213" s="179"/>
      <c r="C213" s="180"/>
      <c r="D213" s="180"/>
      <c r="E213" s="181" t="s">
        <v>5</v>
      </c>
      <c r="F213" s="295" t="s">
        <v>711</v>
      </c>
      <c r="G213" s="296"/>
      <c r="H213" s="296"/>
      <c r="I213" s="296"/>
      <c r="J213" s="180"/>
      <c r="K213" s="182">
        <v>337.68</v>
      </c>
      <c r="L213" s="180"/>
      <c r="M213" s="180"/>
      <c r="N213" s="180"/>
      <c r="O213" s="180"/>
      <c r="P213" s="180"/>
      <c r="Q213" s="180"/>
      <c r="R213" s="183"/>
      <c r="T213" s="184"/>
      <c r="U213" s="180"/>
      <c r="V213" s="180"/>
      <c r="W213" s="180"/>
      <c r="X213" s="180"/>
      <c r="Y213" s="180"/>
      <c r="Z213" s="180"/>
      <c r="AA213" s="185"/>
      <c r="AT213" s="186" t="s">
        <v>177</v>
      </c>
      <c r="AU213" s="186" t="s">
        <v>103</v>
      </c>
      <c r="AV213" s="11" t="s">
        <v>103</v>
      </c>
      <c r="AW213" s="11" t="s">
        <v>30</v>
      </c>
      <c r="AX213" s="11" t="s">
        <v>73</v>
      </c>
      <c r="AY213" s="186" t="s">
        <v>169</v>
      </c>
    </row>
    <row r="214" spans="2:65" s="12" customFormat="1" ht="16.5" customHeight="1">
      <c r="B214" s="187"/>
      <c r="C214" s="188"/>
      <c r="D214" s="188"/>
      <c r="E214" s="189" t="s">
        <v>5</v>
      </c>
      <c r="F214" s="302" t="s">
        <v>179</v>
      </c>
      <c r="G214" s="303"/>
      <c r="H214" s="303"/>
      <c r="I214" s="303"/>
      <c r="J214" s="188"/>
      <c r="K214" s="190">
        <v>1099.4549999999999</v>
      </c>
      <c r="L214" s="188"/>
      <c r="M214" s="188"/>
      <c r="N214" s="188"/>
      <c r="O214" s="188"/>
      <c r="P214" s="188"/>
      <c r="Q214" s="188"/>
      <c r="R214" s="191"/>
      <c r="T214" s="192"/>
      <c r="U214" s="188"/>
      <c r="V214" s="188"/>
      <c r="W214" s="188"/>
      <c r="X214" s="188"/>
      <c r="Y214" s="188"/>
      <c r="Z214" s="188"/>
      <c r="AA214" s="193"/>
      <c r="AT214" s="194" t="s">
        <v>177</v>
      </c>
      <c r="AU214" s="194" t="s">
        <v>103</v>
      </c>
      <c r="AV214" s="12" t="s">
        <v>174</v>
      </c>
      <c r="AW214" s="12" t="s">
        <v>30</v>
      </c>
      <c r="AX214" s="12" t="s">
        <v>81</v>
      </c>
      <c r="AY214" s="194" t="s">
        <v>169</v>
      </c>
    </row>
    <row r="215" spans="2:65" s="1" customFormat="1" ht="25.5" customHeight="1">
      <c r="B215" s="141"/>
      <c r="C215" s="170" t="s">
        <v>510</v>
      </c>
      <c r="D215" s="170" t="s">
        <v>170</v>
      </c>
      <c r="E215" s="171" t="s">
        <v>712</v>
      </c>
      <c r="F215" s="290" t="s">
        <v>713</v>
      </c>
      <c r="G215" s="290"/>
      <c r="H215" s="290"/>
      <c r="I215" s="290"/>
      <c r="J215" s="172" t="s">
        <v>370</v>
      </c>
      <c r="K215" s="173">
        <v>280.255</v>
      </c>
      <c r="L215" s="291">
        <v>0</v>
      </c>
      <c r="M215" s="291"/>
      <c r="N215" s="292">
        <f>ROUND(L215*K215,3)</f>
        <v>0</v>
      </c>
      <c r="O215" s="292"/>
      <c r="P215" s="292"/>
      <c r="Q215" s="292"/>
      <c r="R215" s="144"/>
      <c r="T215" s="175" t="s">
        <v>5</v>
      </c>
      <c r="U215" s="47" t="s">
        <v>40</v>
      </c>
      <c r="V215" s="39"/>
      <c r="W215" s="176">
        <f>V215*K215</f>
        <v>0</v>
      </c>
      <c r="X215" s="176">
        <v>3.5999999999999999E-3</v>
      </c>
      <c r="Y215" s="176">
        <f>X215*K215</f>
        <v>1.008918</v>
      </c>
      <c r="Z215" s="176">
        <v>0</v>
      </c>
      <c r="AA215" s="177">
        <f>Z215*K215</f>
        <v>0</v>
      </c>
      <c r="AR215" s="23" t="s">
        <v>174</v>
      </c>
      <c r="AT215" s="23" t="s">
        <v>170</v>
      </c>
      <c r="AU215" s="23" t="s">
        <v>103</v>
      </c>
      <c r="AY215" s="23" t="s">
        <v>169</v>
      </c>
      <c r="BE215" s="117">
        <f>IF(U215="základná",N215,0)</f>
        <v>0</v>
      </c>
      <c r="BF215" s="117">
        <f>IF(U215="znížená",N215,0)</f>
        <v>0</v>
      </c>
      <c r="BG215" s="117">
        <f>IF(U215="zákl. prenesená",N215,0)</f>
        <v>0</v>
      </c>
      <c r="BH215" s="117">
        <f>IF(U215="zníž. prenesená",N215,0)</f>
        <v>0</v>
      </c>
      <c r="BI215" s="117">
        <f>IF(U215="nulová",N215,0)</f>
        <v>0</v>
      </c>
      <c r="BJ215" s="23" t="s">
        <v>103</v>
      </c>
      <c r="BK215" s="178">
        <f>ROUND(L215*K215,3)</f>
        <v>0</v>
      </c>
      <c r="BL215" s="23" t="s">
        <v>174</v>
      </c>
      <c r="BM215" s="23" t="s">
        <v>714</v>
      </c>
    </row>
    <row r="216" spans="2:65" s="11" customFormat="1" ht="16.5" customHeight="1">
      <c r="B216" s="179"/>
      <c r="C216" s="180"/>
      <c r="D216" s="180"/>
      <c r="E216" s="181" t="s">
        <v>5</v>
      </c>
      <c r="F216" s="293" t="s">
        <v>715</v>
      </c>
      <c r="G216" s="294"/>
      <c r="H216" s="294"/>
      <c r="I216" s="294"/>
      <c r="J216" s="180"/>
      <c r="K216" s="182">
        <v>280.255</v>
      </c>
      <c r="L216" s="180"/>
      <c r="M216" s="180"/>
      <c r="N216" s="180"/>
      <c r="O216" s="180"/>
      <c r="P216" s="180"/>
      <c r="Q216" s="180"/>
      <c r="R216" s="183"/>
      <c r="T216" s="184"/>
      <c r="U216" s="180"/>
      <c r="V216" s="180"/>
      <c r="W216" s="180"/>
      <c r="X216" s="180"/>
      <c r="Y216" s="180"/>
      <c r="Z216" s="180"/>
      <c r="AA216" s="185"/>
      <c r="AT216" s="186" t="s">
        <v>177</v>
      </c>
      <c r="AU216" s="186" t="s">
        <v>103</v>
      </c>
      <c r="AV216" s="11" t="s">
        <v>103</v>
      </c>
      <c r="AW216" s="11" t="s">
        <v>30</v>
      </c>
      <c r="AX216" s="11" t="s">
        <v>81</v>
      </c>
      <c r="AY216" s="186" t="s">
        <v>169</v>
      </c>
    </row>
    <row r="217" spans="2:65" s="1" customFormat="1" ht="38.25" customHeight="1">
      <c r="B217" s="141"/>
      <c r="C217" s="170" t="s">
        <v>517</v>
      </c>
      <c r="D217" s="170" t="s">
        <v>170</v>
      </c>
      <c r="E217" s="171" t="s">
        <v>456</v>
      </c>
      <c r="F217" s="290" t="s">
        <v>457</v>
      </c>
      <c r="G217" s="290"/>
      <c r="H217" s="290"/>
      <c r="I217" s="290"/>
      <c r="J217" s="172" t="s">
        <v>243</v>
      </c>
      <c r="K217" s="173">
        <v>160.79499999999999</v>
      </c>
      <c r="L217" s="291">
        <v>0</v>
      </c>
      <c r="M217" s="291"/>
      <c r="N217" s="292">
        <f>ROUND(L217*K217,3)</f>
        <v>0</v>
      </c>
      <c r="O217" s="292"/>
      <c r="P217" s="292"/>
      <c r="Q217" s="292"/>
      <c r="R217" s="144"/>
      <c r="T217" s="175" t="s">
        <v>5</v>
      </c>
      <c r="U217" s="47" t="s">
        <v>40</v>
      </c>
      <c r="V217" s="39"/>
      <c r="W217" s="176">
        <f>V217*K217</f>
        <v>0</v>
      </c>
      <c r="X217" s="176">
        <v>0</v>
      </c>
      <c r="Y217" s="176">
        <f>X217*K217</f>
        <v>0</v>
      </c>
      <c r="Z217" s="176">
        <v>0</v>
      </c>
      <c r="AA217" s="177">
        <f>Z217*K217</f>
        <v>0</v>
      </c>
      <c r="AR217" s="23" t="s">
        <v>174</v>
      </c>
      <c r="AT217" s="23" t="s">
        <v>170</v>
      </c>
      <c r="AU217" s="23" t="s">
        <v>103</v>
      </c>
      <c r="AY217" s="23" t="s">
        <v>169</v>
      </c>
      <c r="BE217" s="117">
        <f>IF(U217="základná",N217,0)</f>
        <v>0</v>
      </c>
      <c r="BF217" s="117">
        <f>IF(U217="znížená",N217,0)</f>
        <v>0</v>
      </c>
      <c r="BG217" s="117">
        <f>IF(U217="zákl. prenesená",N217,0)</f>
        <v>0</v>
      </c>
      <c r="BH217" s="117">
        <f>IF(U217="zníž. prenesená",N217,0)</f>
        <v>0</v>
      </c>
      <c r="BI217" s="117">
        <f>IF(U217="nulová",N217,0)</f>
        <v>0</v>
      </c>
      <c r="BJ217" s="23" t="s">
        <v>103</v>
      </c>
      <c r="BK217" s="178">
        <f>ROUND(L217*K217,3)</f>
        <v>0</v>
      </c>
      <c r="BL217" s="23" t="s">
        <v>174</v>
      </c>
      <c r="BM217" s="23" t="s">
        <v>716</v>
      </c>
    </row>
    <row r="218" spans="2:65" s="1" customFormat="1" ht="25.5" customHeight="1">
      <c r="B218" s="141"/>
      <c r="C218" s="170" t="s">
        <v>521</v>
      </c>
      <c r="D218" s="170" t="s">
        <v>170</v>
      </c>
      <c r="E218" s="171" t="s">
        <v>450</v>
      </c>
      <c r="F218" s="290" t="s">
        <v>451</v>
      </c>
      <c r="G218" s="290"/>
      <c r="H218" s="290"/>
      <c r="I218" s="290"/>
      <c r="J218" s="172" t="s">
        <v>243</v>
      </c>
      <c r="K218" s="173">
        <v>160.79499999999999</v>
      </c>
      <c r="L218" s="291">
        <v>0</v>
      </c>
      <c r="M218" s="291"/>
      <c r="N218" s="292">
        <f>ROUND(L218*K218,3)</f>
        <v>0</v>
      </c>
      <c r="O218" s="292"/>
      <c r="P218" s="292"/>
      <c r="Q218" s="292"/>
      <c r="R218" s="144"/>
      <c r="T218" s="175" t="s">
        <v>5</v>
      </c>
      <c r="U218" s="47" t="s">
        <v>40</v>
      </c>
      <c r="V218" s="39"/>
      <c r="W218" s="176">
        <f>V218*K218</f>
        <v>0</v>
      </c>
      <c r="X218" s="176">
        <v>0</v>
      </c>
      <c r="Y218" s="176">
        <f>X218*K218</f>
        <v>0</v>
      </c>
      <c r="Z218" s="176">
        <v>0</v>
      </c>
      <c r="AA218" s="177">
        <f>Z218*K218</f>
        <v>0</v>
      </c>
      <c r="AR218" s="23" t="s">
        <v>174</v>
      </c>
      <c r="AT218" s="23" t="s">
        <v>170</v>
      </c>
      <c r="AU218" s="23" t="s">
        <v>103</v>
      </c>
      <c r="AY218" s="23" t="s">
        <v>169</v>
      </c>
      <c r="BE218" s="117">
        <f>IF(U218="základná",N218,0)</f>
        <v>0</v>
      </c>
      <c r="BF218" s="117">
        <f>IF(U218="znížená",N218,0)</f>
        <v>0</v>
      </c>
      <c r="BG218" s="117">
        <f>IF(U218="zákl. prenesená",N218,0)</f>
        <v>0</v>
      </c>
      <c r="BH218" s="117">
        <f>IF(U218="zníž. prenesená",N218,0)</f>
        <v>0</v>
      </c>
      <c r="BI218" s="117">
        <f>IF(U218="nulová",N218,0)</f>
        <v>0</v>
      </c>
      <c r="BJ218" s="23" t="s">
        <v>103</v>
      </c>
      <c r="BK218" s="178">
        <f>ROUND(L218*K218,3)</f>
        <v>0</v>
      </c>
      <c r="BL218" s="23" t="s">
        <v>174</v>
      </c>
      <c r="BM218" s="23" t="s">
        <v>717</v>
      </c>
    </row>
    <row r="219" spans="2:65" s="1" customFormat="1" ht="25.5" customHeight="1">
      <c r="B219" s="141"/>
      <c r="C219" s="170" t="s">
        <v>532</v>
      </c>
      <c r="D219" s="170" t="s">
        <v>170</v>
      </c>
      <c r="E219" s="171" t="s">
        <v>453</v>
      </c>
      <c r="F219" s="290" t="s">
        <v>454</v>
      </c>
      <c r="G219" s="290"/>
      <c r="H219" s="290"/>
      <c r="I219" s="290"/>
      <c r="J219" s="172" t="s">
        <v>243</v>
      </c>
      <c r="K219" s="173">
        <v>1607.95</v>
      </c>
      <c r="L219" s="291">
        <v>0</v>
      </c>
      <c r="M219" s="291"/>
      <c r="N219" s="292">
        <f>ROUND(L219*K219,3)</f>
        <v>0</v>
      </c>
      <c r="O219" s="292"/>
      <c r="P219" s="292"/>
      <c r="Q219" s="292"/>
      <c r="R219" s="144"/>
      <c r="T219" s="175" t="s">
        <v>5</v>
      </c>
      <c r="U219" s="47" t="s">
        <v>40</v>
      </c>
      <c r="V219" s="39"/>
      <c r="W219" s="176">
        <f>V219*K219</f>
        <v>0</v>
      </c>
      <c r="X219" s="176">
        <v>0</v>
      </c>
      <c r="Y219" s="176">
        <f>X219*K219</f>
        <v>0</v>
      </c>
      <c r="Z219" s="176">
        <v>0</v>
      </c>
      <c r="AA219" s="177">
        <f>Z219*K219</f>
        <v>0</v>
      </c>
      <c r="AR219" s="23" t="s">
        <v>174</v>
      </c>
      <c r="AT219" s="23" t="s">
        <v>170</v>
      </c>
      <c r="AU219" s="23" t="s">
        <v>103</v>
      </c>
      <c r="AY219" s="23" t="s">
        <v>169</v>
      </c>
      <c r="BE219" s="117">
        <f>IF(U219="základná",N219,0)</f>
        <v>0</v>
      </c>
      <c r="BF219" s="117">
        <f>IF(U219="znížená",N219,0)</f>
        <v>0</v>
      </c>
      <c r="BG219" s="117">
        <f>IF(U219="zákl. prenesená",N219,0)</f>
        <v>0</v>
      </c>
      <c r="BH219" s="117">
        <f>IF(U219="zníž. prenesená",N219,0)</f>
        <v>0</v>
      </c>
      <c r="BI219" s="117">
        <f>IF(U219="nulová",N219,0)</f>
        <v>0</v>
      </c>
      <c r="BJ219" s="23" t="s">
        <v>103</v>
      </c>
      <c r="BK219" s="178">
        <f>ROUND(L219*K219,3)</f>
        <v>0</v>
      </c>
      <c r="BL219" s="23" t="s">
        <v>174</v>
      </c>
      <c r="BM219" s="23" t="s">
        <v>718</v>
      </c>
    </row>
    <row r="220" spans="2:65" s="1" customFormat="1" ht="25.5" customHeight="1">
      <c r="B220" s="141"/>
      <c r="C220" s="170" t="s">
        <v>719</v>
      </c>
      <c r="D220" s="170" t="s">
        <v>170</v>
      </c>
      <c r="E220" s="171" t="s">
        <v>459</v>
      </c>
      <c r="F220" s="290" t="s">
        <v>460</v>
      </c>
      <c r="G220" s="290"/>
      <c r="H220" s="290"/>
      <c r="I220" s="290"/>
      <c r="J220" s="172" t="s">
        <v>243</v>
      </c>
      <c r="K220" s="173">
        <v>148.727</v>
      </c>
      <c r="L220" s="291">
        <v>0</v>
      </c>
      <c r="M220" s="291"/>
      <c r="N220" s="292">
        <f>ROUND(L220*K220,3)</f>
        <v>0</v>
      </c>
      <c r="O220" s="292"/>
      <c r="P220" s="292"/>
      <c r="Q220" s="292"/>
      <c r="R220" s="144"/>
      <c r="T220" s="175" t="s">
        <v>5</v>
      </c>
      <c r="U220" s="47" t="s">
        <v>40</v>
      </c>
      <c r="V220" s="39"/>
      <c r="W220" s="176">
        <f>V220*K220</f>
        <v>0</v>
      </c>
      <c r="X220" s="176">
        <v>0</v>
      </c>
      <c r="Y220" s="176">
        <f>X220*K220</f>
        <v>0</v>
      </c>
      <c r="Z220" s="176">
        <v>0</v>
      </c>
      <c r="AA220" s="177">
        <f>Z220*K220</f>
        <v>0</v>
      </c>
      <c r="AR220" s="23" t="s">
        <v>174</v>
      </c>
      <c r="AT220" s="23" t="s">
        <v>170</v>
      </c>
      <c r="AU220" s="23" t="s">
        <v>103</v>
      </c>
      <c r="AY220" s="23" t="s">
        <v>169</v>
      </c>
      <c r="BE220" s="117">
        <f>IF(U220="základná",N220,0)</f>
        <v>0</v>
      </c>
      <c r="BF220" s="117">
        <f>IF(U220="znížená",N220,0)</f>
        <v>0</v>
      </c>
      <c r="BG220" s="117">
        <f>IF(U220="zákl. prenesená",N220,0)</f>
        <v>0</v>
      </c>
      <c r="BH220" s="117">
        <f>IF(U220="zníž. prenesená",N220,0)</f>
        <v>0</v>
      </c>
      <c r="BI220" s="117">
        <f>IF(U220="nulová",N220,0)</f>
        <v>0</v>
      </c>
      <c r="BJ220" s="23" t="s">
        <v>103</v>
      </c>
      <c r="BK220" s="178">
        <f>ROUND(L220*K220,3)</f>
        <v>0</v>
      </c>
      <c r="BL220" s="23" t="s">
        <v>174</v>
      </c>
      <c r="BM220" s="23" t="s">
        <v>720</v>
      </c>
    </row>
    <row r="221" spans="2:65" s="1" customFormat="1" ht="38.25" customHeight="1">
      <c r="B221" s="141"/>
      <c r="C221" s="170" t="s">
        <v>721</v>
      </c>
      <c r="D221" s="170" t="s">
        <v>170</v>
      </c>
      <c r="E221" s="171" t="s">
        <v>722</v>
      </c>
      <c r="F221" s="290" t="s">
        <v>723</v>
      </c>
      <c r="G221" s="290"/>
      <c r="H221" s="290"/>
      <c r="I221" s="290"/>
      <c r="J221" s="172" t="s">
        <v>243</v>
      </c>
      <c r="K221" s="173">
        <v>12.068</v>
      </c>
      <c r="L221" s="291">
        <v>0</v>
      </c>
      <c r="M221" s="291"/>
      <c r="N221" s="292">
        <f>ROUND(L221*K221,3)</f>
        <v>0</v>
      </c>
      <c r="O221" s="292"/>
      <c r="P221" s="292"/>
      <c r="Q221" s="292"/>
      <c r="R221" s="144"/>
      <c r="T221" s="175" t="s">
        <v>5</v>
      </c>
      <c r="U221" s="47" t="s">
        <v>40</v>
      </c>
      <c r="V221" s="39"/>
      <c r="W221" s="176">
        <f>V221*K221</f>
        <v>0</v>
      </c>
      <c r="X221" s="176">
        <v>0</v>
      </c>
      <c r="Y221" s="176">
        <f>X221*K221</f>
        <v>0</v>
      </c>
      <c r="Z221" s="176">
        <v>0</v>
      </c>
      <c r="AA221" s="177">
        <f>Z221*K221</f>
        <v>0</v>
      </c>
      <c r="AR221" s="23" t="s">
        <v>174</v>
      </c>
      <c r="AT221" s="23" t="s">
        <v>170</v>
      </c>
      <c r="AU221" s="23" t="s">
        <v>103</v>
      </c>
      <c r="AY221" s="23" t="s">
        <v>169</v>
      </c>
      <c r="BE221" s="117">
        <f>IF(U221="základná",N221,0)</f>
        <v>0</v>
      </c>
      <c r="BF221" s="117">
        <f>IF(U221="znížená",N221,0)</f>
        <v>0</v>
      </c>
      <c r="BG221" s="117">
        <f>IF(U221="zákl. prenesená",N221,0)</f>
        <v>0</v>
      </c>
      <c r="BH221" s="117">
        <f>IF(U221="zníž. prenesená",N221,0)</f>
        <v>0</v>
      </c>
      <c r="BI221" s="117">
        <f>IF(U221="nulová",N221,0)</f>
        <v>0</v>
      </c>
      <c r="BJ221" s="23" t="s">
        <v>103</v>
      </c>
      <c r="BK221" s="178">
        <f>ROUND(L221*K221,3)</f>
        <v>0</v>
      </c>
      <c r="BL221" s="23" t="s">
        <v>174</v>
      </c>
      <c r="BM221" s="23" t="s">
        <v>724</v>
      </c>
    </row>
    <row r="222" spans="2:65" s="10" customFormat="1" ht="29.9" customHeight="1">
      <c r="B222" s="159"/>
      <c r="C222" s="160"/>
      <c r="D222" s="169" t="s">
        <v>141</v>
      </c>
      <c r="E222" s="169"/>
      <c r="F222" s="169"/>
      <c r="G222" s="169"/>
      <c r="H222" s="169"/>
      <c r="I222" s="169"/>
      <c r="J222" s="169"/>
      <c r="K222" s="169"/>
      <c r="L222" s="169"/>
      <c r="M222" s="169"/>
      <c r="N222" s="304">
        <f>BK222</f>
        <v>0</v>
      </c>
      <c r="O222" s="305"/>
      <c r="P222" s="305"/>
      <c r="Q222" s="305"/>
      <c r="R222" s="162"/>
      <c r="T222" s="163"/>
      <c r="U222" s="160"/>
      <c r="V222" s="160"/>
      <c r="W222" s="164">
        <f>W223</f>
        <v>0</v>
      </c>
      <c r="X222" s="160"/>
      <c r="Y222" s="164">
        <f>Y223</f>
        <v>0</v>
      </c>
      <c r="Z222" s="160"/>
      <c r="AA222" s="165">
        <f>AA223</f>
        <v>0</v>
      </c>
      <c r="AR222" s="166" t="s">
        <v>81</v>
      </c>
      <c r="AT222" s="167" t="s">
        <v>72</v>
      </c>
      <c r="AU222" s="167" t="s">
        <v>81</v>
      </c>
      <c r="AY222" s="166" t="s">
        <v>169</v>
      </c>
      <c r="BK222" s="168">
        <f>BK223</f>
        <v>0</v>
      </c>
    </row>
    <row r="223" spans="2:65" s="1" customFormat="1" ht="38.25" customHeight="1">
      <c r="B223" s="141"/>
      <c r="C223" s="170" t="s">
        <v>725</v>
      </c>
      <c r="D223" s="170" t="s">
        <v>170</v>
      </c>
      <c r="E223" s="171" t="s">
        <v>726</v>
      </c>
      <c r="F223" s="290" t="s">
        <v>727</v>
      </c>
      <c r="G223" s="290"/>
      <c r="H223" s="290"/>
      <c r="I223" s="290"/>
      <c r="J223" s="172" t="s">
        <v>243</v>
      </c>
      <c r="K223" s="173">
        <v>1875.549</v>
      </c>
      <c r="L223" s="291">
        <v>0</v>
      </c>
      <c r="M223" s="291"/>
      <c r="N223" s="292">
        <f>ROUND(L223*K223,3)</f>
        <v>0</v>
      </c>
      <c r="O223" s="292"/>
      <c r="P223" s="292"/>
      <c r="Q223" s="292"/>
      <c r="R223" s="144"/>
      <c r="T223" s="175" t="s">
        <v>5</v>
      </c>
      <c r="U223" s="47" t="s">
        <v>40</v>
      </c>
      <c r="V223" s="39"/>
      <c r="W223" s="176">
        <f>V223*K223</f>
        <v>0</v>
      </c>
      <c r="X223" s="176">
        <v>0</v>
      </c>
      <c r="Y223" s="176">
        <f>X223*K223</f>
        <v>0</v>
      </c>
      <c r="Z223" s="176">
        <v>0</v>
      </c>
      <c r="AA223" s="177">
        <f>Z223*K223</f>
        <v>0</v>
      </c>
      <c r="AR223" s="23" t="s">
        <v>174</v>
      </c>
      <c r="AT223" s="23" t="s">
        <v>170</v>
      </c>
      <c r="AU223" s="23" t="s">
        <v>103</v>
      </c>
      <c r="AY223" s="23" t="s">
        <v>169</v>
      </c>
      <c r="BE223" s="117">
        <f>IF(U223="základná",N223,0)</f>
        <v>0</v>
      </c>
      <c r="BF223" s="117">
        <f>IF(U223="znížená",N223,0)</f>
        <v>0</v>
      </c>
      <c r="BG223" s="117">
        <f>IF(U223="zákl. prenesená",N223,0)</f>
        <v>0</v>
      </c>
      <c r="BH223" s="117">
        <f>IF(U223="zníž. prenesená",N223,0)</f>
        <v>0</v>
      </c>
      <c r="BI223" s="117">
        <f>IF(U223="nulová",N223,0)</f>
        <v>0</v>
      </c>
      <c r="BJ223" s="23" t="s">
        <v>103</v>
      </c>
      <c r="BK223" s="178">
        <f>ROUND(L223*K223,3)</f>
        <v>0</v>
      </c>
      <c r="BL223" s="23" t="s">
        <v>174</v>
      </c>
      <c r="BM223" s="23" t="s">
        <v>728</v>
      </c>
    </row>
    <row r="224" spans="2:65" s="1" customFormat="1" ht="49.9" customHeight="1">
      <c r="B224" s="38"/>
      <c r="C224" s="39"/>
      <c r="D224" s="161" t="s">
        <v>331</v>
      </c>
      <c r="E224" s="39"/>
      <c r="F224" s="39"/>
      <c r="G224" s="39"/>
      <c r="H224" s="39"/>
      <c r="I224" s="39"/>
      <c r="J224" s="39"/>
      <c r="K224" s="39"/>
      <c r="L224" s="39"/>
      <c r="M224" s="39"/>
      <c r="N224" s="324">
        <f t="shared" ref="N224:N229" si="5">BK224</f>
        <v>0</v>
      </c>
      <c r="O224" s="325"/>
      <c r="P224" s="325"/>
      <c r="Q224" s="325"/>
      <c r="R224" s="40"/>
      <c r="T224" s="206"/>
      <c r="U224" s="39"/>
      <c r="V224" s="39"/>
      <c r="W224" s="39"/>
      <c r="X224" s="39"/>
      <c r="Y224" s="39"/>
      <c r="Z224" s="39"/>
      <c r="AA224" s="77"/>
      <c r="AT224" s="23" t="s">
        <v>72</v>
      </c>
      <c r="AU224" s="23" t="s">
        <v>73</v>
      </c>
      <c r="AY224" s="23" t="s">
        <v>332</v>
      </c>
      <c r="BK224" s="178">
        <f>SUM(BK225:BK229)</f>
        <v>0</v>
      </c>
    </row>
    <row r="225" spans="2:63" s="1" customFormat="1" ht="22.4" customHeight="1">
      <c r="B225" s="38"/>
      <c r="C225" s="207" t="s">
        <v>5</v>
      </c>
      <c r="D225" s="207" t="s">
        <v>170</v>
      </c>
      <c r="E225" s="208" t="s">
        <v>5</v>
      </c>
      <c r="F225" s="316" t="s">
        <v>5</v>
      </c>
      <c r="G225" s="316"/>
      <c r="H225" s="316"/>
      <c r="I225" s="316"/>
      <c r="J225" s="209" t="s">
        <v>5</v>
      </c>
      <c r="K225" s="174"/>
      <c r="L225" s="291"/>
      <c r="M225" s="317"/>
      <c r="N225" s="317">
        <f t="shared" si="5"/>
        <v>0</v>
      </c>
      <c r="O225" s="317"/>
      <c r="P225" s="317"/>
      <c r="Q225" s="317"/>
      <c r="R225" s="40"/>
      <c r="T225" s="175" t="s">
        <v>5</v>
      </c>
      <c r="U225" s="210" t="s">
        <v>40</v>
      </c>
      <c r="V225" s="39"/>
      <c r="W225" s="39"/>
      <c r="X225" s="39"/>
      <c r="Y225" s="39"/>
      <c r="Z225" s="39"/>
      <c r="AA225" s="77"/>
      <c r="AT225" s="23" t="s">
        <v>332</v>
      </c>
      <c r="AU225" s="23" t="s">
        <v>81</v>
      </c>
      <c r="AY225" s="23" t="s">
        <v>332</v>
      </c>
      <c r="BE225" s="117">
        <f>IF(U225="základná",N225,0)</f>
        <v>0</v>
      </c>
      <c r="BF225" s="117">
        <f>IF(U225="znížená",N225,0)</f>
        <v>0</v>
      </c>
      <c r="BG225" s="117">
        <f>IF(U225="zákl. prenesená",N225,0)</f>
        <v>0</v>
      </c>
      <c r="BH225" s="117">
        <f>IF(U225="zníž. prenesená",N225,0)</f>
        <v>0</v>
      </c>
      <c r="BI225" s="117">
        <f>IF(U225="nulová",N225,0)</f>
        <v>0</v>
      </c>
      <c r="BJ225" s="23" t="s">
        <v>103</v>
      </c>
      <c r="BK225" s="178">
        <f>L225*K225</f>
        <v>0</v>
      </c>
    </row>
    <row r="226" spans="2:63" s="1" customFormat="1" ht="22.4" customHeight="1">
      <c r="B226" s="38"/>
      <c r="C226" s="207" t="s">
        <v>5</v>
      </c>
      <c r="D226" s="207" t="s">
        <v>170</v>
      </c>
      <c r="E226" s="208" t="s">
        <v>5</v>
      </c>
      <c r="F226" s="316" t="s">
        <v>5</v>
      </c>
      <c r="G226" s="316"/>
      <c r="H226" s="316"/>
      <c r="I226" s="316"/>
      <c r="J226" s="209" t="s">
        <v>5</v>
      </c>
      <c r="K226" s="174"/>
      <c r="L226" s="291"/>
      <c r="M226" s="317"/>
      <c r="N226" s="317">
        <f t="shared" si="5"/>
        <v>0</v>
      </c>
      <c r="O226" s="317"/>
      <c r="P226" s="317"/>
      <c r="Q226" s="317"/>
      <c r="R226" s="40"/>
      <c r="T226" s="175" t="s">
        <v>5</v>
      </c>
      <c r="U226" s="210" t="s">
        <v>40</v>
      </c>
      <c r="V226" s="39"/>
      <c r="W226" s="39"/>
      <c r="X226" s="39"/>
      <c r="Y226" s="39"/>
      <c r="Z226" s="39"/>
      <c r="AA226" s="77"/>
      <c r="AT226" s="23" t="s">
        <v>332</v>
      </c>
      <c r="AU226" s="23" t="s">
        <v>81</v>
      </c>
      <c r="AY226" s="23" t="s">
        <v>332</v>
      </c>
      <c r="BE226" s="117">
        <f>IF(U226="základná",N226,0)</f>
        <v>0</v>
      </c>
      <c r="BF226" s="117">
        <f>IF(U226="znížená",N226,0)</f>
        <v>0</v>
      </c>
      <c r="BG226" s="117">
        <f>IF(U226="zákl. prenesená",N226,0)</f>
        <v>0</v>
      </c>
      <c r="BH226" s="117">
        <f>IF(U226="zníž. prenesená",N226,0)</f>
        <v>0</v>
      </c>
      <c r="BI226" s="117">
        <f>IF(U226="nulová",N226,0)</f>
        <v>0</v>
      </c>
      <c r="BJ226" s="23" t="s">
        <v>103</v>
      </c>
      <c r="BK226" s="178">
        <f>L226*K226</f>
        <v>0</v>
      </c>
    </row>
    <row r="227" spans="2:63" s="1" customFormat="1" ht="22.4" customHeight="1">
      <c r="B227" s="38"/>
      <c r="C227" s="207" t="s">
        <v>5</v>
      </c>
      <c r="D227" s="207" t="s">
        <v>170</v>
      </c>
      <c r="E227" s="208" t="s">
        <v>5</v>
      </c>
      <c r="F227" s="316" t="s">
        <v>5</v>
      </c>
      <c r="G227" s="316"/>
      <c r="H227" s="316"/>
      <c r="I227" s="316"/>
      <c r="J227" s="209" t="s">
        <v>5</v>
      </c>
      <c r="K227" s="174"/>
      <c r="L227" s="291"/>
      <c r="M227" s="317"/>
      <c r="N227" s="317">
        <f t="shared" si="5"/>
        <v>0</v>
      </c>
      <c r="O227" s="317"/>
      <c r="P227" s="317"/>
      <c r="Q227" s="317"/>
      <c r="R227" s="40"/>
      <c r="T227" s="175" t="s">
        <v>5</v>
      </c>
      <c r="U227" s="210" t="s">
        <v>40</v>
      </c>
      <c r="V227" s="39"/>
      <c r="W227" s="39"/>
      <c r="X227" s="39"/>
      <c r="Y227" s="39"/>
      <c r="Z227" s="39"/>
      <c r="AA227" s="77"/>
      <c r="AT227" s="23" t="s">
        <v>332</v>
      </c>
      <c r="AU227" s="23" t="s">
        <v>81</v>
      </c>
      <c r="AY227" s="23" t="s">
        <v>332</v>
      </c>
      <c r="BE227" s="117">
        <f>IF(U227="základná",N227,0)</f>
        <v>0</v>
      </c>
      <c r="BF227" s="117">
        <f>IF(U227="znížená",N227,0)</f>
        <v>0</v>
      </c>
      <c r="BG227" s="117">
        <f>IF(U227="zákl. prenesená",N227,0)</f>
        <v>0</v>
      </c>
      <c r="BH227" s="117">
        <f>IF(U227="zníž. prenesená",N227,0)</f>
        <v>0</v>
      </c>
      <c r="BI227" s="117">
        <f>IF(U227="nulová",N227,0)</f>
        <v>0</v>
      </c>
      <c r="BJ227" s="23" t="s">
        <v>103</v>
      </c>
      <c r="BK227" s="178">
        <f>L227*K227</f>
        <v>0</v>
      </c>
    </row>
    <row r="228" spans="2:63" s="1" customFormat="1" ht="22.4" customHeight="1">
      <c r="B228" s="38"/>
      <c r="C228" s="207" t="s">
        <v>5</v>
      </c>
      <c r="D228" s="207" t="s">
        <v>170</v>
      </c>
      <c r="E228" s="208" t="s">
        <v>5</v>
      </c>
      <c r="F228" s="316" t="s">
        <v>5</v>
      </c>
      <c r="G228" s="316"/>
      <c r="H228" s="316"/>
      <c r="I228" s="316"/>
      <c r="J228" s="209" t="s">
        <v>5</v>
      </c>
      <c r="K228" s="174"/>
      <c r="L228" s="291"/>
      <c r="M228" s="317"/>
      <c r="N228" s="317">
        <f t="shared" si="5"/>
        <v>0</v>
      </c>
      <c r="O228" s="317"/>
      <c r="P228" s="317"/>
      <c r="Q228" s="317"/>
      <c r="R228" s="40"/>
      <c r="T228" s="175" t="s">
        <v>5</v>
      </c>
      <c r="U228" s="210" t="s">
        <v>40</v>
      </c>
      <c r="V228" s="39"/>
      <c r="W228" s="39"/>
      <c r="X228" s="39"/>
      <c r="Y228" s="39"/>
      <c r="Z228" s="39"/>
      <c r="AA228" s="77"/>
      <c r="AT228" s="23" t="s">
        <v>332</v>
      </c>
      <c r="AU228" s="23" t="s">
        <v>81</v>
      </c>
      <c r="AY228" s="23" t="s">
        <v>332</v>
      </c>
      <c r="BE228" s="117">
        <f>IF(U228="základná",N228,0)</f>
        <v>0</v>
      </c>
      <c r="BF228" s="117">
        <f>IF(U228="znížená",N228,0)</f>
        <v>0</v>
      </c>
      <c r="BG228" s="117">
        <f>IF(U228="zákl. prenesená",N228,0)</f>
        <v>0</v>
      </c>
      <c r="BH228" s="117">
        <f>IF(U228="zníž. prenesená",N228,0)</f>
        <v>0</v>
      </c>
      <c r="BI228" s="117">
        <f>IF(U228="nulová",N228,0)</f>
        <v>0</v>
      </c>
      <c r="BJ228" s="23" t="s">
        <v>103</v>
      </c>
      <c r="BK228" s="178">
        <f>L228*K228</f>
        <v>0</v>
      </c>
    </row>
    <row r="229" spans="2:63" s="1" customFormat="1" ht="22.4" customHeight="1">
      <c r="B229" s="38"/>
      <c r="C229" s="207" t="s">
        <v>5</v>
      </c>
      <c r="D229" s="207" t="s">
        <v>170</v>
      </c>
      <c r="E229" s="208" t="s">
        <v>5</v>
      </c>
      <c r="F229" s="316" t="s">
        <v>5</v>
      </c>
      <c r="G229" s="316"/>
      <c r="H229" s="316"/>
      <c r="I229" s="316"/>
      <c r="J229" s="209" t="s">
        <v>5</v>
      </c>
      <c r="K229" s="174"/>
      <c r="L229" s="291"/>
      <c r="M229" s="317"/>
      <c r="N229" s="317">
        <f t="shared" si="5"/>
        <v>0</v>
      </c>
      <c r="O229" s="317"/>
      <c r="P229" s="317"/>
      <c r="Q229" s="317"/>
      <c r="R229" s="40"/>
      <c r="T229" s="175" t="s">
        <v>5</v>
      </c>
      <c r="U229" s="210" t="s">
        <v>40</v>
      </c>
      <c r="V229" s="59"/>
      <c r="W229" s="59"/>
      <c r="X229" s="59"/>
      <c r="Y229" s="59"/>
      <c r="Z229" s="59"/>
      <c r="AA229" s="61"/>
      <c r="AT229" s="23" t="s">
        <v>332</v>
      </c>
      <c r="AU229" s="23" t="s">
        <v>81</v>
      </c>
      <c r="AY229" s="23" t="s">
        <v>332</v>
      </c>
      <c r="BE229" s="117">
        <f>IF(U229="základná",N229,0)</f>
        <v>0</v>
      </c>
      <c r="BF229" s="117">
        <f>IF(U229="znížená",N229,0)</f>
        <v>0</v>
      </c>
      <c r="BG229" s="117">
        <f>IF(U229="zákl. prenesená",N229,0)</f>
        <v>0</v>
      </c>
      <c r="BH229" s="117">
        <f>IF(U229="zníž. prenesená",N229,0)</f>
        <v>0</v>
      </c>
      <c r="BI229" s="117">
        <f>IF(U229="nulová",N229,0)</f>
        <v>0</v>
      </c>
      <c r="BJ229" s="23" t="s">
        <v>103</v>
      </c>
      <c r="BK229" s="178">
        <f>L229*K229</f>
        <v>0</v>
      </c>
    </row>
    <row r="230" spans="2:63" s="1" customFormat="1" ht="7" customHeight="1">
      <c r="B230" s="62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4"/>
    </row>
  </sheetData>
  <mergeCells count="280">
    <mergeCell ref="H1:K1"/>
    <mergeCell ref="S2:AC2"/>
    <mergeCell ref="F229:I229"/>
    <mergeCell ref="L229:M229"/>
    <mergeCell ref="N229:Q229"/>
    <mergeCell ref="N124:Q124"/>
    <mergeCell ref="N125:Q125"/>
    <mergeCell ref="N126:Q126"/>
    <mergeCell ref="N146:Q146"/>
    <mergeCell ref="N160:Q160"/>
    <mergeCell ref="N200:Q200"/>
    <mergeCell ref="N222:Q222"/>
    <mergeCell ref="N224:Q224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1:I221"/>
    <mergeCell ref="L221:M221"/>
    <mergeCell ref="N221:Q221"/>
    <mergeCell ref="F223:I223"/>
    <mergeCell ref="L223:M223"/>
    <mergeCell ref="N223:Q223"/>
    <mergeCell ref="F225:I225"/>
    <mergeCell ref="L225:M225"/>
    <mergeCell ref="N225:Q225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  <mergeCell ref="F212:I212"/>
    <mergeCell ref="F213:I213"/>
    <mergeCell ref="F214:I214"/>
    <mergeCell ref="F215:I215"/>
    <mergeCell ref="L215:M215"/>
    <mergeCell ref="N215:Q215"/>
    <mergeCell ref="F216:I216"/>
    <mergeCell ref="F217:I217"/>
    <mergeCell ref="L217:M217"/>
    <mergeCell ref="N217:Q217"/>
    <mergeCell ref="F206:I206"/>
    <mergeCell ref="F207:I207"/>
    <mergeCell ref="L207:M207"/>
    <mergeCell ref="N207:Q207"/>
    <mergeCell ref="F208:I208"/>
    <mergeCell ref="F209:I209"/>
    <mergeCell ref="F210:I210"/>
    <mergeCell ref="F211:I211"/>
    <mergeCell ref="L211:M211"/>
    <mergeCell ref="N211:Q21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5:I195"/>
    <mergeCell ref="F196:I196"/>
    <mergeCell ref="F197:I197"/>
    <mergeCell ref="F198:I198"/>
    <mergeCell ref="F199:I199"/>
    <mergeCell ref="F201:I201"/>
    <mergeCell ref="L201:M201"/>
    <mergeCell ref="N201:Q201"/>
    <mergeCell ref="F202:I202"/>
    <mergeCell ref="L202:M202"/>
    <mergeCell ref="N202:Q202"/>
    <mergeCell ref="F189:I189"/>
    <mergeCell ref="F190:I190"/>
    <mergeCell ref="L190:M190"/>
    <mergeCell ref="N190:Q190"/>
    <mergeCell ref="F191:I191"/>
    <mergeCell ref="F192:I192"/>
    <mergeCell ref="F193:I193"/>
    <mergeCell ref="F194:I194"/>
    <mergeCell ref="L194:M194"/>
    <mergeCell ref="N194:Q194"/>
    <mergeCell ref="F184:I184"/>
    <mergeCell ref="L184:M184"/>
    <mergeCell ref="N184:Q184"/>
    <mergeCell ref="F185:I185"/>
    <mergeCell ref="F186:I186"/>
    <mergeCell ref="L186:M186"/>
    <mergeCell ref="N186:Q186"/>
    <mergeCell ref="F187:I187"/>
    <mergeCell ref="F188:I188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72:I172"/>
    <mergeCell ref="F173:I173"/>
    <mergeCell ref="L173:M173"/>
    <mergeCell ref="N173:Q173"/>
    <mergeCell ref="F174:I174"/>
    <mergeCell ref="L174:M174"/>
    <mergeCell ref="N174:Q174"/>
    <mergeCell ref="F175:I175"/>
    <mergeCell ref="F176:I17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1:I171"/>
    <mergeCell ref="L171:M171"/>
    <mergeCell ref="N171:Q171"/>
    <mergeCell ref="F163:I163"/>
    <mergeCell ref="L163:M163"/>
    <mergeCell ref="N163:Q163"/>
    <mergeCell ref="F164:I164"/>
    <mergeCell ref="L164:M164"/>
    <mergeCell ref="N164:Q164"/>
    <mergeCell ref="F165:I165"/>
    <mergeCell ref="F166:I166"/>
    <mergeCell ref="L166:M166"/>
    <mergeCell ref="N166:Q166"/>
    <mergeCell ref="F157:I157"/>
    <mergeCell ref="F158:I158"/>
    <mergeCell ref="L158:M158"/>
    <mergeCell ref="N158:Q158"/>
    <mergeCell ref="F159:I159"/>
    <mergeCell ref="F161:I161"/>
    <mergeCell ref="L161:M161"/>
    <mergeCell ref="N161:Q161"/>
    <mergeCell ref="F162:I162"/>
    <mergeCell ref="F152:I152"/>
    <mergeCell ref="F153:I153"/>
    <mergeCell ref="F154:I154"/>
    <mergeCell ref="L154:M154"/>
    <mergeCell ref="N154:Q154"/>
    <mergeCell ref="F155:I155"/>
    <mergeCell ref="F156:I156"/>
    <mergeCell ref="L156:M156"/>
    <mergeCell ref="N156:Q156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1:I151"/>
    <mergeCell ref="F141:I141"/>
    <mergeCell ref="F142:I142"/>
    <mergeCell ref="L142:M142"/>
    <mergeCell ref="N142:Q142"/>
    <mergeCell ref="F143:I143"/>
    <mergeCell ref="L143:M143"/>
    <mergeCell ref="N143:Q143"/>
    <mergeCell ref="F144:I144"/>
    <mergeCell ref="F145:I145"/>
    <mergeCell ref="L145:M145"/>
    <mergeCell ref="N145:Q145"/>
    <mergeCell ref="F137:I137"/>
    <mergeCell ref="L137:M137"/>
    <mergeCell ref="N137:Q137"/>
    <mergeCell ref="F138:I138"/>
    <mergeCell ref="F139:I139"/>
    <mergeCell ref="L139:M139"/>
    <mergeCell ref="N139:Q139"/>
    <mergeCell ref="F140:I140"/>
    <mergeCell ref="L140:M140"/>
    <mergeCell ref="N140:Q140"/>
    <mergeCell ref="F133:I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28:I128"/>
    <mergeCell ref="F129:I129"/>
    <mergeCell ref="L129:M129"/>
    <mergeCell ref="N129:Q129"/>
    <mergeCell ref="F130:I130"/>
    <mergeCell ref="L130:M130"/>
    <mergeCell ref="N130:Q130"/>
    <mergeCell ref="F131:I131"/>
    <mergeCell ref="F132:I132"/>
    <mergeCell ref="L132:M132"/>
    <mergeCell ref="N132:Q132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25:D230" xr:uid="{00000000-0002-0000-0700-000000000000}">
      <formula1>"K, M"</formula1>
    </dataValidation>
    <dataValidation type="list" allowBlank="1" showInputMessage="1" showErrorMessage="1" error="Povolené sú hodnoty základná, znížená, nulová." sqref="U225:U230" xr:uid="{00000000-0002-0000-0700-000001000000}">
      <formula1>"základná, znížená, nulová"</formula1>
    </dataValidation>
  </dataValidations>
  <hyperlinks>
    <hyperlink ref="F1:G1" location="C2" display="1) Krycí list rozpočtu" xr:uid="{00000000-0004-0000-0700-000000000000}"/>
    <hyperlink ref="H1:K1" location="C87" display="2) Rekapitulácia rozpočtu" xr:uid="{00000000-0004-0000-0700-000001000000}"/>
    <hyperlink ref="L1" location="C123" display="3) Rozpočet" xr:uid="{00000000-0004-0000-0700-000002000000}"/>
    <hyperlink ref="S1:T1" location="'Rekapitulácia stavby'!C2" display="Rekapitulácia stavby" xr:uid="{00000000-0004-0000-07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N186"/>
  <sheetViews>
    <sheetView showGridLines="0" workbookViewId="0">
      <pane ySplit="1" topLeftCell="A5" activePane="bottomLeft" state="frozen"/>
      <selection pane="bottomLeft" activeCell="O22" sqref="O22:P22"/>
    </sheetView>
  </sheetViews>
  <sheetFormatPr defaultRowHeight="12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7" width="11.125" customWidth="1"/>
    <col min="8" max="8" width="12.5" customWidth="1"/>
    <col min="9" max="9" width="7" customWidth="1"/>
    <col min="10" max="10" width="5.1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25" customWidth="1"/>
    <col min="18" max="18" width="1.625" customWidth="1"/>
    <col min="19" max="19" width="8.125" customWidth="1"/>
    <col min="20" max="20" width="29.625" hidden="1" customWidth="1"/>
    <col min="21" max="21" width="16.375" hidden="1" customWidth="1"/>
    <col min="22" max="22" width="12.375" hidden="1" customWidth="1"/>
    <col min="23" max="23" width="16.375" hidden="1" customWidth="1"/>
    <col min="24" max="24" width="12.125" hidden="1" customWidth="1"/>
    <col min="25" max="25" width="15" hidden="1" customWidth="1"/>
    <col min="26" max="26" width="11" hidden="1" customWidth="1"/>
    <col min="27" max="27" width="15" hidden="1" customWidth="1"/>
    <col min="28" max="28" width="16.375" hidden="1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66" ht="21.75" customHeight="1">
      <c r="A1" s="125"/>
      <c r="B1" s="16"/>
      <c r="C1" s="16"/>
      <c r="D1" s="17" t="s">
        <v>1</v>
      </c>
      <c r="E1" s="16"/>
      <c r="F1" s="18" t="s">
        <v>123</v>
      </c>
      <c r="G1" s="18"/>
      <c r="H1" s="315" t="s">
        <v>124</v>
      </c>
      <c r="I1" s="315"/>
      <c r="J1" s="315"/>
      <c r="K1" s="315"/>
      <c r="L1" s="18" t="s">
        <v>125</v>
      </c>
      <c r="M1" s="16"/>
      <c r="N1" s="16"/>
      <c r="O1" s="17" t="s">
        <v>126</v>
      </c>
      <c r="P1" s="16"/>
      <c r="Q1" s="16"/>
      <c r="R1" s="16"/>
      <c r="S1" s="18" t="s">
        <v>127</v>
      </c>
      <c r="T1" s="18"/>
      <c r="U1" s="125"/>
      <c r="V1" s="125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7" customHeight="1">
      <c r="C2" s="220" t="s">
        <v>7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S2" s="266" t="s">
        <v>8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T2" s="23" t="s">
        <v>107</v>
      </c>
    </row>
    <row r="3" spans="1:66" ht="7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73</v>
      </c>
    </row>
    <row r="4" spans="1:66" ht="37" customHeight="1">
      <c r="B4" s="27"/>
      <c r="C4" s="222" t="s">
        <v>128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8"/>
      <c r="T4" s="22" t="s">
        <v>12</v>
      </c>
      <c r="AT4" s="23" t="s">
        <v>6</v>
      </c>
    </row>
    <row r="5" spans="1:66" ht="7" customHeight="1">
      <c r="B5" s="27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28"/>
    </row>
    <row r="6" spans="1:66" ht="25.4" customHeight="1">
      <c r="B6" s="27"/>
      <c r="C6" s="30"/>
      <c r="D6" s="34" t="s">
        <v>16</v>
      </c>
      <c r="E6" s="30"/>
      <c r="F6" s="268" t="str">
        <f>'Rekapitulácia stavby'!K6</f>
        <v>Modernizácia zberného dvoru v Ilave</v>
      </c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30"/>
      <c r="R6" s="28"/>
    </row>
    <row r="7" spans="1:66" ht="25.4" customHeight="1">
      <c r="B7" s="27"/>
      <c r="C7" s="30"/>
      <c r="D7" s="34" t="s">
        <v>129</v>
      </c>
      <c r="E7" s="30"/>
      <c r="F7" s="268" t="s">
        <v>587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30"/>
      <c r="R7" s="28"/>
    </row>
    <row r="8" spans="1:66" s="1" customFormat="1" ht="32.9" customHeight="1">
      <c r="B8" s="38"/>
      <c r="C8" s="39"/>
      <c r="D8" s="33" t="s">
        <v>588</v>
      </c>
      <c r="E8" s="39"/>
      <c r="F8" s="228" t="s">
        <v>729</v>
      </c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39"/>
      <c r="R8" s="40"/>
    </row>
    <row r="9" spans="1:66" s="1" customFormat="1" ht="14.5" customHeight="1">
      <c r="B9" s="38"/>
      <c r="C9" s="39"/>
      <c r="D9" s="34" t="s">
        <v>18</v>
      </c>
      <c r="E9" s="39"/>
      <c r="F9" s="32" t="s">
        <v>5</v>
      </c>
      <c r="G9" s="39"/>
      <c r="H9" s="39"/>
      <c r="I9" s="39"/>
      <c r="J9" s="39"/>
      <c r="K9" s="39"/>
      <c r="L9" s="39"/>
      <c r="M9" s="34" t="s">
        <v>19</v>
      </c>
      <c r="N9" s="39"/>
      <c r="O9" s="32" t="s">
        <v>5</v>
      </c>
      <c r="P9" s="39"/>
      <c r="Q9" s="39"/>
      <c r="R9" s="40"/>
    </row>
    <row r="10" spans="1:66" s="1" customFormat="1" ht="14.5" customHeight="1">
      <c r="B10" s="38"/>
      <c r="C10" s="39"/>
      <c r="D10" s="34" t="s">
        <v>20</v>
      </c>
      <c r="E10" s="39"/>
      <c r="F10" s="32" t="s">
        <v>21</v>
      </c>
      <c r="G10" s="39"/>
      <c r="H10" s="39"/>
      <c r="I10" s="39"/>
      <c r="J10" s="39"/>
      <c r="K10" s="39"/>
      <c r="L10" s="39"/>
      <c r="M10" s="34" t="s">
        <v>22</v>
      </c>
      <c r="N10" s="39"/>
      <c r="O10" s="271">
        <f>'Rekapitulácia stavby'!AN8</f>
        <v>0</v>
      </c>
      <c r="P10" s="272"/>
      <c r="Q10" s="39"/>
      <c r="R10" s="40"/>
    </row>
    <row r="11" spans="1:66" s="1" customFormat="1" ht="10.9" customHeight="1"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</row>
    <row r="12" spans="1:66" s="1" customFormat="1" ht="14.5" customHeight="1">
      <c r="B12" s="38"/>
      <c r="C12" s="39"/>
      <c r="D12" s="34" t="s">
        <v>23</v>
      </c>
      <c r="E12" s="39"/>
      <c r="F12" s="39"/>
      <c r="G12" s="39"/>
      <c r="H12" s="39"/>
      <c r="I12" s="39"/>
      <c r="J12" s="39"/>
      <c r="K12" s="39"/>
      <c r="L12" s="39"/>
      <c r="M12" s="34" t="s">
        <v>24</v>
      </c>
      <c r="N12" s="39"/>
      <c r="O12" s="226" t="s">
        <v>5</v>
      </c>
      <c r="P12" s="226"/>
      <c r="Q12" s="39"/>
      <c r="R12" s="40"/>
    </row>
    <row r="13" spans="1:66" s="1" customFormat="1" ht="18" customHeight="1">
      <c r="B13" s="38"/>
      <c r="C13" s="39"/>
      <c r="D13" s="39"/>
      <c r="E13" s="32" t="s">
        <v>25</v>
      </c>
      <c r="F13" s="39"/>
      <c r="G13" s="39"/>
      <c r="H13" s="39"/>
      <c r="I13" s="39"/>
      <c r="J13" s="39"/>
      <c r="K13" s="39"/>
      <c r="L13" s="39"/>
      <c r="M13" s="34" t="s">
        <v>26</v>
      </c>
      <c r="N13" s="39"/>
      <c r="O13" s="226" t="s">
        <v>5</v>
      </c>
      <c r="P13" s="226"/>
      <c r="Q13" s="39"/>
      <c r="R13" s="40"/>
    </row>
    <row r="14" spans="1:66" s="1" customFormat="1" ht="7" customHeight="1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0"/>
    </row>
    <row r="15" spans="1:66" s="1" customFormat="1" ht="14.5" customHeight="1">
      <c r="B15" s="38"/>
      <c r="C15" s="39"/>
      <c r="D15" s="34" t="s">
        <v>27</v>
      </c>
      <c r="E15" s="39"/>
      <c r="F15" s="39"/>
      <c r="G15" s="39"/>
      <c r="H15" s="39"/>
      <c r="I15" s="39"/>
      <c r="J15" s="39"/>
      <c r="K15" s="39"/>
      <c r="L15" s="39"/>
      <c r="M15" s="34" t="s">
        <v>24</v>
      </c>
      <c r="N15" s="39"/>
      <c r="O15" s="273" t="str">
        <f>IF('Rekapitulácia stavby'!AN13="","",'Rekapitulácia stavby'!AN13)</f>
        <v>Vyplň údaj</v>
      </c>
      <c r="P15" s="226"/>
      <c r="Q15" s="39"/>
      <c r="R15" s="40"/>
    </row>
    <row r="16" spans="1:66" s="1" customFormat="1" ht="18" customHeight="1">
      <c r="B16" s="38"/>
      <c r="C16" s="39"/>
      <c r="D16" s="39"/>
      <c r="E16" s="273" t="str">
        <f>IF('Rekapitulácia stavby'!E14="","",'Rekapitulácia stavby'!E14)</f>
        <v>Vyplň údaj</v>
      </c>
      <c r="F16" s="274"/>
      <c r="G16" s="274"/>
      <c r="H16" s="274"/>
      <c r="I16" s="274"/>
      <c r="J16" s="274"/>
      <c r="K16" s="274"/>
      <c r="L16" s="274"/>
      <c r="M16" s="34" t="s">
        <v>26</v>
      </c>
      <c r="N16" s="39"/>
      <c r="O16" s="273" t="str">
        <f>IF('Rekapitulácia stavby'!AN14="","",'Rekapitulácia stavby'!AN14)</f>
        <v>Vyplň údaj</v>
      </c>
      <c r="P16" s="226"/>
      <c r="Q16" s="39"/>
      <c r="R16" s="40"/>
    </row>
    <row r="17" spans="2:18" s="1" customFormat="1" ht="7" customHeight="1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 s="1" customFormat="1" ht="14.5" customHeight="1">
      <c r="B18" s="38"/>
      <c r="C18" s="39"/>
      <c r="D18" s="34" t="s">
        <v>29</v>
      </c>
      <c r="E18" s="39"/>
      <c r="F18" s="39"/>
      <c r="G18" s="39"/>
      <c r="H18" s="39"/>
      <c r="I18" s="39"/>
      <c r="J18" s="39"/>
      <c r="K18" s="39"/>
      <c r="L18" s="39"/>
      <c r="M18" s="34" t="s">
        <v>24</v>
      </c>
      <c r="N18" s="39"/>
      <c r="O18" s="226"/>
      <c r="P18" s="226"/>
      <c r="Q18" s="39"/>
      <c r="R18" s="40"/>
    </row>
    <row r="19" spans="2:18" s="1" customFormat="1" ht="18" customHeight="1">
      <c r="B19" s="38"/>
      <c r="C19" s="39"/>
      <c r="D19" s="39"/>
      <c r="E19" s="32"/>
      <c r="F19" s="39"/>
      <c r="G19" s="39"/>
      <c r="H19" s="39"/>
      <c r="I19" s="39"/>
      <c r="J19" s="39"/>
      <c r="K19" s="39"/>
      <c r="L19" s="39"/>
      <c r="M19" s="34" t="s">
        <v>26</v>
      </c>
      <c r="N19" s="39"/>
      <c r="O19" s="226" t="s">
        <v>5</v>
      </c>
      <c r="P19" s="226"/>
      <c r="Q19" s="39"/>
      <c r="R19" s="40"/>
    </row>
    <row r="20" spans="2:18" s="1" customFormat="1" ht="7" customHeight="1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2:18" s="1" customFormat="1" ht="14.5" customHeight="1">
      <c r="B21" s="38"/>
      <c r="C21" s="39"/>
      <c r="D21" s="34" t="s">
        <v>32</v>
      </c>
      <c r="E21" s="39"/>
      <c r="F21" s="39"/>
      <c r="G21" s="39"/>
      <c r="H21" s="39"/>
      <c r="I21" s="39"/>
      <c r="J21" s="39"/>
      <c r="K21" s="39"/>
      <c r="L21" s="39"/>
      <c r="M21" s="34" t="s">
        <v>24</v>
      </c>
      <c r="N21" s="39"/>
      <c r="O21" s="226"/>
      <c r="P21" s="226"/>
      <c r="Q21" s="39"/>
      <c r="R21" s="40"/>
    </row>
    <row r="22" spans="2:18" s="1" customFormat="1" ht="18" customHeight="1">
      <c r="B22" s="38"/>
      <c r="C22" s="39"/>
      <c r="D22" s="39"/>
      <c r="E22" s="32"/>
      <c r="F22" s="39"/>
      <c r="G22" s="39"/>
      <c r="H22" s="39"/>
      <c r="I22" s="39"/>
      <c r="J22" s="39"/>
      <c r="K22" s="39"/>
      <c r="L22" s="39"/>
      <c r="M22" s="34" t="s">
        <v>26</v>
      </c>
      <c r="N22" s="39"/>
      <c r="O22" s="226"/>
      <c r="P22" s="226"/>
      <c r="Q22" s="39"/>
      <c r="R22" s="40"/>
    </row>
    <row r="23" spans="2:18" s="1" customFormat="1" ht="7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14.5" customHeight="1">
      <c r="B24" s="38"/>
      <c r="C24" s="39"/>
      <c r="D24" s="34" t="s">
        <v>33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</row>
    <row r="25" spans="2:18" s="1" customFormat="1" ht="16.5" customHeight="1">
      <c r="B25" s="38"/>
      <c r="C25" s="39"/>
      <c r="D25" s="39"/>
      <c r="E25" s="231" t="s">
        <v>5</v>
      </c>
      <c r="F25" s="231"/>
      <c r="G25" s="231"/>
      <c r="H25" s="231"/>
      <c r="I25" s="231"/>
      <c r="J25" s="231"/>
      <c r="K25" s="231"/>
      <c r="L25" s="231"/>
      <c r="M25" s="39"/>
      <c r="N25" s="39"/>
      <c r="O25" s="39"/>
      <c r="P25" s="39"/>
      <c r="Q25" s="39"/>
      <c r="R25" s="40"/>
    </row>
    <row r="26" spans="2:18" s="1" customFormat="1" ht="7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2:18" s="1" customFormat="1" ht="7" customHeight="1">
      <c r="B27" s="38"/>
      <c r="C27" s="39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9"/>
      <c r="R27" s="40"/>
    </row>
    <row r="28" spans="2:18" s="1" customFormat="1" ht="14.5" customHeight="1">
      <c r="B28" s="38"/>
      <c r="C28" s="39"/>
      <c r="D28" s="126" t="s">
        <v>131</v>
      </c>
      <c r="E28" s="39"/>
      <c r="F28" s="39"/>
      <c r="G28" s="39"/>
      <c r="H28" s="39"/>
      <c r="I28" s="39"/>
      <c r="J28" s="39"/>
      <c r="K28" s="39"/>
      <c r="L28" s="39"/>
      <c r="M28" s="232">
        <f>N89</f>
        <v>0</v>
      </c>
      <c r="N28" s="232"/>
      <c r="O28" s="232"/>
      <c r="P28" s="232"/>
      <c r="Q28" s="39"/>
      <c r="R28" s="40"/>
    </row>
    <row r="29" spans="2:18" s="1" customFormat="1" ht="14.5" customHeight="1">
      <c r="B29" s="38"/>
      <c r="C29" s="39"/>
      <c r="D29" s="37" t="s">
        <v>117</v>
      </c>
      <c r="E29" s="39"/>
      <c r="F29" s="39"/>
      <c r="G29" s="39"/>
      <c r="H29" s="39"/>
      <c r="I29" s="39"/>
      <c r="J29" s="39"/>
      <c r="K29" s="39"/>
      <c r="L29" s="39"/>
      <c r="M29" s="232">
        <f>N97</f>
        <v>0</v>
      </c>
      <c r="N29" s="232"/>
      <c r="O29" s="232"/>
      <c r="P29" s="232"/>
      <c r="Q29" s="39"/>
      <c r="R29" s="40"/>
    </row>
    <row r="30" spans="2:18" s="1" customFormat="1" ht="7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2:18" s="1" customFormat="1" ht="25.4" customHeight="1">
      <c r="B31" s="38"/>
      <c r="C31" s="39"/>
      <c r="D31" s="127" t="s">
        <v>36</v>
      </c>
      <c r="E31" s="39"/>
      <c r="F31" s="39"/>
      <c r="G31" s="39"/>
      <c r="H31" s="39"/>
      <c r="I31" s="39"/>
      <c r="J31" s="39"/>
      <c r="K31" s="39"/>
      <c r="L31" s="39"/>
      <c r="M31" s="275">
        <f>ROUND(M28+M29,2)</f>
        <v>0</v>
      </c>
      <c r="N31" s="270"/>
      <c r="O31" s="270"/>
      <c r="P31" s="270"/>
      <c r="Q31" s="39"/>
      <c r="R31" s="40"/>
    </row>
    <row r="32" spans="2:18" s="1" customFormat="1" ht="7" customHeight="1">
      <c r="B32" s="38"/>
      <c r="C32" s="39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9"/>
      <c r="R32" s="40"/>
    </row>
    <row r="33" spans="2:18" s="1" customFormat="1" ht="14.5" customHeight="1">
      <c r="B33" s="38"/>
      <c r="C33" s="39"/>
      <c r="D33" s="45" t="s">
        <v>37</v>
      </c>
      <c r="E33" s="45" t="s">
        <v>38</v>
      </c>
      <c r="F33" s="46">
        <v>0.2</v>
      </c>
      <c r="G33" s="128" t="s">
        <v>39</v>
      </c>
      <c r="H33" s="276">
        <f>ROUND((((SUM(BE97:BE104)+SUM(BE123:BE179))+SUM(BE181:BE185))),2)</f>
        <v>0</v>
      </c>
      <c r="I33" s="270"/>
      <c r="J33" s="270"/>
      <c r="K33" s="39"/>
      <c r="L33" s="39"/>
      <c r="M33" s="276">
        <f>ROUND(((ROUND((SUM(BE97:BE104)+SUM(BE123:BE179)), 2)*F33)+SUM(BE181:BE185)*F33),2)</f>
        <v>0</v>
      </c>
      <c r="N33" s="270"/>
      <c r="O33" s="270"/>
      <c r="P33" s="270"/>
      <c r="Q33" s="39"/>
      <c r="R33" s="40"/>
    </row>
    <row r="34" spans="2:18" s="1" customFormat="1" ht="14.5" customHeight="1">
      <c r="B34" s="38"/>
      <c r="C34" s="39"/>
      <c r="D34" s="39"/>
      <c r="E34" s="45" t="s">
        <v>40</v>
      </c>
      <c r="F34" s="46">
        <v>0.2</v>
      </c>
      <c r="G34" s="128" t="s">
        <v>39</v>
      </c>
      <c r="H34" s="276">
        <f>ROUND((((SUM(BF97:BF104)+SUM(BF123:BF179))+SUM(BF181:BF185))),2)</f>
        <v>0</v>
      </c>
      <c r="I34" s="270"/>
      <c r="J34" s="270"/>
      <c r="K34" s="39"/>
      <c r="L34" s="39"/>
      <c r="M34" s="276">
        <f>ROUND(((ROUND((SUM(BF97:BF104)+SUM(BF123:BF179)), 2)*F34)+SUM(BF181:BF185)*F34),2)</f>
        <v>0</v>
      </c>
      <c r="N34" s="270"/>
      <c r="O34" s="270"/>
      <c r="P34" s="270"/>
      <c r="Q34" s="39"/>
      <c r="R34" s="40"/>
    </row>
    <row r="35" spans="2:18" s="1" customFormat="1" ht="14.5" hidden="1" customHeight="1">
      <c r="B35" s="38"/>
      <c r="C35" s="39"/>
      <c r="D35" s="39"/>
      <c r="E35" s="45" t="s">
        <v>41</v>
      </c>
      <c r="F35" s="46">
        <v>0.2</v>
      </c>
      <c r="G35" s="128" t="s">
        <v>39</v>
      </c>
      <c r="H35" s="276">
        <f>ROUND((((SUM(BG97:BG104)+SUM(BG123:BG179))+SUM(BG181:BG185))),2)</f>
        <v>0</v>
      </c>
      <c r="I35" s="270"/>
      <c r="J35" s="270"/>
      <c r="K35" s="39"/>
      <c r="L35" s="39"/>
      <c r="M35" s="276">
        <v>0</v>
      </c>
      <c r="N35" s="270"/>
      <c r="O35" s="270"/>
      <c r="P35" s="270"/>
      <c r="Q35" s="39"/>
      <c r="R35" s="40"/>
    </row>
    <row r="36" spans="2:18" s="1" customFormat="1" ht="14.5" hidden="1" customHeight="1">
      <c r="B36" s="38"/>
      <c r="C36" s="39"/>
      <c r="D36" s="39"/>
      <c r="E36" s="45" t="s">
        <v>42</v>
      </c>
      <c r="F36" s="46">
        <v>0.2</v>
      </c>
      <c r="G36" s="128" t="s">
        <v>39</v>
      </c>
      <c r="H36" s="276">
        <f>ROUND((((SUM(BH97:BH104)+SUM(BH123:BH179))+SUM(BH181:BH185))),2)</f>
        <v>0</v>
      </c>
      <c r="I36" s="270"/>
      <c r="J36" s="270"/>
      <c r="K36" s="39"/>
      <c r="L36" s="39"/>
      <c r="M36" s="276">
        <v>0</v>
      </c>
      <c r="N36" s="270"/>
      <c r="O36" s="270"/>
      <c r="P36" s="270"/>
      <c r="Q36" s="39"/>
      <c r="R36" s="40"/>
    </row>
    <row r="37" spans="2:18" s="1" customFormat="1" ht="14.5" hidden="1" customHeight="1">
      <c r="B37" s="38"/>
      <c r="C37" s="39"/>
      <c r="D37" s="39"/>
      <c r="E37" s="45" t="s">
        <v>43</v>
      </c>
      <c r="F37" s="46">
        <v>0</v>
      </c>
      <c r="G37" s="128" t="s">
        <v>39</v>
      </c>
      <c r="H37" s="276">
        <f>ROUND((((SUM(BI97:BI104)+SUM(BI123:BI179))+SUM(BI181:BI185))),2)</f>
        <v>0</v>
      </c>
      <c r="I37" s="270"/>
      <c r="J37" s="270"/>
      <c r="K37" s="39"/>
      <c r="L37" s="39"/>
      <c r="M37" s="276">
        <v>0</v>
      </c>
      <c r="N37" s="270"/>
      <c r="O37" s="270"/>
      <c r="P37" s="270"/>
      <c r="Q37" s="39"/>
      <c r="R37" s="40"/>
    </row>
    <row r="38" spans="2:18" s="1" customFormat="1" ht="7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2:18" s="1" customFormat="1" ht="25.4" customHeight="1">
      <c r="B39" s="38"/>
      <c r="C39" s="124"/>
      <c r="D39" s="129" t="s">
        <v>44</v>
      </c>
      <c r="E39" s="78"/>
      <c r="F39" s="78"/>
      <c r="G39" s="130" t="s">
        <v>45</v>
      </c>
      <c r="H39" s="131" t="s">
        <v>46</v>
      </c>
      <c r="I39" s="78"/>
      <c r="J39" s="78"/>
      <c r="K39" s="78"/>
      <c r="L39" s="277">
        <f>SUM(M31:M37)</f>
        <v>0</v>
      </c>
      <c r="M39" s="277"/>
      <c r="N39" s="277"/>
      <c r="O39" s="277"/>
      <c r="P39" s="278"/>
      <c r="Q39" s="124"/>
      <c r="R39" s="40"/>
    </row>
    <row r="40" spans="2:18" s="1" customFormat="1" ht="14.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 s="1" customFormat="1" ht="14.5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40"/>
    </row>
    <row r="42" spans="2:18">
      <c r="B42" s="27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8"/>
    </row>
    <row r="43" spans="2:18">
      <c r="B43" s="2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8"/>
    </row>
    <row r="44" spans="2:18">
      <c r="B44" s="27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8"/>
    </row>
    <row r="45" spans="2:18">
      <c r="B45" s="27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</row>
    <row r="46" spans="2:18">
      <c r="B46" s="27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28"/>
    </row>
    <row r="47" spans="2:18">
      <c r="B47" s="27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28"/>
    </row>
    <row r="48" spans="2:18">
      <c r="B48" s="27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8"/>
    </row>
    <row r="49" spans="2:18">
      <c r="B49" s="2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</row>
    <row r="50" spans="2:18" s="1" customFormat="1" ht="13.5">
      <c r="B50" s="38"/>
      <c r="C50" s="39"/>
      <c r="D50" s="53" t="s">
        <v>47</v>
      </c>
      <c r="E50" s="54"/>
      <c r="F50" s="54"/>
      <c r="G50" s="54"/>
      <c r="H50" s="55"/>
      <c r="I50" s="39"/>
      <c r="J50" s="53" t="s">
        <v>48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7"/>
      <c r="C51" s="30"/>
      <c r="D51" s="56"/>
      <c r="E51" s="30"/>
      <c r="F51" s="30"/>
      <c r="G51" s="30"/>
      <c r="H51" s="57"/>
      <c r="I51" s="30"/>
      <c r="J51" s="56"/>
      <c r="K51" s="30"/>
      <c r="L51" s="30"/>
      <c r="M51" s="30"/>
      <c r="N51" s="30"/>
      <c r="O51" s="30"/>
      <c r="P51" s="57"/>
      <c r="Q51" s="30"/>
      <c r="R51" s="28"/>
    </row>
    <row r="52" spans="2:18">
      <c r="B52" s="27"/>
      <c r="C52" s="30"/>
      <c r="D52" s="56"/>
      <c r="E52" s="30"/>
      <c r="F52" s="30"/>
      <c r="G52" s="30"/>
      <c r="H52" s="57"/>
      <c r="I52" s="30"/>
      <c r="J52" s="56"/>
      <c r="K52" s="30"/>
      <c r="L52" s="30"/>
      <c r="M52" s="30"/>
      <c r="N52" s="30"/>
      <c r="O52" s="30"/>
      <c r="P52" s="57"/>
      <c r="Q52" s="30"/>
      <c r="R52" s="28"/>
    </row>
    <row r="53" spans="2:18">
      <c r="B53" s="27"/>
      <c r="C53" s="30"/>
      <c r="D53" s="56"/>
      <c r="E53" s="30"/>
      <c r="F53" s="30"/>
      <c r="G53" s="30"/>
      <c r="H53" s="57"/>
      <c r="I53" s="30"/>
      <c r="J53" s="56"/>
      <c r="K53" s="30"/>
      <c r="L53" s="30"/>
      <c r="M53" s="30"/>
      <c r="N53" s="30"/>
      <c r="O53" s="30"/>
      <c r="P53" s="57"/>
      <c r="Q53" s="30"/>
      <c r="R53" s="28"/>
    </row>
    <row r="54" spans="2:18">
      <c r="B54" s="27"/>
      <c r="C54" s="30"/>
      <c r="D54" s="56"/>
      <c r="E54" s="30"/>
      <c r="F54" s="30"/>
      <c r="G54" s="30"/>
      <c r="H54" s="57"/>
      <c r="I54" s="30"/>
      <c r="J54" s="56"/>
      <c r="K54" s="30"/>
      <c r="L54" s="30"/>
      <c r="M54" s="30"/>
      <c r="N54" s="30"/>
      <c r="O54" s="30"/>
      <c r="P54" s="57"/>
      <c r="Q54" s="30"/>
      <c r="R54" s="28"/>
    </row>
    <row r="55" spans="2:18">
      <c r="B55" s="27"/>
      <c r="C55" s="30"/>
      <c r="D55" s="56"/>
      <c r="E55" s="30"/>
      <c r="F55" s="30"/>
      <c r="G55" s="30"/>
      <c r="H55" s="57"/>
      <c r="I55" s="30"/>
      <c r="J55" s="56"/>
      <c r="K55" s="30"/>
      <c r="L55" s="30"/>
      <c r="M55" s="30"/>
      <c r="N55" s="30"/>
      <c r="O55" s="30"/>
      <c r="P55" s="57"/>
      <c r="Q55" s="30"/>
      <c r="R55" s="28"/>
    </row>
    <row r="56" spans="2:18">
      <c r="B56" s="27"/>
      <c r="C56" s="30"/>
      <c r="D56" s="56"/>
      <c r="E56" s="30"/>
      <c r="F56" s="30"/>
      <c r="G56" s="30"/>
      <c r="H56" s="57"/>
      <c r="I56" s="30"/>
      <c r="J56" s="56"/>
      <c r="K56" s="30"/>
      <c r="L56" s="30"/>
      <c r="M56" s="30"/>
      <c r="N56" s="30"/>
      <c r="O56" s="30"/>
      <c r="P56" s="57"/>
      <c r="Q56" s="30"/>
      <c r="R56" s="28"/>
    </row>
    <row r="57" spans="2:18">
      <c r="B57" s="27"/>
      <c r="C57" s="30"/>
      <c r="D57" s="56"/>
      <c r="E57" s="30"/>
      <c r="F57" s="30"/>
      <c r="G57" s="30"/>
      <c r="H57" s="57"/>
      <c r="I57" s="30"/>
      <c r="J57" s="56"/>
      <c r="K57" s="30"/>
      <c r="L57" s="30"/>
      <c r="M57" s="30"/>
      <c r="N57" s="30"/>
      <c r="O57" s="30"/>
      <c r="P57" s="57"/>
      <c r="Q57" s="30"/>
      <c r="R57" s="28"/>
    </row>
    <row r="58" spans="2:18">
      <c r="B58" s="27"/>
      <c r="C58" s="30"/>
      <c r="D58" s="56"/>
      <c r="E58" s="30"/>
      <c r="F58" s="30"/>
      <c r="G58" s="30"/>
      <c r="H58" s="57"/>
      <c r="I58" s="30"/>
      <c r="J58" s="56"/>
      <c r="K58" s="30"/>
      <c r="L58" s="30"/>
      <c r="M58" s="30"/>
      <c r="N58" s="30"/>
      <c r="O58" s="30"/>
      <c r="P58" s="57"/>
      <c r="Q58" s="30"/>
      <c r="R58" s="28"/>
    </row>
    <row r="59" spans="2:18" s="1" customFormat="1" ht="13.5">
      <c r="B59" s="38"/>
      <c r="C59" s="39"/>
      <c r="D59" s="58" t="s">
        <v>49</v>
      </c>
      <c r="E59" s="59"/>
      <c r="F59" s="59"/>
      <c r="G59" s="60" t="s">
        <v>50</v>
      </c>
      <c r="H59" s="61"/>
      <c r="I59" s="39"/>
      <c r="J59" s="58" t="s">
        <v>49</v>
      </c>
      <c r="K59" s="59"/>
      <c r="L59" s="59"/>
      <c r="M59" s="59"/>
      <c r="N59" s="60" t="s">
        <v>50</v>
      </c>
      <c r="O59" s="59"/>
      <c r="P59" s="61"/>
      <c r="Q59" s="39"/>
      <c r="R59" s="40"/>
    </row>
    <row r="60" spans="2:18">
      <c r="B60" s="27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8"/>
    </row>
    <row r="61" spans="2:18" s="1" customFormat="1" ht="13.5">
      <c r="B61" s="38"/>
      <c r="C61" s="39"/>
      <c r="D61" s="53" t="s">
        <v>51</v>
      </c>
      <c r="E61" s="54"/>
      <c r="F61" s="54"/>
      <c r="G61" s="54"/>
      <c r="H61" s="55"/>
      <c r="I61" s="39"/>
      <c r="J61" s="53" t="s">
        <v>52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7"/>
      <c r="C62" s="30"/>
      <c r="D62" s="56"/>
      <c r="E62" s="30"/>
      <c r="F62" s="30"/>
      <c r="G62" s="30"/>
      <c r="H62" s="57"/>
      <c r="I62" s="30"/>
      <c r="J62" s="56"/>
      <c r="K62" s="30"/>
      <c r="L62" s="30"/>
      <c r="M62" s="30"/>
      <c r="N62" s="30"/>
      <c r="O62" s="30"/>
      <c r="P62" s="57"/>
      <c r="Q62" s="30"/>
      <c r="R62" s="28"/>
    </row>
    <row r="63" spans="2:18">
      <c r="B63" s="27"/>
      <c r="C63" s="30"/>
      <c r="D63" s="56"/>
      <c r="E63" s="30"/>
      <c r="F63" s="30"/>
      <c r="G63" s="30"/>
      <c r="H63" s="57"/>
      <c r="I63" s="30"/>
      <c r="J63" s="56"/>
      <c r="K63" s="30"/>
      <c r="L63" s="30"/>
      <c r="M63" s="30"/>
      <c r="N63" s="30"/>
      <c r="O63" s="30"/>
      <c r="P63" s="57"/>
      <c r="Q63" s="30"/>
      <c r="R63" s="28"/>
    </row>
    <row r="64" spans="2:18">
      <c r="B64" s="27"/>
      <c r="C64" s="30"/>
      <c r="D64" s="56"/>
      <c r="E64" s="30"/>
      <c r="F64" s="30"/>
      <c r="G64" s="30"/>
      <c r="H64" s="57"/>
      <c r="I64" s="30"/>
      <c r="J64" s="56"/>
      <c r="K64" s="30"/>
      <c r="L64" s="30"/>
      <c r="M64" s="30"/>
      <c r="N64" s="30"/>
      <c r="O64" s="30"/>
      <c r="P64" s="57"/>
      <c r="Q64" s="30"/>
      <c r="R64" s="28"/>
    </row>
    <row r="65" spans="2:18">
      <c r="B65" s="27"/>
      <c r="C65" s="30"/>
      <c r="D65" s="56"/>
      <c r="E65" s="30"/>
      <c r="F65" s="30"/>
      <c r="G65" s="30"/>
      <c r="H65" s="57"/>
      <c r="I65" s="30"/>
      <c r="J65" s="56"/>
      <c r="K65" s="30"/>
      <c r="L65" s="30"/>
      <c r="M65" s="30"/>
      <c r="N65" s="30"/>
      <c r="O65" s="30"/>
      <c r="P65" s="57"/>
      <c r="Q65" s="30"/>
      <c r="R65" s="28"/>
    </row>
    <row r="66" spans="2:18">
      <c r="B66" s="27"/>
      <c r="C66" s="30"/>
      <c r="D66" s="56"/>
      <c r="E66" s="30"/>
      <c r="F66" s="30"/>
      <c r="G66" s="30"/>
      <c r="H66" s="57"/>
      <c r="I66" s="30"/>
      <c r="J66" s="56"/>
      <c r="K66" s="30"/>
      <c r="L66" s="30"/>
      <c r="M66" s="30"/>
      <c r="N66" s="30"/>
      <c r="O66" s="30"/>
      <c r="P66" s="57"/>
      <c r="Q66" s="30"/>
      <c r="R66" s="28"/>
    </row>
    <row r="67" spans="2:18">
      <c r="B67" s="27"/>
      <c r="C67" s="30"/>
      <c r="D67" s="56"/>
      <c r="E67" s="30"/>
      <c r="F67" s="30"/>
      <c r="G67" s="30"/>
      <c r="H67" s="57"/>
      <c r="I67" s="30"/>
      <c r="J67" s="56"/>
      <c r="K67" s="30"/>
      <c r="L67" s="30"/>
      <c r="M67" s="30"/>
      <c r="N67" s="30"/>
      <c r="O67" s="30"/>
      <c r="P67" s="57"/>
      <c r="Q67" s="30"/>
      <c r="R67" s="28"/>
    </row>
    <row r="68" spans="2:18">
      <c r="B68" s="27"/>
      <c r="C68" s="30"/>
      <c r="D68" s="56"/>
      <c r="E68" s="30"/>
      <c r="F68" s="30"/>
      <c r="G68" s="30"/>
      <c r="H68" s="57"/>
      <c r="I68" s="30"/>
      <c r="J68" s="56"/>
      <c r="K68" s="30"/>
      <c r="L68" s="30"/>
      <c r="M68" s="30"/>
      <c r="N68" s="30"/>
      <c r="O68" s="30"/>
      <c r="P68" s="57"/>
      <c r="Q68" s="30"/>
      <c r="R68" s="28"/>
    </row>
    <row r="69" spans="2:18">
      <c r="B69" s="27"/>
      <c r="C69" s="30"/>
      <c r="D69" s="56"/>
      <c r="E69" s="30"/>
      <c r="F69" s="30"/>
      <c r="G69" s="30"/>
      <c r="H69" s="57"/>
      <c r="I69" s="30"/>
      <c r="J69" s="56"/>
      <c r="K69" s="30"/>
      <c r="L69" s="30"/>
      <c r="M69" s="30"/>
      <c r="N69" s="30"/>
      <c r="O69" s="30"/>
      <c r="P69" s="57"/>
      <c r="Q69" s="30"/>
      <c r="R69" s="28"/>
    </row>
    <row r="70" spans="2:18" s="1" customFormat="1" ht="13.5">
      <c r="B70" s="38"/>
      <c r="C70" s="39"/>
      <c r="D70" s="58" t="s">
        <v>49</v>
      </c>
      <c r="E70" s="59"/>
      <c r="F70" s="59"/>
      <c r="G70" s="60" t="s">
        <v>50</v>
      </c>
      <c r="H70" s="61"/>
      <c r="I70" s="39"/>
      <c r="J70" s="58" t="s">
        <v>49</v>
      </c>
      <c r="K70" s="59"/>
      <c r="L70" s="59"/>
      <c r="M70" s="59"/>
      <c r="N70" s="60" t="s">
        <v>50</v>
      </c>
      <c r="O70" s="59"/>
      <c r="P70" s="61"/>
      <c r="Q70" s="39"/>
      <c r="R70" s="40"/>
    </row>
    <row r="71" spans="2:18" s="1" customFormat="1" ht="14.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18" s="1" customFormat="1" ht="7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7"/>
    </row>
    <row r="76" spans="2:18" s="1" customFormat="1" ht="37" customHeight="1">
      <c r="B76" s="38"/>
      <c r="C76" s="222" t="s">
        <v>132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40"/>
    </row>
    <row r="77" spans="2:18" s="1" customFormat="1" ht="7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</row>
    <row r="78" spans="2:18" s="1" customFormat="1" ht="30" customHeight="1">
      <c r="B78" s="38"/>
      <c r="C78" s="34" t="s">
        <v>16</v>
      </c>
      <c r="D78" s="39"/>
      <c r="E78" s="39"/>
      <c r="F78" s="268" t="str">
        <f>F6</f>
        <v>Modernizácia zberného dvoru v Ilave</v>
      </c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39"/>
      <c r="R78" s="40"/>
    </row>
    <row r="79" spans="2:18" ht="30" customHeight="1">
      <c r="B79" s="27"/>
      <c r="C79" s="34" t="s">
        <v>129</v>
      </c>
      <c r="D79" s="30"/>
      <c r="E79" s="30"/>
      <c r="F79" s="268" t="s">
        <v>587</v>
      </c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30"/>
      <c r="R79" s="28"/>
    </row>
    <row r="80" spans="2:18" s="1" customFormat="1" ht="37" customHeight="1">
      <c r="B80" s="38"/>
      <c r="C80" s="72" t="s">
        <v>588</v>
      </c>
      <c r="D80" s="39"/>
      <c r="E80" s="39"/>
      <c r="F80" s="238" t="str">
        <f>F8</f>
        <v>SO-07.2 - Odvodnenie</v>
      </c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39"/>
      <c r="R80" s="40"/>
    </row>
    <row r="81" spans="2:47" s="1" customFormat="1" ht="7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0"/>
    </row>
    <row r="82" spans="2:47" s="1" customFormat="1" ht="18" customHeight="1">
      <c r="B82" s="38"/>
      <c r="C82" s="34" t="s">
        <v>20</v>
      </c>
      <c r="D82" s="39"/>
      <c r="E82" s="39"/>
      <c r="F82" s="32" t="str">
        <f>F10</f>
        <v>Ilava</v>
      </c>
      <c r="G82" s="39"/>
      <c r="H82" s="39"/>
      <c r="I82" s="39"/>
      <c r="J82" s="39"/>
      <c r="K82" s="34" t="s">
        <v>22</v>
      </c>
      <c r="L82" s="39"/>
      <c r="M82" s="272">
        <f>IF(O10="","",O10)</f>
        <v>0</v>
      </c>
      <c r="N82" s="272"/>
      <c r="O82" s="272"/>
      <c r="P82" s="272"/>
      <c r="Q82" s="39"/>
      <c r="R82" s="40"/>
    </row>
    <row r="83" spans="2:47" s="1" customFormat="1" ht="7" customHeight="1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40"/>
    </row>
    <row r="84" spans="2:47" s="1" customFormat="1">
      <c r="B84" s="38"/>
      <c r="C84" s="34" t="s">
        <v>23</v>
      </c>
      <c r="D84" s="39"/>
      <c r="E84" s="39"/>
      <c r="F84" s="32" t="str">
        <f>E13</f>
        <v>Mesto Ilava</v>
      </c>
      <c r="G84" s="39"/>
      <c r="H84" s="39"/>
      <c r="I84" s="39"/>
      <c r="J84" s="39"/>
      <c r="K84" s="34" t="s">
        <v>29</v>
      </c>
      <c r="L84" s="39"/>
      <c r="M84" s="226">
        <f>E19</f>
        <v>0</v>
      </c>
      <c r="N84" s="226"/>
      <c r="O84" s="226"/>
      <c r="P84" s="226"/>
      <c r="Q84" s="226"/>
      <c r="R84" s="40"/>
    </row>
    <row r="85" spans="2:47" s="1" customFormat="1" ht="14.5" customHeight="1">
      <c r="B85" s="38"/>
      <c r="C85" s="34" t="s">
        <v>27</v>
      </c>
      <c r="D85" s="39"/>
      <c r="E85" s="39"/>
      <c r="F85" s="32" t="str">
        <f>IF(E16="","",E16)</f>
        <v>Vyplň údaj</v>
      </c>
      <c r="G85" s="39"/>
      <c r="H85" s="39"/>
      <c r="I85" s="39"/>
      <c r="J85" s="39"/>
      <c r="K85" s="34" t="s">
        <v>32</v>
      </c>
      <c r="L85" s="39"/>
      <c r="M85" s="226">
        <f>E22</f>
        <v>0</v>
      </c>
      <c r="N85" s="226"/>
      <c r="O85" s="226"/>
      <c r="P85" s="226"/>
      <c r="Q85" s="226"/>
      <c r="R85" s="40"/>
    </row>
    <row r="86" spans="2:47" s="1" customFormat="1" ht="10.4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40"/>
    </row>
    <row r="87" spans="2:47" s="1" customFormat="1" ht="29.25" customHeight="1">
      <c r="B87" s="38"/>
      <c r="C87" s="279" t="s">
        <v>133</v>
      </c>
      <c r="D87" s="280"/>
      <c r="E87" s="280"/>
      <c r="F87" s="280"/>
      <c r="G87" s="280"/>
      <c r="H87" s="124"/>
      <c r="I87" s="124"/>
      <c r="J87" s="124"/>
      <c r="K87" s="124"/>
      <c r="L87" s="124"/>
      <c r="M87" s="124"/>
      <c r="N87" s="279" t="s">
        <v>134</v>
      </c>
      <c r="O87" s="280"/>
      <c r="P87" s="280"/>
      <c r="Q87" s="280"/>
      <c r="R87" s="40"/>
    </row>
    <row r="88" spans="2:47" s="1" customFormat="1" ht="10.4" customHeight="1"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40"/>
    </row>
    <row r="89" spans="2:47" s="1" customFormat="1" ht="29.25" customHeight="1">
      <c r="B89" s="38"/>
      <c r="C89" s="132" t="s">
        <v>135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257">
        <f>N123</f>
        <v>0</v>
      </c>
      <c r="O89" s="281"/>
      <c r="P89" s="281"/>
      <c r="Q89" s="281"/>
      <c r="R89" s="40"/>
      <c r="AU89" s="23" t="s">
        <v>136</v>
      </c>
    </row>
    <row r="90" spans="2:47" s="7" customFormat="1" ht="25" customHeight="1">
      <c r="B90" s="133"/>
      <c r="C90" s="134"/>
      <c r="D90" s="135" t="s">
        <v>137</v>
      </c>
      <c r="E90" s="134"/>
      <c r="F90" s="134"/>
      <c r="G90" s="134"/>
      <c r="H90" s="134"/>
      <c r="I90" s="134"/>
      <c r="J90" s="134"/>
      <c r="K90" s="134"/>
      <c r="L90" s="134"/>
      <c r="M90" s="134"/>
      <c r="N90" s="282">
        <f>N124</f>
        <v>0</v>
      </c>
      <c r="O90" s="283"/>
      <c r="P90" s="283"/>
      <c r="Q90" s="283"/>
      <c r="R90" s="136"/>
    </row>
    <row r="91" spans="2:47" s="8" customFormat="1" ht="19.899999999999999" customHeight="1">
      <c r="B91" s="137"/>
      <c r="C91" s="102"/>
      <c r="D91" s="113" t="s">
        <v>138</v>
      </c>
      <c r="E91" s="102"/>
      <c r="F91" s="102"/>
      <c r="G91" s="102"/>
      <c r="H91" s="102"/>
      <c r="I91" s="102"/>
      <c r="J91" s="102"/>
      <c r="K91" s="102"/>
      <c r="L91" s="102"/>
      <c r="M91" s="102"/>
      <c r="N91" s="260">
        <f>N125</f>
        <v>0</v>
      </c>
      <c r="O91" s="261"/>
      <c r="P91" s="261"/>
      <c r="Q91" s="261"/>
      <c r="R91" s="138"/>
    </row>
    <row r="92" spans="2:47" s="8" customFormat="1" ht="19.899999999999999" customHeight="1">
      <c r="B92" s="137"/>
      <c r="C92" s="102"/>
      <c r="D92" s="113" t="s">
        <v>140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60">
        <f>N141</f>
        <v>0</v>
      </c>
      <c r="O92" s="261"/>
      <c r="P92" s="261"/>
      <c r="Q92" s="261"/>
      <c r="R92" s="138"/>
    </row>
    <row r="93" spans="2:47" s="8" customFormat="1" ht="19.899999999999999" customHeight="1">
      <c r="B93" s="137"/>
      <c r="C93" s="102"/>
      <c r="D93" s="113" t="s">
        <v>730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60">
        <f>N144</f>
        <v>0</v>
      </c>
      <c r="O93" s="261"/>
      <c r="P93" s="261"/>
      <c r="Q93" s="261"/>
      <c r="R93" s="138"/>
    </row>
    <row r="94" spans="2:47" s="8" customFormat="1" ht="19.899999999999999" customHeight="1">
      <c r="B94" s="137"/>
      <c r="C94" s="102"/>
      <c r="D94" s="113" t="s">
        <v>141</v>
      </c>
      <c r="E94" s="102"/>
      <c r="F94" s="102"/>
      <c r="G94" s="102"/>
      <c r="H94" s="102"/>
      <c r="I94" s="102"/>
      <c r="J94" s="102"/>
      <c r="K94" s="102"/>
      <c r="L94" s="102"/>
      <c r="M94" s="102"/>
      <c r="N94" s="260">
        <f>N178</f>
        <v>0</v>
      </c>
      <c r="O94" s="261"/>
      <c r="P94" s="261"/>
      <c r="Q94" s="261"/>
      <c r="R94" s="138"/>
    </row>
    <row r="95" spans="2:47" s="7" customFormat="1" ht="21.75" customHeight="1">
      <c r="B95" s="133"/>
      <c r="C95" s="134"/>
      <c r="D95" s="135" t="s">
        <v>145</v>
      </c>
      <c r="E95" s="134"/>
      <c r="F95" s="134"/>
      <c r="G95" s="134"/>
      <c r="H95" s="134"/>
      <c r="I95" s="134"/>
      <c r="J95" s="134"/>
      <c r="K95" s="134"/>
      <c r="L95" s="134"/>
      <c r="M95" s="134"/>
      <c r="N95" s="284">
        <f>N180</f>
        <v>0</v>
      </c>
      <c r="O95" s="283"/>
      <c r="P95" s="283"/>
      <c r="Q95" s="283"/>
      <c r="R95" s="136"/>
    </row>
    <row r="96" spans="2:47" s="1" customFormat="1" ht="21.75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</row>
    <row r="97" spans="2:65" s="1" customFormat="1" ht="29.25" customHeight="1">
      <c r="B97" s="38"/>
      <c r="C97" s="132" t="s">
        <v>146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81">
        <f>ROUND(N98+N99+N100+N101+N102+N103,2)</f>
        <v>0</v>
      </c>
      <c r="O97" s="285"/>
      <c r="P97" s="285"/>
      <c r="Q97" s="285"/>
      <c r="R97" s="40"/>
      <c r="T97" s="139"/>
      <c r="U97" s="140" t="s">
        <v>37</v>
      </c>
    </row>
    <row r="98" spans="2:65" s="1" customFormat="1" ht="18" customHeight="1">
      <c r="B98" s="141"/>
      <c r="C98" s="142"/>
      <c r="D98" s="262" t="s">
        <v>147</v>
      </c>
      <c r="E98" s="286"/>
      <c r="F98" s="286"/>
      <c r="G98" s="286"/>
      <c r="H98" s="286"/>
      <c r="I98" s="142"/>
      <c r="J98" s="142"/>
      <c r="K98" s="142"/>
      <c r="L98" s="142"/>
      <c r="M98" s="142"/>
      <c r="N98" s="264">
        <f>ROUND(N89*T98,2)</f>
        <v>0</v>
      </c>
      <c r="O98" s="287"/>
      <c r="P98" s="287"/>
      <c r="Q98" s="287"/>
      <c r="R98" s="144"/>
      <c r="S98" s="145"/>
      <c r="T98" s="146"/>
      <c r="U98" s="147" t="s">
        <v>40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8" t="s">
        <v>148</v>
      </c>
      <c r="AZ98" s="145"/>
      <c r="BA98" s="145"/>
      <c r="BB98" s="145"/>
      <c r="BC98" s="145"/>
      <c r="BD98" s="145"/>
      <c r="BE98" s="149">
        <f t="shared" ref="BE98:BE103" si="0">IF(U98="základná",N98,0)</f>
        <v>0</v>
      </c>
      <c r="BF98" s="149">
        <f t="shared" ref="BF98:BF103" si="1">IF(U98="znížená",N98,0)</f>
        <v>0</v>
      </c>
      <c r="BG98" s="149">
        <f t="shared" ref="BG98:BG103" si="2">IF(U98="zákl. prenesená",N98,0)</f>
        <v>0</v>
      </c>
      <c r="BH98" s="149">
        <f t="shared" ref="BH98:BH103" si="3">IF(U98="zníž. prenesená",N98,0)</f>
        <v>0</v>
      </c>
      <c r="BI98" s="149">
        <f t="shared" ref="BI98:BI103" si="4">IF(U98="nulová",N98,0)</f>
        <v>0</v>
      </c>
      <c r="BJ98" s="148" t="s">
        <v>103</v>
      </c>
      <c r="BK98" s="145"/>
      <c r="BL98" s="145"/>
      <c r="BM98" s="145"/>
    </row>
    <row r="99" spans="2:65" s="1" customFormat="1" ht="18" customHeight="1">
      <c r="B99" s="141"/>
      <c r="C99" s="142"/>
      <c r="D99" s="262" t="s">
        <v>149</v>
      </c>
      <c r="E99" s="286"/>
      <c r="F99" s="286"/>
      <c r="G99" s="286"/>
      <c r="H99" s="286"/>
      <c r="I99" s="142"/>
      <c r="J99" s="142"/>
      <c r="K99" s="142"/>
      <c r="L99" s="142"/>
      <c r="M99" s="142"/>
      <c r="N99" s="264">
        <f>ROUND(N89*T99,2)</f>
        <v>0</v>
      </c>
      <c r="O99" s="287"/>
      <c r="P99" s="287"/>
      <c r="Q99" s="287"/>
      <c r="R99" s="144"/>
      <c r="S99" s="145"/>
      <c r="T99" s="146"/>
      <c r="U99" s="147" t="s">
        <v>40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8" t="s">
        <v>148</v>
      </c>
      <c r="AZ99" s="145"/>
      <c r="BA99" s="145"/>
      <c r="BB99" s="145"/>
      <c r="BC99" s="145"/>
      <c r="BD99" s="145"/>
      <c r="BE99" s="149">
        <f t="shared" si="0"/>
        <v>0</v>
      </c>
      <c r="BF99" s="149">
        <f t="shared" si="1"/>
        <v>0</v>
      </c>
      <c r="BG99" s="149">
        <f t="shared" si="2"/>
        <v>0</v>
      </c>
      <c r="BH99" s="149">
        <f t="shared" si="3"/>
        <v>0</v>
      </c>
      <c r="BI99" s="149">
        <f t="shared" si="4"/>
        <v>0</v>
      </c>
      <c r="BJ99" s="148" t="s">
        <v>103</v>
      </c>
      <c r="BK99" s="145"/>
      <c r="BL99" s="145"/>
      <c r="BM99" s="145"/>
    </row>
    <row r="100" spans="2:65" s="1" customFormat="1" ht="18" customHeight="1">
      <c r="B100" s="141"/>
      <c r="C100" s="142"/>
      <c r="D100" s="262" t="s">
        <v>150</v>
      </c>
      <c r="E100" s="286"/>
      <c r="F100" s="286"/>
      <c r="G100" s="286"/>
      <c r="H100" s="286"/>
      <c r="I100" s="142"/>
      <c r="J100" s="142"/>
      <c r="K100" s="142"/>
      <c r="L100" s="142"/>
      <c r="M100" s="142"/>
      <c r="N100" s="264">
        <f>ROUND(N89*T100,2)</f>
        <v>0</v>
      </c>
      <c r="O100" s="287"/>
      <c r="P100" s="287"/>
      <c r="Q100" s="287"/>
      <c r="R100" s="144"/>
      <c r="S100" s="145"/>
      <c r="T100" s="146"/>
      <c r="U100" s="147" t="s">
        <v>40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8" t="s">
        <v>148</v>
      </c>
      <c r="AZ100" s="145"/>
      <c r="BA100" s="145"/>
      <c r="BB100" s="145"/>
      <c r="BC100" s="145"/>
      <c r="BD100" s="145"/>
      <c r="BE100" s="149">
        <f t="shared" si="0"/>
        <v>0</v>
      </c>
      <c r="BF100" s="149">
        <f t="shared" si="1"/>
        <v>0</v>
      </c>
      <c r="BG100" s="149">
        <f t="shared" si="2"/>
        <v>0</v>
      </c>
      <c r="BH100" s="149">
        <f t="shared" si="3"/>
        <v>0</v>
      </c>
      <c r="BI100" s="149">
        <f t="shared" si="4"/>
        <v>0</v>
      </c>
      <c r="BJ100" s="148" t="s">
        <v>103</v>
      </c>
      <c r="BK100" s="145"/>
      <c r="BL100" s="145"/>
      <c r="BM100" s="145"/>
    </row>
    <row r="101" spans="2:65" s="1" customFormat="1" ht="18" customHeight="1">
      <c r="B101" s="141"/>
      <c r="C101" s="142"/>
      <c r="D101" s="262" t="s">
        <v>151</v>
      </c>
      <c r="E101" s="286"/>
      <c r="F101" s="286"/>
      <c r="G101" s="286"/>
      <c r="H101" s="286"/>
      <c r="I101" s="142"/>
      <c r="J101" s="142"/>
      <c r="K101" s="142"/>
      <c r="L101" s="142"/>
      <c r="M101" s="142"/>
      <c r="N101" s="264">
        <f>ROUND(N89*T101,2)</f>
        <v>0</v>
      </c>
      <c r="O101" s="287"/>
      <c r="P101" s="287"/>
      <c r="Q101" s="287"/>
      <c r="R101" s="144"/>
      <c r="S101" s="145"/>
      <c r="T101" s="146"/>
      <c r="U101" s="147" t="s">
        <v>40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8" t="s">
        <v>148</v>
      </c>
      <c r="AZ101" s="145"/>
      <c r="BA101" s="145"/>
      <c r="BB101" s="145"/>
      <c r="BC101" s="145"/>
      <c r="BD101" s="145"/>
      <c r="BE101" s="149">
        <f t="shared" si="0"/>
        <v>0</v>
      </c>
      <c r="BF101" s="149">
        <f t="shared" si="1"/>
        <v>0</v>
      </c>
      <c r="BG101" s="149">
        <f t="shared" si="2"/>
        <v>0</v>
      </c>
      <c r="BH101" s="149">
        <f t="shared" si="3"/>
        <v>0</v>
      </c>
      <c r="BI101" s="149">
        <f t="shared" si="4"/>
        <v>0</v>
      </c>
      <c r="BJ101" s="148" t="s">
        <v>103</v>
      </c>
      <c r="BK101" s="145"/>
      <c r="BL101" s="145"/>
      <c r="BM101" s="145"/>
    </row>
    <row r="102" spans="2:65" s="1" customFormat="1" ht="18" customHeight="1">
      <c r="B102" s="141"/>
      <c r="C102" s="142"/>
      <c r="D102" s="262" t="s">
        <v>152</v>
      </c>
      <c r="E102" s="286"/>
      <c r="F102" s="286"/>
      <c r="G102" s="286"/>
      <c r="H102" s="286"/>
      <c r="I102" s="142"/>
      <c r="J102" s="142"/>
      <c r="K102" s="142"/>
      <c r="L102" s="142"/>
      <c r="M102" s="142"/>
      <c r="N102" s="264">
        <f>ROUND(N89*T102,2)</f>
        <v>0</v>
      </c>
      <c r="O102" s="287"/>
      <c r="P102" s="287"/>
      <c r="Q102" s="287"/>
      <c r="R102" s="144"/>
      <c r="S102" s="145"/>
      <c r="T102" s="146"/>
      <c r="U102" s="147" t="s">
        <v>40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8" t="s">
        <v>148</v>
      </c>
      <c r="AZ102" s="145"/>
      <c r="BA102" s="145"/>
      <c r="BB102" s="145"/>
      <c r="BC102" s="145"/>
      <c r="BD102" s="145"/>
      <c r="BE102" s="149">
        <f t="shared" si="0"/>
        <v>0</v>
      </c>
      <c r="BF102" s="149">
        <f t="shared" si="1"/>
        <v>0</v>
      </c>
      <c r="BG102" s="149">
        <f t="shared" si="2"/>
        <v>0</v>
      </c>
      <c r="BH102" s="149">
        <f t="shared" si="3"/>
        <v>0</v>
      </c>
      <c r="BI102" s="149">
        <f t="shared" si="4"/>
        <v>0</v>
      </c>
      <c r="BJ102" s="148" t="s">
        <v>103</v>
      </c>
      <c r="BK102" s="145"/>
      <c r="BL102" s="145"/>
      <c r="BM102" s="145"/>
    </row>
    <row r="103" spans="2:65" s="1" customFormat="1" ht="18" customHeight="1">
      <c r="B103" s="141"/>
      <c r="C103" s="142"/>
      <c r="D103" s="143" t="s">
        <v>153</v>
      </c>
      <c r="E103" s="142"/>
      <c r="F103" s="142"/>
      <c r="G103" s="142"/>
      <c r="H103" s="142"/>
      <c r="I103" s="142"/>
      <c r="J103" s="142"/>
      <c r="K103" s="142"/>
      <c r="L103" s="142"/>
      <c r="M103" s="142"/>
      <c r="N103" s="264">
        <f>ROUND(N89*T103,2)</f>
        <v>0</v>
      </c>
      <c r="O103" s="287"/>
      <c r="P103" s="287"/>
      <c r="Q103" s="287"/>
      <c r="R103" s="144"/>
      <c r="S103" s="145"/>
      <c r="T103" s="150"/>
      <c r="U103" s="151" t="s">
        <v>40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8" t="s">
        <v>154</v>
      </c>
      <c r="AZ103" s="145"/>
      <c r="BA103" s="145"/>
      <c r="BB103" s="145"/>
      <c r="BC103" s="145"/>
      <c r="BD103" s="145"/>
      <c r="BE103" s="149">
        <f t="shared" si="0"/>
        <v>0</v>
      </c>
      <c r="BF103" s="149">
        <f t="shared" si="1"/>
        <v>0</v>
      </c>
      <c r="BG103" s="149">
        <f t="shared" si="2"/>
        <v>0</v>
      </c>
      <c r="BH103" s="149">
        <f t="shared" si="3"/>
        <v>0</v>
      </c>
      <c r="BI103" s="149">
        <f t="shared" si="4"/>
        <v>0</v>
      </c>
      <c r="BJ103" s="148" t="s">
        <v>103</v>
      </c>
      <c r="BK103" s="145"/>
      <c r="BL103" s="145"/>
      <c r="BM103" s="145"/>
    </row>
    <row r="104" spans="2:65" s="1" customForma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</row>
    <row r="105" spans="2:65" s="1" customFormat="1" ht="29.25" customHeight="1">
      <c r="B105" s="38"/>
      <c r="C105" s="123" t="s">
        <v>122</v>
      </c>
      <c r="D105" s="124"/>
      <c r="E105" s="124"/>
      <c r="F105" s="124"/>
      <c r="G105" s="124"/>
      <c r="H105" s="124"/>
      <c r="I105" s="124"/>
      <c r="J105" s="124"/>
      <c r="K105" s="124"/>
      <c r="L105" s="265">
        <f>ROUND(SUM(N89+N97),2)</f>
        <v>0</v>
      </c>
      <c r="M105" s="265"/>
      <c r="N105" s="265"/>
      <c r="O105" s="265"/>
      <c r="P105" s="265"/>
      <c r="Q105" s="265"/>
      <c r="R105" s="40"/>
    </row>
    <row r="106" spans="2:65" s="1" customFormat="1" ht="7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</row>
    <row r="110" spans="2:65" s="1" customFormat="1" ht="7" customHeight="1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</row>
    <row r="111" spans="2:65" s="1" customFormat="1" ht="37" customHeight="1">
      <c r="B111" s="38"/>
      <c r="C111" s="222" t="s">
        <v>155</v>
      </c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40"/>
    </row>
    <row r="112" spans="2:65" s="1" customFormat="1" ht="7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30" customHeight="1">
      <c r="B113" s="38"/>
      <c r="C113" s="34" t="s">
        <v>16</v>
      </c>
      <c r="D113" s="39"/>
      <c r="E113" s="39"/>
      <c r="F113" s="268" t="str">
        <f>F6</f>
        <v>Modernizácia zberného dvoru v Ilave</v>
      </c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39"/>
      <c r="R113" s="40"/>
    </row>
    <row r="114" spans="2:65" ht="30" customHeight="1">
      <c r="B114" s="27"/>
      <c r="C114" s="34" t="s">
        <v>129</v>
      </c>
      <c r="D114" s="30"/>
      <c r="E114" s="30"/>
      <c r="F114" s="268" t="s">
        <v>587</v>
      </c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30"/>
      <c r="R114" s="28"/>
    </row>
    <row r="115" spans="2:65" s="1" customFormat="1" ht="37" customHeight="1">
      <c r="B115" s="38"/>
      <c r="C115" s="72" t="s">
        <v>588</v>
      </c>
      <c r="D115" s="39"/>
      <c r="E115" s="39"/>
      <c r="F115" s="238" t="str">
        <f>F8</f>
        <v>SO-07.2 - Odvodnenie</v>
      </c>
      <c r="G115" s="270"/>
      <c r="H115" s="270"/>
      <c r="I115" s="270"/>
      <c r="J115" s="270"/>
      <c r="K115" s="270"/>
      <c r="L115" s="270"/>
      <c r="M115" s="270"/>
      <c r="N115" s="270"/>
      <c r="O115" s="270"/>
      <c r="P115" s="270"/>
      <c r="Q115" s="39"/>
      <c r="R115" s="40"/>
    </row>
    <row r="116" spans="2:65" s="1" customFormat="1" ht="7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1" customFormat="1" ht="18" customHeight="1">
      <c r="B117" s="38"/>
      <c r="C117" s="34" t="s">
        <v>20</v>
      </c>
      <c r="D117" s="39"/>
      <c r="E117" s="39"/>
      <c r="F117" s="32" t="str">
        <f>F10</f>
        <v>Ilava</v>
      </c>
      <c r="G117" s="39"/>
      <c r="H117" s="39"/>
      <c r="I117" s="39"/>
      <c r="J117" s="39"/>
      <c r="K117" s="34" t="s">
        <v>22</v>
      </c>
      <c r="L117" s="39"/>
      <c r="M117" s="272">
        <f>IF(O10="","",O10)</f>
        <v>0</v>
      </c>
      <c r="N117" s="272"/>
      <c r="O117" s="272"/>
      <c r="P117" s="272"/>
      <c r="Q117" s="39"/>
      <c r="R117" s="40"/>
    </row>
    <row r="118" spans="2:65" s="1" customFormat="1" ht="7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40"/>
    </row>
    <row r="119" spans="2:65" s="1" customFormat="1">
      <c r="B119" s="38"/>
      <c r="C119" s="34" t="s">
        <v>23</v>
      </c>
      <c r="D119" s="39"/>
      <c r="E119" s="39"/>
      <c r="F119" s="32" t="str">
        <f>E13</f>
        <v>Mesto Ilava</v>
      </c>
      <c r="G119" s="39"/>
      <c r="H119" s="39"/>
      <c r="I119" s="39"/>
      <c r="J119" s="39"/>
      <c r="K119" s="34" t="s">
        <v>29</v>
      </c>
      <c r="L119" s="39"/>
      <c r="M119" s="226">
        <f>E19</f>
        <v>0</v>
      </c>
      <c r="N119" s="226"/>
      <c r="O119" s="226"/>
      <c r="P119" s="226"/>
      <c r="Q119" s="226"/>
      <c r="R119" s="40"/>
    </row>
    <row r="120" spans="2:65" s="1" customFormat="1" ht="14.5" customHeight="1">
      <c r="B120" s="38"/>
      <c r="C120" s="34" t="s">
        <v>27</v>
      </c>
      <c r="D120" s="39"/>
      <c r="E120" s="39"/>
      <c r="F120" s="32" t="str">
        <f>IF(E16="","",E16)</f>
        <v>Vyplň údaj</v>
      </c>
      <c r="G120" s="39"/>
      <c r="H120" s="39"/>
      <c r="I120" s="39"/>
      <c r="J120" s="39"/>
      <c r="K120" s="34" t="s">
        <v>32</v>
      </c>
      <c r="L120" s="39"/>
      <c r="M120" s="226">
        <f>E22</f>
        <v>0</v>
      </c>
      <c r="N120" s="226"/>
      <c r="O120" s="226"/>
      <c r="P120" s="226"/>
      <c r="Q120" s="226"/>
      <c r="R120" s="40"/>
    </row>
    <row r="121" spans="2:65" s="1" customFormat="1" ht="10.4" customHeight="1"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0"/>
    </row>
    <row r="122" spans="2:65" s="9" customFormat="1" ht="29.25" customHeight="1">
      <c r="B122" s="152"/>
      <c r="C122" s="153" t="s">
        <v>156</v>
      </c>
      <c r="D122" s="154" t="s">
        <v>157</v>
      </c>
      <c r="E122" s="154" t="s">
        <v>55</v>
      </c>
      <c r="F122" s="288" t="s">
        <v>158</v>
      </c>
      <c r="G122" s="288"/>
      <c r="H122" s="288"/>
      <c r="I122" s="288"/>
      <c r="J122" s="154" t="s">
        <v>159</v>
      </c>
      <c r="K122" s="154" t="s">
        <v>160</v>
      </c>
      <c r="L122" s="288" t="s">
        <v>161</v>
      </c>
      <c r="M122" s="288"/>
      <c r="N122" s="288" t="s">
        <v>134</v>
      </c>
      <c r="O122" s="288"/>
      <c r="P122" s="288"/>
      <c r="Q122" s="289"/>
      <c r="R122" s="155"/>
      <c r="T122" s="79" t="s">
        <v>162</v>
      </c>
      <c r="U122" s="80" t="s">
        <v>37</v>
      </c>
      <c r="V122" s="80" t="s">
        <v>163</v>
      </c>
      <c r="W122" s="80" t="s">
        <v>164</v>
      </c>
      <c r="X122" s="80" t="s">
        <v>165</v>
      </c>
      <c r="Y122" s="80" t="s">
        <v>166</v>
      </c>
      <c r="Z122" s="80" t="s">
        <v>167</v>
      </c>
      <c r="AA122" s="81" t="s">
        <v>168</v>
      </c>
    </row>
    <row r="123" spans="2:65" s="1" customFormat="1" ht="29.25" customHeight="1">
      <c r="B123" s="38"/>
      <c r="C123" s="83" t="s">
        <v>131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297">
        <f>BK123</f>
        <v>0</v>
      </c>
      <c r="O123" s="298"/>
      <c r="P123" s="298"/>
      <c r="Q123" s="298"/>
      <c r="R123" s="40"/>
      <c r="T123" s="82"/>
      <c r="U123" s="54"/>
      <c r="V123" s="54"/>
      <c r="W123" s="156">
        <f>W124+W180</f>
        <v>0</v>
      </c>
      <c r="X123" s="54"/>
      <c r="Y123" s="156">
        <f>Y124+Y180</f>
        <v>68.792576199999999</v>
      </c>
      <c r="Z123" s="54"/>
      <c r="AA123" s="157">
        <f>AA124+AA180</f>
        <v>0</v>
      </c>
      <c r="AT123" s="23" t="s">
        <v>72</v>
      </c>
      <c r="AU123" s="23" t="s">
        <v>136</v>
      </c>
      <c r="BK123" s="158">
        <f>BK124+BK180</f>
        <v>0</v>
      </c>
    </row>
    <row r="124" spans="2:65" s="10" customFormat="1" ht="37.4" customHeight="1">
      <c r="B124" s="159"/>
      <c r="C124" s="160"/>
      <c r="D124" s="161" t="s">
        <v>137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284">
        <f>BK124</f>
        <v>0</v>
      </c>
      <c r="O124" s="299"/>
      <c r="P124" s="299"/>
      <c r="Q124" s="299"/>
      <c r="R124" s="162"/>
      <c r="T124" s="163"/>
      <c r="U124" s="160"/>
      <c r="V124" s="160"/>
      <c r="W124" s="164">
        <f>W125+W141+W144+W178</f>
        <v>0</v>
      </c>
      <c r="X124" s="160"/>
      <c r="Y124" s="164">
        <f>Y125+Y141+Y144+Y178</f>
        <v>68.792576199999999</v>
      </c>
      <c r="Z124" s="160"/>
      <c r="AA124" s="165">
        <f>AA125+AA141+AA144+AA178</f>
        <v>0</v>
      </c>
      <c r="AR124" s="166" t="s">
        <v>81</v>
      </c>
      <c r="AT124" s="167" t="s">
        <v>72</v>
      </c>
      <c r="AU124" s="167" t="s">
        <v>73</v>
      </c>
      <c r="AY124" s="166" t="s">
        <v>169</v>
      </c>
      <c r="BK124" s="168">
        <f>BK125+BK141+BK144+BK178</f>
        <v>0</v>
      </c>
    </row>
    <row r="125" spans="2:65" s="10" customFormat="1" ht="19.899999999999999" customHeight="1">
      <c r="B125" s="159"/>
      <c r="C125" s="160"/>
      <c r="D125" s="169" t="s">
        <v>138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300">
        <f>BK125</f>
        <v>0</v>
      </c>
      <c r="O125" s="301"/>
      <c r="P125" s="301"/>
      <c r="Q125" s="301"/>
      <c r="R125" s="162"/>
      <c r="T125" s="163"/>
      <c r="U125" s="160"/>
      <c r="V125" s="160"/>
      <c r="W125" s="164">
        <f>SUM(W126:W140)</f>
        <v>0</v>
      </c>
      <c r="X125" s="160"/>
      <c r="Y125" s="164">
        <f>SUM(Y126:Y140)</f>
        <v>42.103000000000002</v>
      </c>
      <c r="Z125" s="160"/>
      <c r="AA125" s="165">
        <f>SUM(AA126:AA140)</f>
        <v>0</v>
      </c>
      <c r="AR125" s="166" t="s">
        <v>81</v>
      </c>
      <c r="AT125" s="167" t="s">
        <v>72</v>
      </c>
      <c r="AU125" s="167" t="s">
        <v>81</v>
      </c>
      <c r="AY125" s="166" t="s">
        <v>169</v>
      </c>
      <c r="BK125" s="168">
        <f>SUM(BK126:BK140)</f>
        <v>0</v>
      </c>
    </row>
    <row r="126" spans="2:65" s="1" customFormat="1" ht="25.5" customHeight="1">
      <c r="B126" s="141"/>
      <c r="C126" s="170" t="s">
        <v>81</v>
      </c>
      <c r="D126" s="170" t="s">
        <v>170</v>
      </c>
      <c r="E126" s="171" t="s">
        <v>731</v>
      </c>
      <c r="F126" s="290" t="s">
        <v>732</v>
      </c>
      <c r="G126" s="290"/>
      <c r="H126" s="290"/>
      <c r="I126" s="290"/>
      <c r="J126" s="172" t="s">
        <v>173</v>
      </c>
      <c r="K126" s="173">
        <v>1.155</v>
      </c>
      <c r="L126" s="291">
        <v>0</v>
      </c>
      <c r="M126" s="291"/>
      <c r="N126" s="292">
        <f>ROUND(L126*K126,3)</f>
        <v>0</v>
      </c>
      <c r="O126" s="292"/>
      <c r="P126" s="292"/>
      <c r="Q126" s="292"/>
      <c r="R126" s="144"/>
      <c r="T126" s="175" t="s">
        <v>5</v>
      </c>
      <c r="U126" s="47" t="s">
        <v>40</v>
      </c>
      <c r="V126" s="39"/>
      <c r="W126" s="176">
        <f>V126*K126</f>
        <v>0</v>
      </c>
      <c r="X126" s="176">
        <v>0</v>
      </c>
      <c r="Y126" s="176">
        <f>X126*K126</f>
        <v>0</v>
      </c>
      <c r="Z126" s="176">
        <v>0</v>
      </c>
      <c r="AA126" s="177">
        <f>Z126*K126</f>
        <v>0</v>
      </c>
      <c r="AR126" s="23" t="s">
        <v>174</v>
      </c>
      <c r="AT126" s="23" t="s">
        <v>170</v>
      </c>
      <c r="AU126" s="23" t="s">
        <v>103</v>
      </c>
      <c r="AY126" s="23" t="s">
        <v>169</v>
      </c>
      <c r="BE126" s="117">
        <f>IF(U126="základná",N126,0)</f>
        <v>0</v>
      </c>
      <c r="BF126" s="117">
        <f>IF(U126="znížená",N126,0)</f>
        <v>0</v>
      </c>
      <c r="BG126" s="117">
        <f>IF(U126="zákl. prenesená",N126,0)</f>
        <v>0</v>
      </c>
      <c r="BH126" s="117">
        <f>IF(U126="zníž. prenesená",N126,0)</f>
        <v>0</v>
      </c>
      <c r="BI126" s="117">
        <f>IF(U126="nulová",N126,0)</f>
        <v>0</v>
      </c>
      <c r="BJ126" s="23" t="s">
        <v>103</v>
      </c>
      <c r="BK126" s="178">
        <f>ROUND(L126*K126,3)</f>
        <v>0</v>
      </c>
      <c r="BL126" s="23" t="s">
        <v>174</v>
      </c>
      <c r="BM126" s="23" t="s">
        <v>733</v>
      </c>
    </row>
    <row r="127" spans="2:65" s="11" customFormat="1" ht="16.5" customHeight="1">
      <c r="B127" s="179"/>
      <c r="C127" s="180"/>
      <c r="D127" s="180"/>
      <c r="E127" s="181" t="s">
        <v>5</v>
      </c>
      <c r="F127" s="293" t="s">
        <v>734</v>
      </c>
      <c r="G127" s="294"/>
      <c r="H127" s="294"/>
      <c r="I127" s="294"/>
      <c r="J127" s="180"/>
      <c r="K127" s="182">
        <v>1.155</v>
      </c>
      <c r="L127" s="180"/>
      <c r="M127" s="180"/>
      <c r="N127" s="180"/>
      <c r="O127" s="180"/>
      <c r="P127" s="180"/>
      <c r="Q127" s="180"/>
      <c r="R127" s="183"/>
      <c r="T127" s="184"/>
      <c r="U127" s="180"/>
      <c r="V127" s="180"/>
      <c r="W127" s="180"/>
      <c r="X127" s="180"/>
      <c r="Y127" s="180"/>
      <c r="Z127" s="180"/>
      <c r="AA127" s="185"/>
      <c r="AT127" s="186" t="s">
        <v>177</v>
      </c>
      <c r="AU127" s="186" t="s">
        <v>103</v>
      </c>
      <c r="AV127" s="11" t="s">
        <v>103</v>
      </c>
      <c r="AW127" s="11" t="s">
        <v>30</v>
      </c>
      <c r="AX127" s="11" t="s">
        <v>81</v>
      </c>
      <c r="AY127" s="186" t="s">
        <v>169</v>
      </c>
    </row>
    <row r="128" spans="2:65" s="1" customFormat="1" ht="25.5" customHeight="1">
      <c r="B128" s="141"/>
      <c r="C128" s="170" t="s">
        <v>220</v>
      </c>
      <c r="D128" s="170" t="s">
        <v>170</v>
      </c>
      <c r="E128" s="171" t="s">
        <v>735</v>
      </c>
      <c r="F128" s="290" t="s">
        <v>736</v>
      </c>
      <c r="G128" s="290"/>
      <c r="H128" s="290"/>
      <c r="I128" s="290"/>
      <c r="J128" s="172" t="s">
        <v>173</v>
      </c>
      <c r="K128" s="173">
        <v>81.89</v>
      </c>
      <c r="L128" s="291">
        <v>0</v>
      </c>
      <c r="M128" s="291"/>
      <c r="N128" s="292">
        <f>ROUND(L128*K128,3)</f>
        <v>0</v>
      </c>
      <c r="O128" s="292"/>
      <c r="P128" s="292"/>
      <c r="Q128" s="292"/>
      <c r="R128" s="144"/>
      <c r="T128" s="175" t="s">
        <v>5</v>
      </c>
      <c r="U128" s="47" t="s">
        <v>40</v>
      </c>
      <c r="V128" s="39"/>
      <c r="W128" s="176">
        <f>V128*K128</f>
        <v>0</v>
      </c>
      <c r="X128" s="176">
        <v>0</v>
      </c>
      <c r="Y128" s="176">
        <f>X128*K128</f>
        <v>0</v>
      </c>
      <c r="Z128" s="176">
        <v>0</v>
      </c>
      <c r="AA128" s="177">
        <f>Z128*K128</f>
        <v>0</v>
      </c>
      <c r="AR128" s="23" t="s">
        <v>174</v>
      </c>
      <c r="AT128" s="23" t="s">
        <v>170</v>
      </c>
      <c r="AU128" s="23" t="s">
        <v>103</v>
      </c>
      <c r="AY128" s="23" t="s">
        <v>169</v>
      </c>
      <c r="BE128" s="117">
        <f>IF(U128="základná",N128,0)</f>
        <v>0</v>
      </c>
      <c r="BF128" s="117">
        <f>IF(U128="znížená",N128,0)</f>
        <v>0</v>
      </c>
      <c r="BG128" s="117">
        <f>IF(U128="zákl. prenesená",N128,0)</f>
        <v>0</v>
      </c>
      <c r="BH128" s="117">
        <f>IF(U128="zníž. prenesená",N128,0)</f>
        <v>0</v>
      </c>
      <c r="BI128" s="117">
        <f>IF(U128="nulová",N128,0)</f>
        <v>0</v>
      </c>
      <c r="BJ128" s="23" t="s">
        <v>103</v>
      </c>
      <c r="BK128" s="178">
        <f>ROUND(L128*K128,3)</f>
        <v>0</v>
      </c>
      <c r="BL128" s="23" t="s">
        <v>174</v>
      </c>
      <c r="BM128" s="23" t="s">
        <v>737</v>
      </c>
    </row>
    <row r="129" spans="2:65" s="11" customFormat="1" ht="16.5" customHeight="1">
      <c r="B129" s="179"/>
      <c r="C129" s="180"/>
      <c r="D129" s="180"/>
      <c r="E129" s="181" t="s">
        <v>5</v>
      </c>
      <c r="F129" s="293" t="s">
        <v>738</v>
      </c>
      <c r="G129" s="294"/>
      <c r="H129" s="294"/>
      <c r="I129" s="294"/>
      <c r="J129" s="180"/>
      <c r="K129" s="182">
        <v>81.89</v>
      </c>
      <c r="L129" s="180"/>
      <c r="M129" s="180"/>
      <c r="N129" s="180"/>
      <c r="O129" s="180"/>
      <c r="P129" s="180"/>
      <c r="Q129" s="180"/>
      <c r="R129" s="183"/>
      <c r="T129" s="184"/>
      <c r="U129" s="180"/>
      <c r="V129" s="180"/>
      <c r="W129" s="180"/>
      <c r="X129" s="180"/>
      <c r="Y129" s="180"/>
      <c r="Z129" s="180"/>
      <c r="AA129" s="185"/>
      <c r="AT129" s="186" t="s">
        <v>177</v>
      </c>
      <c r="AU129" s="186" t="s">
        <v>103</v>
      </c>
      <c r="AV129" s="11" t="s">
        <v>103</v>
      </c>
      <c r="AW129" s="11" t="s">
        <v>30</v>
      </c>
      <c r="AX129" s="11" t="s">
        <v>81</v>
      </c>
      <c r="AY129" s="186" t="s">
        <v>169</v>
      </c>
    </row>
    <row r="130" spans="2:65" s="1" customFormat="1" ht="51" customHeight="1">
      <c r="B130" s="141"/>
      <c r="C130" s="170" t="s">
        <v>184</v>
      </c>
      <c r="D130" s="170" t="s">
        <v>170</v>
      </c>
      <c r="E130" s="171" t="s">
        <v>739</v>
      </c>
      <c r="F130" s="290" t="s">
        <v>740</v>
      </c>
      <c r="G130" s="290"/>
      <c r="H130" s="290"/>
      <c r="I130" s="290"/>
      <c r="J130" s="172" t="s">
        <v>173</v>
      </c>
      <c r="K130" s="173">
        <v>81.89</v>
      </c>
      <c r="L130" s="291">
        <v>0</v>
      </c>
      <c r="M130" s="291"/>
      <c r="N130" s="292">
        <f>ROUND(L130*K130,3)</f>
        <v>0</v>
      </c>
      <c r="O130" s="292"/>
      <c r="P130" s="292"/>
      <c r="Q130" s="292"/>
      <c r="R130" s="144"/>
      <c r="T130" s="175" t="s">
        <v>5</v>
      </c>
      <c r="U130" s="47" t="s">
        <v>40</v>
      </c>
      <c r="V130" s="39"/>
      <c r="W130" s="176">
        <f>V130*K130</f>
        <v>0</v>
      </c>
      <c r="X130" s="176">
        <v>0</v>
      </c>
      <c r="Y130" s="176">
        <f>X130*K130</f>
        <v>0</v>
      </c>
      <c r="Z130" s="176">
        <v>0</v>
      </c>
      <c r="AA130" s="177">
        <f>Z130*K130</f>
        <v>0</v>
      </c>
      <c r="AR130" s="23" t="s">
        <v>174</v>
      </c>
      <c r="AT130" s="23" t="s">
        <v>170</v>
      </c>
      <c r="AU130" s="23" t="s">
        <v>103</v>
      </c>
      <c r="AY130" s="23" t="s">
        <v>169</v>
      </c>
      <c r="BE130" s="117">
        <f>IF(U130="základná",N130,0)</f>
        <v>0</v>
      </c>
      <c r="BF130" s="117">
        <f>IF(U130="znížená",N130,0)</f>
        <v>0</v>
      </c>
      <c r="BG130" s="117">
        <f>IF(U130="zákl. prenesená",N130,0)</f>
        <v>0</v>
      </c>
      <c r="BH130" s="117">
        <f>IF(U130="zníž. prenesená",N130,0)</f>
        <v>0</v>
      </c>
      <c r="BI130" s="117">
        <f>IF(U130="nulová",N130,0)</f>
        <v>0</v>
      </c>
      <c r="BJ130" s="23" t="s">
        <v>103</v>
      </c>
      <c r="BK130" s="178">
        <f>ROUND(L130*K130,3)</f>
        <v>0</v>
      </c>
      <c r="BL130" s="23" t="s">
        <v>174</v>
      </c>
      <c r="BM130" s="23" t="s">
        <v>741</v>
      </c>
    </row>
    <row r="131" spans="2:65" s="1" customFormat="1" ht="25.5" customHeight="1">
      <c r="B131" s="141"/>
      <c r="C131" s="170" t="s">
        <v>216</v>
      </c>
      <c r="D131" s="170" t="s">
        <v>170</v>
      </c>
      <c r="E131" s="171" t="s">
        <v>742</v>
      </c>
      <c r="F131" s="290" t="s">
        <v>743</v>
      </c>
      <c r="G131" s="290"/>
      <c r="H131" s="290"/>
      <c r="I131" s="290"/>
      <c r="J131" s="172" t="s">
        <v>173</v>
      </c>
      <c r="K131" s="173">
        <v>42.103000000000002</v>
      </c>
      <c r="L131" s="291">
        <v>0</v>
      </c>
      <c r="M131" s="291"/>
      <c r="N131" s="292">
        <f>ROUND(L131*K131,3)</f>
        <v>0</v>
      </c>
      <c r="O131" s="292"/>
      <c r="P131" s="292"/>
      <c r="Q131" s="292"/>
      <c r="R131" s="144"/>
      <c r="T131" s="175" t="s">
        <v>5</v>
      </c>
      <c r="U131" s="47" t="s">
        <v>40</v>
      </c>
      <c r="V131" s="39"/>
      <c r="W131" s="176">
        <f>V131*K131</f>
        <v>0</v>
      </c>
      <c r="X131" s="176">
        <v>0</v>
      </c>
      <c r="Y131" s="176">
        <f>X131*K131</f>
        <v>0</v>
      </c>
      <c r="Z131" s="176">
        <v>0</v>
      </c>
      <c r="AA131" s="177">
        <f>Z131*K131</f>
        <v>0</v>
      </c>
      <c r="AR131" s="23" t="s">
        <v>174</v>
      </c>
      <c r="AT131" s="23" t="s">
        <v>170</v>
      </c>
      <c r="AU131" s="23" t="s">
        <v>103</v>
      </c>
      <c r="AY131" s="23" t="s">
        <v>169</v>
      </c>
      <c r="BE131" s="117">
        <f>IF(U131="základná",N131,0)</f>
        <v>0</v>
      </c>
      <c r="BF131" s="117">
        <f>IF(U131="znížená",N131,0)</f>
        <v>0</v>
      </c>
      <c r="BG131" s="117">
        <f>IF(U131="zákl. prenesená",N131,0)</f>
        <v>0</v>
      </c>
      <c r="BH131" s="117">
        <f>IF(U131="zníž. prenesená",N131,0)</f>
        <v>0</v>
      </c>
      <c r="BI131" s="117">
        <f>IF(U131="nulová",N131,0)</f>
        <v>0</v>
      </c>
      <c r="BJ131" s="23" t="s">
        <v>103</v>
      </c>
      <c r="BK131" s="178">
        <f>ROUND(L131*K131,3)</f>
        <v>0</v>
      </c>
      <c r="BL131" s="23" t="s">
        <v>174</v>
      </c>
      <c r="BM131" s="23" t="s">
        <v>744</v>
      </c>
    </row>
    <row r="132" spans="2:65" s="11" customFormat="1" ht="16.5" customHeight="1">
      <c r="B132" s="179"/>
      <c r="C132" s="180"/>
      <c r="D132" s="180"/>
      <c r="E132" s="181" t="s">
        <v>5</v>
      </c>
      <c r="F132" s="293" t="s">
        <v>745</v>
      </c>
      <c r="G132" s="294"/>
      <c r="H132" s="294"/>
      <c r="I132" s="294"/>
      <c r="J132" s="180"/>
      <c r="K132" s="182">
        <v>42.103000000000002</v>
      </c>
      <c r="L132" s="180"/>
      <c r="M132" s="180"/>
      <c r="N132" s="180"/>
      <c r="O132" s="180"/>
      <c r="P132" s="180"/>
      <c r="Q132" s="180"/>
      <c r="R132" s="183"/>
      <c r="T132" s="184"/>
      <c r="U132" s="180"/>
      <c r="V132" s="180"/>
      <c r="W132" s="180"/>
      <c r="X132" s="180"/>
      <c r="Y132" s="180"/>
      <c r="Z132" s="180"/>
      <c r="AA132" s="185"/>
      <c r="AT132" s="186" t="s">
        <v>177</v>
      </c>
      <c r="AU132" s="186" t="s">
        <v>103</v>
      </c>
      <c r="AV132" s="11" t="s">
        <v>103</v>
      </c>
      <c r="AW132" s="11" t="s">
        <v>30</v>
      </c>
      <c r="AX132" s="11" t="s">
        <v>81</v>
      </c>
      <c r="AY132" s="186" t="s">
        <v>169</v>
      </c>
    </row>
    <row r="133" spans="2:65" s="1" customFormat="1" ht="25.5" customHeight="1">
      <c r="B133" s="141"/>
      <c r="C133" s="202" t="s">
        <v>211</v>
      </c>
      <c r="D133" s="202" t="s">
        <v>266</v>
      </c>
      <c r="E133" s="203" t="s">
        <v>746</v>
      </c>
      <c r="F133" s="310" t="s">
        <v>747</v>
      </c>
      <c r="G133" s="310"/>
      <c r="H133" s="310"/>
      <c r="I133" s="310"/>
      <c r="J133" s="204" t="s">
        <v>173</v>
      </c>
      <c r="K133" s="205">
        <v>42.103000000000002</v>
      </c>
      <c r="L133" s="311">
        <v>0</v>
      </c>
      <c r="M133" s="311"/>
      <c r="N133" s="312">
        <f>ROUND(L133*K133,3)</f>
        <v>0</v>
      </c>
      <c r="O133" s="292"/>
      <c r="P133" s="292"/>
      <c r="Q133" s="292"/>
      <c r="R133" s="144"/>
      <c r="T133" s="175" t="s">
        <v>5</v>
      </c>
      <c r="U133" s="47" t="s">
        <v>40</v>
      </c>
      <c r="V133" s="39"/>
      <c r="W133" s="176">
        <f>V133*K133</f>
        <v>0</v>
      </c>
      <c r="X133" s="176">
        <v>1</v>
      </c>
      <c r="Y133" s="176">
        <f>X133*K133</f>
        <v>42.103000000000002</v>
      </c>
      <c r="Z133" s="176">
        <v>0</v>
      </c>
      <c r="AA133" s="177">
        <f>Z133*K133</f>
        <v>0</v>
      </c>
      <c r="AR133" s="23" t="s">
        <v>207</v>
      </c>
      <c r="AT133" s="23" t="s">
        <v>266</v>
      </c>
      <c r="AU133" s="23" t="s">
        <v>103</v>
      </c>
      <c r="AY133" s="23" t="s">
        <v>169</v>
      </c>
      <c r="BE133" s="117">
        <f>IF(U133="základná",N133,0)</f>
        <v>0</v>
      </c>
      <c r="BF133" s="117">
        <f>IF(U133="znížená",N133,0)</f>
        <v>0</v>
      </c>
      <c r="BG133" s="117">
        <f>IF(U133="zákl. prenesená",N133,0)</f>
        <v>0</v>
      </c>
      <c r="BH133" s="117">
        <f>IF(U133="zníž. prenesená",N133,0)</f>
        <v>0</v>
      </c>
      <c r="BI133" s="117">
        <f>IF(U133="nulová",N133,0)</f>
        <v>0</v>
      </c>
      <c r="BJ133" s="23" t="s">
        <v>103</v>
      </c>
      <c r="BK133" s="178">
        <f>ROUND(L133*K133,3)</f>
        <v>0</v>
      </c>
      <c r="BL133" s="23" t="s">
        <v>174</v>
      </c>
      <c r="BM133" s="23" t="s">
        <v>748</v>
      </c>
    </row>
    <row r="134" spans="2:65" s="1" customFormat="1" ht="38.25" customHeight="1">
      <c r="B134" s="141"/>
      <c r="C134" s="170" t="s">
        <v>224</v>
      </c>
      <c r="D134" s="170" t="s">
        <v>170</v>
      </c>
      <c r="E134" s="171" t="s">
        <v>749</v>
      </c>
      <c r="F134" s="290" t="s">
        <v>750</v>
      </c>
      <c r="G134" s="290"/>
      <c r="H134" s="290"/>
      <c r="I134" s="290"/>
      <c r="J134" s="172" t="s">
        <v>173</v>
      </c>
      <c r="K134" s="173">
        <v>43.47</v>
      </c>
      <c r="L134" s="291">
        <v>0</v>
      </c>
      <c r="M134" s="291"/>
      <c r="N134" s="292">
        <f>ROUND(L134*K134,3)</f>
        <v>0</v>
      </c>
      <c r="O134" s="292"/>
      <c r="P134" s="292"/>
      <c r="Q134" s="292"/>
      <c r="R134" s="144"/>
      <c r="T134" s="175" t="s">
        <v>5</v>
      </c>
      <c r="U134" s="47" t="s">
        <v>40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3" t="s">
        <v>174</v>
      </c>
      <c r="AT134" s="23" t="s">
        <v>170</v>
      </c>
      <c r="AU134" s="23" t="s">
        <v>103</v>
      </c>
      <c r="AY134" s="23" t="s">
        <v>169</v>
      </c>
      <c r="BE134" s="117">
        <f>IF(U134="základná",N134,0)</f>
        <v>0</v>
      </c>
      <c r="BF134" s="117">
        <f>IF(U134="znížená",N134,0)</f>
        <v>0</v>
      </c>
      <c r="BG134" s="117">
        <f>IF(U134="zákl. prenesená",N134,0)</f>
        <v>0</v>
      </c>
      <c r="BH134" s="117">
        <f>IF(U134="zníž. prenesená",N134,0)</f>
        <v>0</v>
      </c>
      <c r="BI134" s="117">
        <f>IF(U134="nulová",N134,0)</f>
        <v>0</v>
      </c>
      <c r="BJ134" s="23" t="s">
        <v>103</v>
      </c>
      <c r="BK134" s="178">
        <f>ROUND(L134*K134,3)</f>
        <v>0</v>
      </c>
      <c r="BL134" s="23" t="s">
        <v>174</v>
      </c>
      <c r="BM134" s="23" t="s">
        <v>751</v>
      </c>
    </row>
    <row r="135" spans="2:65" s="11" customFormat="1" ht="16.5" customHeight="1">
      <c r="B135" s="179"/>
      <c r="C135" s="180"/>
      <c r="D135" s="180"/>
      <c r="E135" s="181" t="s">
        <v>5</v>
      </c>
      <c r="F135" s="293" t="s">
        <v>752</v>
      </c>
      <c r="G135" s="294"/>
      <c r="H135" s="294"/>
      <c r="I135" s="294"/>
      <c r="J135" s="180"/>
      <c r="K135" s="182">
        <v>43.47</v>
      </c>
      <c r="L135" s="180"/>
      <c r="M135" s="180"/>
      <c r="N135" s="180"/>
      <c r="O135" s="180"/>
      <c r="P135" s="180"/>
      <c r="Q135" s="180"/>
      <c r="R135" s="183"/>
      <c r="T135" s="184"/>
      <c r="U135" s="180"/>
      <c r="V135" s="180"/>
      <c r="W135" s="180"/>
      <c r="X135" s="180"/>
      <c r="Y135" s="180"/>
      <c r="Z135" s="180"/>
      <c r="AA135" s="185"/>
      <c r="AT135" s="186" t="s">
        <v>177</v>
      </c>
      <c r="AU135" s="186" t="s">
        <v>103</v>
      </c>
      <c r="AV135" s="11" t="s">
        <v>103</v>
      </c>
      <c r="AW135" s="11" t="s">
        <v>30</v>
      </c>
      <c r="AX135" s="11" t="s">
        <v>81</v>
      </c>
      <c r="AY135" s="186" t="s">
        <v>169</v>
      </c>
    </row>
    <row r="136" spans="2:65" s="1" customFormat="1" ht="25.5" customHeight="1">
      <c r="B136" s="141"/>
      <c r="C136" s="170" t="s">
        <v>231</v>
      </c>
      <c r="D136" s="170" t="s">
        <v>170</v>
      </c>
      <c r="E136" s="171" t="s">
        <v>753</v>
      </c>
      <c r="F136" s="290" t="s">
        <v>754</v>
      </c>
      <c r="G136" s="290"/>
      <c r="H136" s="290"/>
      <c r="I136" s="290"/>
      <c r="J136" s="172" t="s">
        <v>173</v>
      </c>
      <c r="K136" s="173">
        <v>39.575000000000003</v>
      </c>
      <c r="L136" s="291">
        <v>0</v>
      </c>
      <c r="M136" s="291"/>
      <c r="N136" s="292">
        <f>ROUND(L136*K136,3)</f>
        <v>0</v>
      </c>
      <c r="O136" s="292"/>
      <c r="P136" s="292"/>
      <c r="Q136" s="292"/>
      <c r="R136" s="144"/>
      <c r="T136" s="175" t="s">
        <v>5</v>
      </c>
      <c r="U136" s="47" t="s">
        <v>40</v>
      </c>
      <c r="V136" s="39"/>
      <c r="W136" s="176">
        <f>V136*K136</f>
        <v>0</v>
      </c>
      <c r="X136" s="176">
        <v>0</v>
      </c>
      <c r="Y136" s="176">
        <f>X136*K136</f>
        <v>0</v>
      </c>
      <c r="Z136" s="176">
        <v>0</v>
      </c>
      <c r="AA136" s="177">
        <f>Z136*K136</f>
        <v>0</v>
      </c>
      <c r="AR136" s="23" t="s">
        <v>174</v>
      </c>
      <c r="AT136" s="23" t="s">
        <v>170</v>
      </c>
      <c r="AU136" s="23" t="s">
        <v>103</v>
      </c>
      <c r="AY136" s="23" t="s">
        <v>169</v>
      </c>
      <c r="BE136" s="117">
        <f>IF(U136="základná",N136,0)</f>
        <v>0</v>
      </c>
      <c r="BF136" s="117">
        <f>IF(U136="znížená",N136,0)</f>
        <v>0</v>
      </c>
      <c r="BG136" s="117">
        <f>IF(U136="zákl. prenesená",N136,0)</f>
        <v>0</v>
      </c>
      <c r="BH136" s="117">
        <f>IF(U136="zníž. prenesená",N136,0)</f>
        <v>0</v>
      </c>
      <c r="BI136" s="117">
        <f>IF(U136="nulová",N136,0)</f>
        <v>0</v>
      </c>
      <c r="BJ136" s="23" t="s">
        <v>103</v>
      </c>
      <c r="BK136" s="178">
        <f>ROUND(L136*K136,3)</f>
        <v>0</v>
      </c>
      <c r="BL136" s="23" t="s">
        <v>174</v>
      </c>
      <c r="BM136" s="23" t="s">
        <v>755</v>
      </c>
    </row>
    <row r="137" spans="2:65" s="11" customFormat="1" ht="16.5" customHeight="1">
      <c r="B137" s="179"/>
      <c r="C137" s="180"/>
      <c r="D137" s="180"/>
      <c r="E137" s="181" t="s">
        <v>5</v>
      </c>
      <c r="F137" s="293" t="s">
        <v>756</v>
      </c>
      <c r="G137" s="294"/>
      <c r="H137" s="294"/>
      <c r="I137" s="294"/>
      <c r="J137" s="180"/>
      <c r="K137" s="182">
        <v>39.575000000000003</v>
      </c>
      <c r="L137" s="180"/>
      <c r="M137" s="180"/>
      <c r="N137" s="180"/>
      <c r="O137" s="180"/>
      <c r="P137" s="180"/>
      <c r="Q137" s="180"/>
      <c r="R137" s="183"/>
      <c r="T137" s="184"/>
      <c r="U137" s="180"/>
      <c r="V137" s="180"/>
      <c r="W137" s="180"/>
      <c r="X137" s="180"/>
      <c r="Y137" s="180"/>
      <c r="Z137" s="180"/>
      <c r="AA137" s="185"/>
      <c r="AT137" s="186" t="s">
        <v>177</v>
      </c>
      <c r="AU137" s="186" t="s">
        <v>103</v>
      </c>
      <c r="AV137" s="11" t="s">
        <v>103</v>
      </c>
      <c r="AW137" s="11" t="s">
        <v>30</v>
      </c>
      <c r="AX137" s="11" t="s">
        <v>81</v>
      </c>
      <c r="AY137" s="186" t="s">
        <v>169</v>
      </c>
    </row>
    <row r="138" spans="2:65" s="1" customFormat="1" ht="38.25" customHeight="1">
      <c r="B138" s="141"/>
      <c r="C138" s="170" t="s">
        <v>252</v>
      </c>
      <c r="D138" s="170" t="s">
        <v>170</v>
      </c>
      <c r="E138" s="171" t="s">
        <v>757</v>
      </c>
      <c r="F138" s="290" t="s">
        <v>758</v>
      </c>
      <c r="G138" s="290"/>
      <c r="H138" s="290"/>
      <c r="I138" s="290"/>
      <c r="J138" s="172" t="s">
        <v>173</v>
      </c>
      <c r="K138" s="173">
        <v>39.575000000000003</v>
      </c>
      <c r="L138" s="291">
        <v>0</v>
      </c>
      <c r="M138" s="291"/>
      <c r="N138" s="292">
        <f>ROUND(L138*K138,3)</f>
        <v>0</v>
      </c>
      <c r="O138" s="292"/>
      <c r="P138" s="292"/>
      <c r="Q138" s="292"/>
      <c r="R138" s="144"/>
      <c r="T138" s="175" t="s">
        <v>5</v>
      </c>
      <c r="U138" s="47" t="s">
        <v>40</v>
      </c>
      <c r="V138" s="39"/>
      <c r="W138" s="176">
        <f>V138*K138</f>
        <v>0</v>
      </c>
      <c r="X138" s="176">
        <v>0</v>
      </c>
      <c r="Y138" s="176">
        <f>X138*K138</f>
        <v>0</v>
      </c>
      <c r="Z138" s="176">
        <v>0</v>
      </c>
      <c r="AA138" s="177">
        <f>Z138*K138</f>
        <v>0</v>
      </c>
      <c r="AR138" s="23" t="s">
        <v>174</v>
      </c>
      <c r="AT138" s="23" t="s">
        <v>170</v>
      </c>
      <c r="AU138" s="23" t="s">
        <v>103</v>
      </c>
      <c r="AY138" s="23" t="s">
        <v>169</v>
      </c>
      <c r="BE138" s="117">
        <f>IF(U138="základná",N138,0)</f>
        <v>0</v>
      </c>
      <c r="BF138" s="117">
        <f>IF(U138="znížená",N138,0)</f>
        <v>0</v>
      </c>
      <c r="BG138" s="117">
        <f>IF(U138="zákl. prenesená",N138,0)</f>
        <v>0</v>
      </c>
      <c r="BH138" s="117">
        <f>IF(U138="zníž. prenesená",N138,0)</f>
        <v>0</v>
      </c>
      <c r="BI138" s="117">
        <f>IF(U138="nulová",N138,0)</f>
        <v>0</v>
      </c>
      <c r="BJ138" s="23" t="s">
        <v>103</v>
      </c>
      <c r="BK138" s="178">
        <f>ROUND(L138*K138,3)</f>
        <v>0</v>
      </c>
      <c r="BL138" s="23" t="s">
        <v>174</v>
      </c>
      <c r="BM138" s="23" t="s">
        <v>759</v>
      </c>
    </row>
    <row r="139" spans="2:65" s="1" customFormat="1" ht="51" customHeight="1">
      <c r="B139" s="141"/>
      <c r="C139" s="170" t="s">
        <v>257</v>
      </c>
      <c r="D139" s="170" t="s">
        <v>170</v>
      </c>
      <c r="E139" s="171" t="s">
        <v>760</v>
      </c>
      <c r="F139" s="290" t="s">
        <v>761</v>
      </c>
      <c r="G139" s="290"/>
      <c r="H139" s="290"/>
      <c r="I139" s="290"/>
      <c r="J139" s="172" t="s">
        <v>173</v>
      </c>
      <c r="K139" s="173">
        <v>395.75</v>
      </c>
      <c r="L139" s="291">
        <v>0</v>
      </c>
      <c r="M139" s="291"/>
      <c r="N139" s="292">
        <f>ROUND(L139*K139,3)</f>
        <v>0</v>
      </c>
      <c r="O139" s="292"/>
      <c r="P139" s="292"/>
      <c r="Q139" s="292"/>
      <c r="R139" s="144"/>
      <c r="T139" s="175" t="s">
        <v>5</v>
      </c>
      <c r="U139" s="47" t="s">
        <v>40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3" t="s">
        <v>174</v>
      </c>
      <c r="AT139" s="23" t="s">
        <v>170</v>
      </c>
      <c r="AU139" s="23" t="s">
        <v>103</v>
      </c>
      <c r="AY139" s="23" t="s">
        <v>169</v>
      </c>
      <c r="BE139" s="117">
        <f>IF(U139="základná",N139,0)</f>
        <v>0</v>
      </c>
      <c r="BF139" s="117">
        <f>IF(U139="znížená",N139,0)</f>
        <v>0</v>
      </c>
      <c r="BG139" s="117">
        <f>IF(U139="zákl. prenesená",N139,0)</f>
        <v>0</v>
      </c>
      <c r="BH139" s="117">
        <f>IF(U139="zníž. prenesená",N139,0)</f>
        <v>0</v>
      </c>
      <c r="BI139" s="117">
        <f>IF(U139="nulová",N139,0)</f>
        <v>0</v>
      </c>
      <c r="BJ139" s="23" t="s">
        <v>103</v>
      </c>
      <c r="BK139" s="178">
        <f>ROUND(L139*K139,3)</f>
        <v>0</v>
      </c>
      <c r="BL139" s="23" t="s">
        <v>174</v>
      </c>
      <c r="BM139" s="23" t="s">
        <v>762</v>
      </c>
    </row>
    <row r="140" spans="2:65" s="1" customFormat="1" ht="16.5" customHeight="1">
      <c r="B140" s="141"/>
      <c r="C140" s="170" t="s">
        <v>236</v>
      </c>
      <c r="D140" s="170" t="s">
        <v>170</v>
      </c>
      <c r="E140" s="171" t="s">
        <v>208</v>
      </c>
      <c r="F140" s="290" t="s">
        <v>209</v>
      </c>
      <c r="G140" s="290"/>
      <c r="H140" s="290"/>
      <c r="I140" s="290"/>
      <c r="J140" s="172" t="s">
        <v>173</v>
      </c>
      <c r="K140" s="173">
        <v>39.575000000000003</v>
      </c>
      <c r="L140" s="291">
        <v>0</v>
      </c>
      <c r="M140" s="291"/>
      <c r="N140" s="292">
        <f>ROUND(L140*K140,3)</f>
        <v>0</v>
      </c>
      <c r="O140" s="292"/>
      <c r="P140" s="292"/>
      <c r="Q140" s="292"/>
      <c r="R140" s="144"/>
      <c r="T140" s="175" t="s">
        <v>5</v>
      </c>
      <c r="U140" s="47" t="s">
        <v>40</v>
      </c>
      <c r="V140" s="39"/>
      <c r="W140" s="176">
        <f>V140*K140</f>
        <v>0</v>
      </c>
      <c r="X140" s="176">
        <v>0</v>
      </c>
      <c r="Y140" s="176">
        <f>X140*K140</f>
        <v>0</v>
      </c>
      <c r="Z140" s="176">
        <v>0</v>
      </c>
      <c r="AA140" s="177">
        <f>Z140*K140</f>
        <v>0</v>
      </c>
      <c r="AR140" s="23" t="s">
        <v>174</v>
      </c>
      <c r="AT140" s="23" t="s">
        <v>170</v>
      </c>
      <c r="AU140" s="23" t="s">
        <v>103</v>
      </c>
      <c r="AY140" s="23" t="s">
        <v>169</v>
      </c>
      <c r="BE140" s="117">
        <f>IF(U140="základná",N140,0)</f>
        <v>0</v>
      </c>
      <c r="BF140" s="117">
        <f>IF(U140="znížená",N140,0)</f>
        <v>0</v>
      </c>
      <c r="BG140" s="117">
        <f>IF(U140="zákl. prenesená",N140,0)</f>
        <v>0</v>
      </c>
      <c r="BH140" s="117">
        <f>IF(U140="zníž. prenesená",N140,0)</f>
        <v>0</v>
      </c>
      <c r="BI140" s="117">
        <f>IF(U140="nulová",N140,0)</f>
        <v>0</v>
      </c>
      <c r="BJ140" s="23" t="s">
        <v>103</v>
      </c>
      <c r="BK140" s="178">
        <f>ROUND(L140*K140,3)</f>
        <v>0</v>
      </c>
      <c r="BL140" s="23" t="s">
        <v>174</v>
      </c>
      <c r="BM140" s="23" t="s">
        <v>763</v>
      </c>
    </row>
    <row r="141" spans="2:65" s="10" customFormat="1" ht="29.9" customHeight="1">
      <c r="B141" s="159"/>
      <c r="C141" s="160"/>
      <c r="D141" s="169" t="s">
        <v>140</v>
      </c>
      <c r="E141" s="169"/>
      <c r="F141" s="169"/>
      <c r="G141" s="169"/>
      <c r="H141" s="169"/>
      <c r="I141" s="169"/>
      <c r="J141" s="169"/>
      <c r="K141" s="169"/>
      <c r="L141" s="169"/>
      <c r="M141" s="169"/>
      <c r="N141" s="304">
        <f>BK141</f>
        <v>0</v>
      </c>
      <c r="O141" s="305"/>
      <c r="P141" s="305"/>
      <c r="Q141" s="305"/>
      <c r="R141" s="162"/>
      <c r="T141" s="163"/>
      <c r="U141" s="160"/>
      <c r="V141" s="160"/>
      <c r="W141" s="164">
        <f>SUM(W142:W143)</f>
        <v>0</v>
      </c>
      <c r="X141" s="160"/>
      <c r="Y141" s="164">
        <f>SUM(Y142:Y143)</f>
        <v>13.698556200000001</v>
      </c>
      <c r="Z141" s="160"/>
      <c r="AA141" s="165">
        <f>SUM(AA142:AA143)</f>
        <v>0</v>
      </c>
      <c r="AR141" s="166" t="s">
        <v>81</v>
      </c>
      <c r="AT141" s="167" t="s">
        <v>72</v>
      </c>
      <c r="AU141" s="167" t="s">
        <v>81</v>
      </c>
      <c r="AY141" s="166" t="s">
        <v>169</v>
      </c>
      <c r="BK141" s="168">
        <f>SUM(BK142:BK143)</f>
        <v>0</v>
      </c>
    </row>
    <row r="142" spans="2:65" s="1" customFormat="1" ht="38.25" customHeight="1">
      <c r="B142" s="141"/>
      <c r="C142" s="170" t="s">
        <v>265</v>
      </c>
      <c r="D142" s="170" t="s">
        <v>170</v>
      </c>
      <c r="E142" s="171" t="s">
        <v>764</v>
      </c>
      <c r="F142" s="290" t="s">
        <v>765</v>
      </c>
      <c r="G142" s="290"/>
      <c r="H142" s="290"/>
      <c r="I142" s="290"/>
      <c r="J142" s="172" t="s">
        <v>173</v>
      </c>
      <c r="K142" s="173">
        <v>7.2450000000000001</v>
      </c>
      <c r="L142" s="291">
        <v>0</v>
      </c>
      <c r="M142" s="291"/>
      <c r="N142" s="292">
        <f>ROUND(L142*K142,3)</f>
        <v>0</v>
      </c>
      <c r="O142" s="292"/>
      <c r="P142" s="292"/>
      <c r="Q142" s="292"/>
      <c r="R142" s="144"/>
      <c r="T142" s="175" t="s">
        <v>5</v>
      </c>
      <c r="U142" s="47" t="s">
        <v>40</v>
      </c>
      <c r="V142" s="39"/>
      <c r="W142" s="176">
        <f>V142*K142</f>
        <v>0</v>
      </c>
      <c r="X142" s="176">
        <v>1.89076</v>
      </c>
      <c r="Y142" s="176">
        <f>X142*K142</f>
        <v>13.698556200000001</v>
      </c>
      <c r="Z142" s="176">
        <v>0</v>
      </c>
      <c r="AA142" s="177">
        <f>Z142*K142</f>
        <v>0</v>
      </c>
      <c r="AR142" s="23" t="s">
        <v>174</v>
      </c>
      <c r="AT142" s="23" t="s">
        <v>170</v>
      </c>
      <c r="AU142" s="23" t="s">
        <v>103</v>
      </c>
      <c r="AY142" s="23" t="s">
        <v>169</v>
      </c>
      <c r="BE142" s="117">
        <f>IF(U142="základná",N142,0)</f>
        <v>0</v>
      </c>
      <c r="BF142" s="117">
        <f>IF(U142="znížená",N142,0)</f>
        <v>0</v>
      </c>
      <c r="BG142" s="117">
        <f>IF(U142="zákl. prenesená",N142,0)</f>
        <v>0</v>
      </c>
      <c r="BH142" s="117">
        <f>IF(U142="zníž. prenesená",N142,0)</f>
        <v>0</v>
      </c>
      <c r="BI142" s="117">
        <f>IF(U142="nulová",N142,0)</f>
        <v>0</v>
      </c>
      <c r="BJ142" s="23" t="s">
        <v>103</v>
      </c>
      <c r="BK142" s="178">
        <f>ROUND(L142*K142,3)</f>
        <v>0</v>
      </c>
      <c r="BL142" s="23" t="s">
        <v>174</v>
      </c>
      <c r="BM142" s="23" t="s">
        <v>766</v>
      </c>
    </row>
    <row r="143" spans="2:65" s="11" customFormat="1" ht="16.5" customHeight="1">
      <c r="B143" s="179"/>
      <c r="C143" s="180"/>
      <c r="D143" s="180"/>
      <c r="E143" s="181" t="s">
        <v>5</v>
      </c>
      <c r="F143" s="293" t="s">
        <v>767</v>
      </c>
      <c r="G143" s="294"/>
      <c r="H143" s="294"/>
      <c r="I143" s="294"/>
      <c r="J143" s="180"/>
      <c r="K143" s="182">
        <v>7.2450000000000001</v>
      </c>
      <c r="L143" s="180"/>
      <c r="M143" s="180"/>
      <c r="N143" s="180"/>
      <c r="O143" s="180"/>
      <c r="P143" s="180"/>
      <c r="Q143" s="180"/>
      <c r="R143" s="183"/>
      <c r="T143" s="184"/>
      <c r="U143" s="180"/>
      <c r="V143" s="180"/>
      <c r="W143" s="180"/>
      <c r="X143" s="180"/>
      <c r="Y143" s="180"/>
      <c r="Z143" s="180"/>
      <c r="AA143" s="185"/>
      <c r="AT143" s="186" t="s">
        <v>177</v>
      </c>
      <c r="AU143" s="186" t="s">
        <v>103</v>
      </c>
      <c r="AV143" s="11" t="s">
        <v>103</v>
      </c>
      <c r="AW143" s="11" t="s">
        <v>30</v>
      </c>
      <c r="AX143" s="11" t="s">
        <v>81</v>
      </c>
      <c r="AY143" s="186" t="s">
        <v>169</v>
      </c>
    </row>
    <row r="144" spans="2:65" s="10" customFormat="1" ht="29.9" customHeight="1">
      <c r="B144" s="159"/>
      <c r="C144" s="160"/>
      <c r="D144" s="169" t="s">
        <v>730</v>
      </c>
      <c r="E144" s="169"/>
      <c r="F144" s="169"/>
      <c r="G144" s="169"/>
      <c r="H144" s="169"/>
      <c r="I144" s="169"/>
      <c r="J144" s="169"/>
      <c r="K144" s="169"/>
      <c r="L144" s="169"/>
      <c r="M144" s="169"/>
      <c r="N144" s="300">
        <f>BK144</f>
        <v>0</v>
      </c>
      <c r="O144" s="301"/>
      <c r="P144" s="301"/>
      <c r="Q144" s="301"/>
      <c r="R144" s="162"/>
      <c r="T144" s="163"/>
      <c r="U144" s="160"/>
      <c r="V144" s="160"/>
      <c r="W144" s="164">
        <f>SUM(W145:W177)</f>
        <v>0</v>
      </c>
      <c r="X144" s="160"/>
      <c r="Y144" s="164">
        <f>SUM(Y145:Y177)</f>
        <v>12.991019999999999</v>
      </c>
      <c r="Z144" s="160"/>
      <c r="AA144" s="165">
        <f>SUM(AA145:AA177)</f>
        <v>0</v>
      </c>
      <c r="AR144" s="166" t="s">
        <v>81</v>
      </c>
      <c r="AT144" s="167" t="s">
        <v>72</v>
      </c>
      <c r="AU144" s="167" t="s">
        <v>81</v>
      </c>
      <c r="AY144" s="166" t="s">
        <v>169</v>
      </c>
      <c r="BK144" s="168">
        <f>SUM(BK145:BK177)</f>
        <v>0</v>
      </c>
    </row>
    <row r="145" spans="2:65" s="1" customFormat="1" ht="16.5" customHeight="1">
      <c r="B145" s="141"/>
      <c r="C145" s="170" t="s">
        <v>768</v>
      </c>
      <c r="D145" s="170" t="s">
        <v>170</v>
      </c>
      <c r="E145" s="171" t="s">
        <v>769</v>
      </c>
      <c r="F145" s="290" t="s">
        <v>770</v>
      </c>
      <c r="G145" s="290"/>
      <c r="H145" s="290"/>
      <c r="I145" s="290"/>
      <c r="J145" s="172" t="s">
        <v>370</v>
      </c>
      <c r="K145" s="173">
        <v>88.5</v>
      </c>
      <c r="L145" s="291">
        <v>0</v>
      </c>
      <c r="M145" s="291"/>
      <c r="N145" s="292">
        <f t="shared" ref="N145:N177" si="5">ROUND(L145*K145,3)</f>
        <v>0</v>
      </c>
      <c r="O145" s="292"/>
      <c r="P145" s="292"/>
      <c r="Q145" s="292"/>
      <c r="R145" s="144"/>
      <c r="T145" s="175" t="s">
        <v>5</v>
      </c>
      <c r="U145" s="47" t="s">
        <v>40</v>
      </c>
      <c r="V145" s="39"/>
      <c r="W145" s="176">
        <f t="shared" ref="W145:W177" si="6">V145*K145</f>
        <v>0</v>
      </c>
      <c r="X145" s="176">
        <v>1.0000000000000001E-5</v>
      </c>
      <c r="Y145" s="176">
        <f t="shared" ref="Y145:Y177" si="7">X145*K145</f>
        <v>8.8500000000000004E-4</v>
      </c>
      <c r="Z145" s="176">
        <v>0</v>
      </c>
      <c r="AA145" s="177">
        <f t="shared" ref="AA145:AA177" si="8">Z145*K145</f>
        <v>0</v>
      </c>
      <c r="AR145" s="23" t="s">
        <v>174</v>
      </c>
      <c r="AT145" s="23" t="s">
        <v>170</v>
      </c>
      <c r="AU145" s="23" t="s">
        <v>103</v>
      </c>
      <c r="AY145" s="23" t="s">
        <v>169</v>
      </c>
      <c r="BE145" s="117">
        <f t="shared" ref="BE145:BE177" si="9">IF(U145="základná",N145,0)</f>
        <v>0</v>
      </c>
      <c r="BF145" s="117">
        <f t="shared" ref="BF145:BF177" si="10">IF(U145="znížená",N145,0)</f>
        <v>0</v>
      </c>
      <c r="BG145" s="117">
        <f t="shared" ref="BG145:BG177" si="11">IF(U145="zákl. prenesená",N145,0)</f>
        <v>0</v>
      </c>
      <c r="BH145" s="117">
        <f t="shared" ref="BH145:BH177" si="12">IF(U145="zníž. prenesená",N145,0)</f>
        <v>0</v>
      </c>
      <c r="BI145" s="117">
        <f t="shared" ref="BI145:BI177" si="13">IF(U145="nulová",N145,0)</f>
        <v>0</v>
      </c>
      <c r="BJ145" s="23" t="s">
        <v>103</v>
      </c>
      <c r="BK145" s="178">
        <f t="shared" ref="BK145:BK177" si="14">ROUND(L145*K145,3)</f>
        <v>0</v>
      </c>
      <c r="BL145" s="23" t="s">
        <v>174</v>
      </c>
      <c r="BM145" s="23" t="s">
        <v>771</v>
      </c>
    </row>
    <row r="146" spans="2:65" s="1" customFormat="1" ht="25.5" customHeight="1">
      <c r="B146" s="141"/>
      <c r="C146" s="202" t="s">
        <v>772</v>
      </c>
      <c r="D146" s="202" t="s">
        <v>266</v>
      </c>
      <c r="E146" s="203" t="s">
        <v>773</v>
      </c>
      <c r="F146" s="310" t="s">
        <v>774</v>
      </c>
      <c r="G146" s="310"/>
      <c r="H146" s="310"/>
      <c r="I146" s="310"/>
      <c r="J146" s="204" t="s">
        <v>414</v>
      </c>
      <c r="K146" s="205">
        <v>2</v>
      </c>
      <c r="L146" s="311">
        <v>0</v>
      </c>
      <c r="M146" s="311"/>
      <c r="N146" s="312">
        <f t="shared" si="5"/>
        <v>0</v>
      </c>
      <c r="O146" s="292"/>
      <c r="P146" s="292"/>
      <c r="Q146" s="292"/>
      <c r="R146" s="144"/>
      <c r="T146" s="175" t="s">
        <v>5</v>
      </c>
      <c r="U146" s="47" t="s">
        <v>40</v>
      </c>
      <c r="V146" s="39"/>
      <c r="W146" s="176">
        <f t="shared" si="6"/>
        <v>0</v>
      </c>
      <c r="X146" s="176">
        <v>1.091E-2</v>
      </c>
      <c r="Y146" s="176">
        <f t="shared" si="7"/>
        <v>2.1819999999999999E-2</v>
      </c>
      <c r="Z146" s="176">
        <v>0</v>
      </c>
      <c r="AA146" s="177">
        <f t="shared" si="8"/>
        <v>0</v>
      </c>
      <c r="AR146" s="23" t="s">
        <v>207</v>
      </c>
      <c r="AT146" s="23" t="s">
        <v>266</v>
      </c>
      <c r="AU146" s="23" t="s">
        <v>103</v>
      </c>
      <c r="AY146" s="23" t="s">
        <v>169</v>
      </c>
      <c r="BE146" s="117">
        <f t="shared" si="9"/>
        <v>0</v>
      </c>
      <c r="BF146" s="117">
        <f t="shared" si="10"/>
        <v>0</v>
      </c>
      <c r="BG146" s="117">
        <f t="shared" si="11"/>
        <v>0</v>
      </c>
      <c r="BH146" s="117">
        <f t="shared" si="12"/>
        <v>0</v>
      </c>
      <c r="BI146" s="117">
        <f t="shared" si="13"/>
        <v>0</v>
      </c>
      <c r="BJ146" s="23" t="s">
        <v>103</v>
      </c>
      <c r="BK146" s="178">
        <f t="shared" si="14"/>
        <v>0</v>
      </c>
      <c r="BL146" s="23" t="s">
        <v>174</v>
      </c>
      <c r="BM146" s="23" t="s">
        <v>775</v>
      </c>
    </row>
    <row r="147" spans="2:65" s="1" customFormat="1" ht="25.5" customHeight="1">
      <c r="B147" s="141"/>
      <c r="C147" s="202" t="s">
        <v>776</v>
      </c>
      <c r="D147" s="202" t="s">
        <v>266</v>
      </c>
      <c r="E147" s="203" t="s">
        <v>777</v>
      </c>
      <c r="F147" s="310" t="s">
        <v>778</v>
      </c>
      <c r="G147" s="310"/>
      <c r="H147" s="310"/>
      <c r="I147" s="310"/>
      <c r="J147" s="204" t="s">
        <v>414</v>
      </c>
      <c r="K147" s="205">
        <v>13</v>
      </c>
      <c r="L147" s="311">
        <v>0</v>
      </c>
      <c r="M147" s="311"/>
      <c r="N147" s="312">
        <f t="shared" si="5"/>
        <v>0</v>
      </c>
      <c r="O147" s="292"/>
      <c r="P147" s="292"/>
      <c r="Q147" s="292"/>
      <c r="R147" s="144"/>
      <c r="T147" s="175" t="s">
        <v>5</v>
      </c>
      <c r="U147" s="47" t="s">
        <v>40</v>
      </c>
      <c r="V147" s="39"/>
      <c r="W147" s="176">
        <f t="shared" si="6"/>
        <v>0</v>
      </c>
      <c r="X147" s="176">
        <v>2.1530000000000001E-2</v>
      </c>
      <c r="Y147" s="176">
        <f t="shared" si="7"/>
        <v>0.27989000000000003</v>
      </c>
      <c r="Z147" s="176">
        <v>0</v>
      </c>
      <c r="AA147" s="177">
        <f t="shared" si="8"/>
        <v>0</v>
      </c>
      <c r="AR147" s="23" t="s">
        <v>207</v>
      </c>
      <c r="AT147" s="23" t="s">
        <v>266</v>
      </c>
      <c r="AU147" s="23" t="s">
        <v>103</v>
      </c>
      <c r="AY147" s="23" t="s">
        <v>169</v>
      </c>
      <c r="BE147" s="117">
        <f t="shared" si="9"/>
        <v>0</v>
      </c>
      <c r="BF147" s="117">
        <f t="shared" si="10"/>
        <v>0</v>
      </c>
      <c r="BG147" s="117">
        <f t="shared" si="11"/>
        <v>0</v>
      </c>
      <c r="BH147" s="117">
        <f t="shared" si="12"/>
        <v>0</v>
      </c>
      <c r="BI147" s="117">
        <f t="shared" si="13"/>
        <v>0</v>
      </c>
      <c r="BJ147" s="23" t="s">
        <v>103</v>
      </c>
      <c r="BK147" s="178">
        <f t="shared" si="14"/>
        <v>0</v>
      </c>
      <c r="BL147" s="23" t="s">
        <v>174</v>
      </c>
      <c r="BM147" s="23" t="s">
        <v>779</v>
      </c>
    </row>
    <row r="148" spans="2:65" s="1" customFormat="1" ht="25.5" customHeight="1">
      <c r="B148" s="141"/>
      <c r="C148" s="202" t="s">
        <v>780</v>
      </c>
      <c r="D148" s="202" t="s">
        <v>266</v>
      </c>
      <c r="E148" s="203" t="s">
        <v>781</v>
      </c>
      <c r="F148" s="310" t="s">
        <v>782</v>
      </c>
      <c r="G148" s="310"/>
      <c r="H148" s="310"/>
      <c r="I148" s="310"/>
      <c r="J148" s="204" t="s">
        <v>414</v>
      </c>
      <c r="K148" s="205">
        <v>6</v>
      </c>
      <c r="L148" s="311">
        <v>0</v>
      </c>
      <c r="M148" s="311"/>
      <c r="N148" s="312">
        <f t="shared" si="5"/>
        <v>0</v>
      </c>
      <c r="O148" s="292"/>
      <c r="P148" s="292"/>
      <c r="Q148" s="292"/>
      <c r="R148" s="144"/>
      <c r="T148" s="175" t="s">
        <v>5</v>
      </c>
      <c r="U148" s="47" t="s">
        <v>40</v>
      </c>
      <c r="V148" s="39"/>
      <c r="W148" s="176">
        <f t="shared" si="6"/>
        <v>0</v>
      </c>
      <c r="X148" s="176">
        <v>7.3699999999999998E-3</v>
      </c>
      <c r="Y148" s="176">
        <f t="shared" si="7"/>
        <v>4.4219999999999995E-2</v>
      </c>
      <c r="Z148" s="176">
        <v>0</v>
      </c>
      <c r="AA148" s="177">
        <f t="shared" si="8"/>
        <v>0</v>
      </c>
      <c r="AR148" s="23" t="s">
        <v>207</v>
      </c>
      <c r="AT148" s="23" t="s">
        <v>266</v>
      </c>
      <c r="AU148" s="23" t="s">
        <v>103</v>
      </c>
      <c r="AY148" s="23" t="s">
        <v>169</v>
      </c>
      <c r="BE148" s="117">
        <f t="shared" si="9"/>
        <v>0</v>
      </c>
      <c r="BF148" s="117">
        <f t="shared" si="10"/>
        <v>0</v>
      </c>
      <c r="BG148" s="117">
        <f t="shared" si="11"/>
        <v>0</v>
      </c>
      <c r="BH148" s="117">
        <f t="shared" si="12"/>
        <v>0</v>
      </c>
      <c r="BI148" s="117">
        <f t="shared" si="13"/>
        <v>0</v>
      </c>
      <c r="BJ148" s="23" t="s">
        <v>103</v>
      </c>
      <c r="BK148" s="178">
        <f t="shared" si="14"/>
        <v>0</v>
      </c>
      <c r="BL148" s="23" t="s">
        <v>174</v>
      </c>
      <c r="BM148" s="23" t="s">
        <v>783</v>
      </c>
    </row>
    <row r="149" spans="2:65" s="1" customFormat="1" ht="25.5" customHeight="1">
      <c r="B149" s="141"/>
      <c r="C149" s="170" t="s">
        <v>784</v>
      </c>
      <c r="D149" s="170" t="s">
        <v>170</v>
      </c>
      <c r="E149" s="171" t="s">
        <v>785</v>
      </c>
      <c r="F149" s="290" t="s">
        <v>786</v>
      </c>
      <c r="G149" s="290"/>
      <c r="H149" s="290"/>
      <c r="I149" s="290"/>
      <c r="J149" s="172" t="s">
        <v>414</v>
      </c>
      <c r="K149" s="173">
        <v>2</v>
      </c>
      <c r="L149" s="291">
        <v>0</v>
      </c>
      <c r="M149" s="291"/>
      <c r="N149" s="292">
        <f t="shared" si="5"/>
        <v>0</v>
      </c>
      <c r="O149" s="292"/>
      <c r="P149" s="292"/>
      <c r="Q149" s="292"/>
      <c r="R149" s="144"/>
      <c r="T149" s="175" t="s">
        <v>5</v>
      </c>
      <c r="U149" s="47" t="s">
        <v>40</v>
      </c>
      <c r="V149" s="39"/>
      <c r="W149" s="176">
        <f t="shared" si="6"/>
        <v>0</v>
      </c>
      <c r="X149" s="176">
        <v>5.0000000000000002E-5</v>
      </c>
      <c r="Y149" s="176">
        <f t="shared" si="7"/>
        <v>1E-4</v>
      </c>
      <c r="Z149" s="176">
        <v>0</v>
      </c>
      <c r="AA149" s="177">
        <f t="shared" si="8"/>
        <v>0</v>
      </c>
      <c r="AR149" s="23" t="s">
        <v>174</v>
      </c>
      <c r="AT149" s="23" t="s">
        <v>170</v>
      </c>
      <c r="AU149" s="23" t="s">
        <v>103</v>
      </c>
      <c r="AY149" s="23" t="s">
        <v>169</v>
      </c>
      <c r="BE149" s="117">
        <f t="shared" si="9"/>
        <v>0</v>
      </c>
      <c r="BF149" s="117">
        <f t="shared" si="10"/>
        <v>0</v>
      </c>
      <c r="BG149" s="117">
        <f t="shared" si="11"/>
        <v>0</v>
      </c>
      <c r="BH149" s="117">
        <f t="shared" si="12"/>
        <v>0</v>
      </c>
      <c r="BI149" s="117">
        <f t="shared" si="13"/>
        <v>0</v>
      </c>
      <c r="BJ149" s="23" t="s">
        <v>103</v>
      </c>
      <c r="BK149" s="178">
        <f t="shared" si="14"/>
        <v>0</v>
      </c>
      <c r="BL149" s="23" t="s">
        <v>174</v>
      </c>
      <c r="BM149" s="23" t="s">
        <v>787</v>
      </c>
    </row>
    <row r="150" spans="2:65" s="1" customFormat="1" ht="25.5" customHeight="1">
      <c r="B150" s="141"/>
      <c r="C150" s="202" t="s">
        <v>788</v>
      </c>
      <c r="D150" s="202" t="s">
        <v>266</v>
      </c>
      <c r="E150" s="203" t="s">
        <v>789</v>
      </c>
      <c r="F150" s="310" t="s">
        <v>790</v>
      </c>
      <c r="G150" s="310"/>
      <c r="H150" s="310"/>
      <c r="I150" s="310"/>
      <c r="J150" s="204" t="s">
        <v>414</v>
      </c>
      <c r="K150" s="205">
        <v>2</v>
      </c>
      <c r="L150" s="311">
        <v>0</v>
      </c>
      <c r="M150" s="311"/>
      <c r="N150" s="312">
        <f t="shared" si="5"/>
        <v>0</v>
      </c>
      <c r="O150" s="292"/>
      <c r="P150" s="292"/>
      <c r="Q150" s="292"/>
      <c r="R150" s="144"/>
      <c r="T150" s="175" t="s">
        <v>5</v>
      </c>
      <c r="U150" s="47" t="s">
        <v>40</v>
      </c>
      <c r="V150" s="39"/>
      <c r="W150" s="176">
        <f t="shared" si="6"/>
        <v>0</v>
      </c>
      <c r="X150" s="176">
        <v>7.2000000000000005E-4</v>
      </c>
      <c r="Y150" s="176">
        <f t="shared" si="7"/>
        <v>1.4400000000000001E-3</v>
      </c>
      <c r="Z150" s="176">
        <v>0</v>
      </c>
      <c r="AA150" s="177">
        <f t="shared" si="8"/>
        <v>0</v>
      </c>
      <c r="AR150" s="23" t="s">
        <v>207</v>
      </c>
      <c r="AT150" s="23" t="s">
        <v>266</v>
      </c>
      <c r="AU150" s="23" t="s">
        <v>103</v>
      </c>
      <c r="AY150" s="23" t="s">
        <v>169</v>
      </c>
      <c r="BE150" s="117">
        <f t="shared" si="9"/>
        <v>0</v>
      </c>
      <c r="BF150" s="117">
        <f t="shared" si="10"/>
        <v>0</v>
      </c>
      <c r="BG150" s="117">
        <f t="shared" si="11"/>
        <v>0</v>
      </c>
      <c r="BH150" s="117">
        <f t="shared" si="12"/>
        <v>0</v>
      </c>
      <c r="BI150" s="117">
        <f t="shared" si="13"/>
        <v>0</v>
      </c>
      <c r="BJ150" s="23" t="s">
        <v>103</v>
      </c>
      <c r="BK150" s="178">
        <f t="shared" si="14"/>
        <v>0</v>
      </c>
      <c r="BL150" s="23" t="s">
        <v>174</v>
      </c>
      <c r="BM150" s="23" t="s">
        <v>791</v>
      </c>
    </row>
    <row r="151" spans="2:65" s="1" customFormat="1" ht="25.5" customHeight="1">
      <c r="B151" s="141"/>
      <c r="C151" s="170" t="s">
        <v>792</v>
      </c>
      <c r="D151" s="170" t="s">
        <v>170</v>
      </c>
      <c r="E151" s="171" t="s">
        <v>793</v>
      </c>
      <c r="F151" s="290" t="s">
        <v>794</v>
      </c>
      <c r="G151" s="290"/>
      <c r="H151" s="290"/>
      <c r="I151" s="290"/>
      <c r="J151" s="172" t="s">
        <v>414</v>
      </c>
      <c r="K151" s="173">
        <v>3</v>
      </c>
      <c r="L151" s="291">
        <v>0</v>
      </c>
      <c r="M151" s="291"/>
      <c r="N151" s="292">
        <f t="shared" si="5"/>
        <v>0</v>
      </c>
      <c r="O151" s="292"/>
      <c r="P151" s="292"/>
      <c r="Q151" s="292"/>
      <c r="R151" s="144"/>
      <c r="T151" s="175" t="s">
        <v>5</v>
      </c>
      <c r="U151" s="47" t="s">
        <v>40</v>
      </c>
      <c r="V151" s="39"/>
      <c r="W151" s="176">
        <f t="shared" si="6"/>
        <v>0</v>
      </c>
      <c r="X151" s="176">
        <v>5.0000000000000002E-5</v>
      </c>
      <c r="Y151" s="176">
        <f t="shared" si="7"/>
        <v>1.5000000000000001E-4</v>
      </c>
      <c r="Z151" s="176">
        <v>0</v>
      </c>
      <c r="AA151" s="177">
        <f t="shared" si="8"/>
        <v>0</v>
      </c>
      <c r="AR151" s="23" t="s">
        <v>174</v>
      </c>
      <c r="AT151" s="23" t="s">
        <v>170</v>
      </c>
      <c r="AU151" s="23" t="s">
        <v>103</v>
      </c>
      <c r="AY151" s="23" t="s">
        <v>169</v>
      </c>
      <c r="BE151" s="117">
        <f t="shared" si="9"/>
        <v>0</v>
      </c>
      <c r="BF151" s="117">
        <f t="shared" si="10"/>
        <v>0</v>
      </c>
      <c r="BG151" s="117">
        <f t="shared" si="11"/>
        <v>0</v>
      </c>
      <c r="BH151" s="117">
        <f t="shared" si="12"/>
        <v>0</v>
      </c>
      <c r="BI151" s="117">
        <f t="shared" si="13"/>
        <v>0</v>
      </c>
      <c r="BJ151" s="23" t="s">
        <v>103</v>
      </c>
      <c r="BK151" s="178">
        <f t="shared" si="14"/>
        <v>0</v>
      </c>
      <c r="BL151" s="23" t="s">
        <v>174</v>
      </c>
      <c r="BM151" s="23" t="s">
        <v>795</v>
      </c>
    </row>
    <row r="152" spans="2:65" s="1" customFormat="1" ht="25.5" customHeight="1">
      <c r="B152" s="141"/>
      <c r="C152" s="202" t="s">
        <v>796</v>
      </c>
      <c r="D152" s="202" t="s">
        <v>266</v>
      </c>
      <c r="E152" s="203" t="s">
        <v>797</v>
      </c>
      <c r="F152" s="310" t="s">
        <v>798</v>
      </c>
      <c r="G152" s="310"/>
      <c r="H152" s="310"/>
      <c r="I152" s="310"/>
      <c r="J152" s="204" t="s">
        <v>414</v>
      </c>
      <c r="K152" s="205">
        <v>3</v>
      </c>
      <c r="L152" s="311">
        <v>0</v>
      </c>
      <c r="M152" s="311"/>
      <c r="N152" s="312">
        <f t="shared" si="5"/>
        <v>0</v>
      </c>
      <c r="O152" s="292"/>
      <c r="P152" s="292"/>
      <c r="Q152" s="292"/>
      <c r="R152" s="144"/>
      <c r="T152" s="175" t="s">
        <v>5</v>
      </c>
      <c r="U152" s="47" t="s">
        <v>40</v>
      </c>
      <c r="V152" s="39"/>
      <c r="W152" s="176">
        <f t="shared" si="6"/>
        <v>0</v>
      </c>
      <c r="X152" s="176">
        <v>1.6100000000000001E-3</v>
      </c>
      <c r="Y152" s="176">
        <f t="shared" si="7"/>
        <v>4.8300000000000001E-3</v>
      </c>
      <c r="Z152" s="176">
        <v>0</v>
      </c>
      <c r="AA152" s="177">
        <f t="shared" si="8"/>
        <v>0</v>
      </c>
      <c r="AR152" s="23" t="s">
        <v>207</v>
      </c>
      <c r="AT152" s="23" t="s">
        <v>266</v>
      </c>
      <c r="AU152" s="23" t="s">
        <v>103</v>
      </c>
      <c r="AY152" s="23" t="s">
        <v>169</v>
      </c>
      <c r="BE152" s="117">
        <f t="shared" si="9"/>
        <v>0</v>
      </c>
      <c r="BF152" s="117">
        <f t="shared" si="10"/>
        <v>0</v>
      </c>
      <c r="BG152" s="117">
        <f t="shared" si="11"/>
        <v>0</v>
      </c>
      <c r="BH152" s="117">
        <f t="shared" si="12"/>
        <v>0</v>
      </c>
      <c r="BI152" s="117">
        <f t="shared" si="13"/>
        <v>0</v>
      </c>
      <c r="BJ152" s="23" t="s">
        <v>103</v>
      </c>
      <c r="BK152" s="178">
        <f t="shared" si="14"/>
        <v>0</v>
      </c>
      <c r="BL152" s="23" t="s">
        <v>174</v>
      </c>
      <c r="BM152" s="23" t="s">
        <v>799</v>
      </c>
    </row>
    <row r="153" spans="2:65" s="1" customFormat="1" ht="25.5" customHeight="1">
      <c r="B153" s="141"/>
      <c r="C153" s="170" t="s">
        <v>800</v>
      </c>
      <c r="D153" s="170" t="s">
        <v>170</v>
      </c>
      <c r="E153" s="171" t="s">
        <v>801</v>
      </c>
      <c r="F153" s="290" t="s">
        <v>802</v>
      </c>
      <c r="G153" s="290"/>
      <c r="H153" s="290"/>
      <c r="I153" s="290"/>
      <c r="J153" s="172" t="s">
        <v>370</v>
      </c>
      <c r="K153" s="173">
        <v>24.5</v>
      </c>
      <c r="L153" s="291">
        <v>0</v>
      </c>
      <c r="M153" s="291"/>
      <c r="N153" s="292">
        <f t="shared" si="5"/>
        <v>0</v>
      </c>
      <c r="O153" s="292"/>
      <c r="P153" s="292"/>
      <c r="Q153" s="292"/>
      <c r="R153" s="144"/>
      <c r="T153" s="175" t="s">
        <v>5</v>
      </c>
      <c r="U153" s="47" t="s">
        <v>40</v>
      </c>
      <c r="V153" s="39"/>
      <c r="W153" s="176">
        <f t="shared" si="6"/>
        <v>0</v>
      </c>
      <c r="X153" s="176">
        <v>1.0000000000000001E-5</v>
      </c>
      <c r="Y153" s="176">
        <f t="shared" si="7"/>
        <v>2.4500000000000005E-4</v>
      </c>
      <c r="Z153" s="176">
        <v>0</v>
      </c>
      <c r="AA153" s="177">
        <f t="shared" si="8"/>
        <v>0</v>
      </c>
      <c r="AR153" s="23" t="s">
        <v>174</v>
      </c>
      <c r="AT153" s="23" t="s">
        <v>170</v>
      </c>
      <c r="AU153" s="23" t="s">
        <v>103</v>
      </c>
      <c r="AY153" s="23" t="s">
        <v>169</v>
      </c>
      <c r="BE153" s="117">
        <f t="shared" si="9"/>
        <v>0</v>
      </c>
      <c r="BF153" s="117">
        <f t="shared" si="10"/>
        <v>0</v>
      </c>
      <c r="BG153" s="117">
        <f t="shared" si="11"/>
        <v>0</v>
      </c>
      <c r="BH153" s="117">
        <f t="shared" si="12"/>
        <v>0</v>
      </c>
      <c r="BI153" s="117">
        <f t="shared" si="13"/>
        <v>0</v>
      </c>
      <c r="BJ153" s="23" t="s">
        <v>103</v>
      </c>
      <c r="BK153" s="178">
        <f t="shared" si="14"/>
        <v>0</v>
      </c>
      <c r="BL153" s="23" t="s">
        <v>174</v>
      </c>
      <c r="BM153" s="23" t="s">
        <v>803</v>
      </c>
    </row>
    <row r="154" spans="2:65" s="1" customFormat="1" ht="25.5" customHeight="1">
      <c r="B154" s="141"/>
      <c r="C154" s="202" t="s">
        <v>804</v>
      </c>
      <c r="D154" s="202" t="s">
        <v>266</v>
      </c>
      <c r="E154" s="203" t="s">
        <v>805</v>
      </c>
      <c r="F154" s="310" t="s">
        <v>806</v>
      </c>
      <c r="G154" s="310"/>
      <c r="H154" s="310"/>
      <c r="I154" s="310"/>
      <c r="J154" s="204" t="s">
        <v>414</v>
      </c>
      <c r="K154" s="205">
        <v>4</v>
      </c>
      <c r="L154" s="311">
        <v>0</v>
      </c>
      <c r="M154" s="311"/>
      <c r="N154" s="312">
        <f t="shared" si="5"/>
        <v>0</v>
      </c>
      <c r="O154" s="292"/>
      <c r="P154" s="292"/>
      <c r="Q154" s="292"/>
      <c r="R154" s="144"/>
      <c r="T154" s="175" t="s">
        <v>5</v>
      </c>
      <c r="U154" s="47" t="s">
        <v>40</v>
      </c>
      <c r="V154" s="39"/>
      <c r="W154" s="176">
        <f t="shared" si="6"/>
        <v>0</v>
      </c>
      <c r="X154" s="176">
        <v>5.2560000000000003E-2</v>
      </c>
      <c r="Y154" s="176">
        <f t="shared" si="7"/>
        <v>0.21024000000000001</v>
      </c>
      <c r="Z154" s="176">
        <v>0</v>
      </c>
      <c r="AA154" s="177">
        <f t="shared" si="8"/>
        <v>0</v>
      </c>
      <c r="AR154" s="23" t="s">
        <v>207</v>
      </c>
      <c r="AT154" s="23" t="s">
        <v>266</v>
      </c>
      <c r="AU154" s="23" t="s">
        <v>103</v>
      </c>
      <c r="AY154" s="23" t="s">
        <v>169</v>
      </c>
      <c r="BE154" s="117">
        <f t="shared" si="9"/>
        <v>0</v>
      </c>
      <c r="BF154" s="117">
        <f t="shared" si="10"/>
        <v>0</v>
      </c>
      <c r="BG154" s="117">
        <f t="shared" si="11"/>
        <v>0</v>
      </c>
      <c r="BH154" s="117">
        <f t="shared" si="12"/>
        <v>0</v>
      </c>
      <c r="BI154" s="117">
        <f t="shared" si="13"/>
        <v>0</v>
      </c>
      <c r="BJ154" s="23" t="s">
        <v>103</v>
      </c>
      <c r="BK154" s="178">
        <f t="shared" si="14"/>
        <v>0</v>
      </c>
      <c r="BL154" s="23" t="s">
        <v>174</v>
      </c>
      <c r="BM154" s="23" t="s">
        <v>807</v>
      </c>
    </row>
    <row r="155" spans="2:65" s="1" customFormat="1" ht="25.5" customHeight="1">
      <c r="B155" s="141"/>
      <c r="C155" s="202" t="s">
        <v>808</v>
      </c>
      <c r="D155" s="202" t="s">
        <v>266</v>
      </c>
      <c r="E155" s="203" t="s">
        <v>809</v>
      </c>
      <c r="F155" s="310" t="s">
        <v>810</v>
      </c>
      <c r="G155" s="310"/>
      <c r="H155" s="310"/>
      <c r="I155" s="310"/>
      <c r="J155" s="204" t="s">
        <v>414</v>
      </c>
      <c r="K155" s="205">
        <v>2</v>
      </c>
      <c r="L155" s="311">
        <v>0</v>
      </c>
      <c r="M155" s="311"/>
      <c r="N155" s="312">
        <f t="shared" si="5"/>
        <v>0</v>
      </c>
      <c r="O155" s="292"/>
      <c r="P155" s="292"/>
      <c r="Q155" s="292"/>
      <c r="R155" s="144"/>
      <c r="T155" s="175" t="s">
        <v>5</v>
      </c>
      <c r="U155" s="47" t="s">
        <v>40</v>
      </c>
      <c r="V155" s="39"/>
      <c r="W155" s="176">
        <f t="shared" si="6"/>
        <v>0</v>
      </c>
      <c r="X155" s="176">
        <v>1.9040000000000001E-2</v>
      </c>
      <c r="Y155" s="176">
        <f t="shared" si="7"/>
        <v>3.8080000000000003E-2</v>
      </c>
      <c r="Z155" s="176">
        <v>0</v>
      </c>
      <c r="AA155" s="177">
        <f t="shared" si="8"/>
        <v>0</v>
      </c>
      <c r="AR155" s="23" t="s">
        <v>207</v>
      </c>
      <c r="AT155" s="23" t="s">
        <v>266</v>
      </c>
      <c r="AU155" s="23" t="s">
        <v>103</v>
      </c>
      <c r="AY155" s="23" t="s">
        <v>169</v>
      </c>
      <c r="BE155" s="117">
        <f t="shared" si="9"/>
        <v>0</v>
      </c>
      <c r="BF155" s="117">
        <f t="shared" si="10"/>
        <v>0</v>
      </c>
      <c r="BG155" s="117">
        <f t="shared" si="11"/>
        <v>0</v>
      </c>
      <c r="BH155" s="117">
        <f t="shared" si="12"/>
        <v>0</v>
      </c>
      <c r="BI155" s="117">
        <f t="shared" si="13"/>
        <v>0</v>
      </c>
      <c r="BJ155" s="23" t="s">
        <v>103</v>
      </c>
      <c r="BK155" s="178">
        <f t="shared" si="14"/>
        <v>0</v>
      </c>
      <c r="BL155" s="23" t="s">
        <v>174</v>
      </c>
      <c r="BM155" s="23" t="s">
        <v>811</v>
      </c>
    </row>
    <row r="156" spans="2:65" s="1" customFormat="1" ht="25.5" customHeight="1">
      <c r="B156" s="141"/>
      <c r="C156" s="170" t="s">
        <v>812</v>
      </c>
      <c r="D156" s="170" t="s">
        <v>170</v>
      </c>
      <c r="E156" s="171" t="s">
        <v>813</v>
      </c>
      <c r="F156" s="290" t="s">
        <v>814</v>
      </c>
      <c r="G156" s="290"/>
      <c r="H156" s="290"/>
      <c r="I156" s="290"/>
      <c r="J156" s="172" t="s">
        <v>414</v>
      </c>
      <c r="K156" s="173">
        <v>1</v>
      </c>
      <c r="L156" s="291">
        <v>0</v>
      </c>
      <c r="M156" s="291"/>
      <c r="N156" s="292">
        <f t="shared" si="5"/>
        <v>0</v>
      </c>
      <c r="O156" s="292"/>
      <c r="P156" s="292"/>
      <c r="Q156" s="292"/>
      <c r="R156" s="144"/>
      <c r="T156" s="175" t="s">
        <v>5</v>
      </c>
      <c r="U156" s="47" t="s">
        <v>40</v>
      </c>
      <c r="V156" s="39"/>
      <c r="W156" s="176">
        <f t="shared" si="6"/>
        <v>0</v>
      </c>
      <c r="X156" s="176">
        <v>8.0000000000000007E-5</v>
      </c>
      <c r="Y156" s="176">
        <f t="shared" si="7"/>
        <v>8.0000000000000007E-5</v>
      </c>
      <c r="Z156" s="176">
        <v>0</v>
      </c>
      <c r="AA156" s="177">
        <f t="shared" si="8"/>
        <v>0</v>
      </c>
      <c r="AR156" s="23" t="s">
        <v>174</v>
      </c>
      <c r="AT156" s="23" t="s">
        <v>170</v>
      </c>
      <c r="AU156" s="23" t="s">
        <v>103</v>
      </c>
      <c r="AY156" s="23" t="s">
        <v>169</v>
      </c>
      <c r="BE156" s="117">
        <f t="shared" si="9"/>
        <v>0</v>
      </c>
      <c r="BF156" s="117">
        <f t="shared" si="10"/>
        <v>0</v>
      </c>
      <c r="BG156" s="117">
        <f t="shared" si="11"/>
        <v>0</v>
      </c>
      <c r="BH156" s="117">
        <f t="shared" si="12"/>
        <v>0</v>
      </c>
      <c r="BI156" s="117">
        <f t="shared" si="13"/>
        <v>0</v>
      </c>
      <c r="BJ156" s="23" t="s">
        <v>103</v>
      </c>
      <c r="BK156" s="178">
        <f t="shared" si="14"/>
        <v>0</v>
      </c>
      <c r="BL156" s="23" t="s">
        <v>174</v>
      </c>
      <c r="BM156" s="23" t="s">
        <v>815</v>
      </c>
    </row>
    <row r="157" spans="2:65" s="1" customFormat="1" ht="25.5" customHeight="1">
      <c r="B157" s="141"/>
      <c r="C157" s="202" t="s">
        <v>816</v>
      </c>
      <c r="D157" s="202" t="s">
        <v>266</v>
      </c>
      <c r="E157" s="203" t="s">
        <v>817</v>
      </c>
      <c r="F157" s="310" t="s">
        <v>818</v>
      </c>
      <c r="G157" s="310"/>
      <c r="H157" s="310"/>
      <c r="I157" s="310"/>
      <c r="J157" s="204" t="s">
        <v>414</v>
      </c>
      <c r="K157" s="205">
        <v>1</v>
      </c>
      <c r="L157" s="311">
        <v>0</v>
      </c>
      <c r="M157" s="311"/>
      <c r="N157" s="312">
        <f t="shared" si="5"/>
        <v>0</v>
      </c>
      <c r="O157" s="292"/>
      <c r="P157" s="292"/>
      <c r="Q157" s="292"/>
      <c r="R157" s="144"/>
      <c r="T157" s="175" t="s">
        <v>5</v>
      </c>
      <c r="U157" s="47" t="s">
        <v>40</v>
      </c>
      <c r="V157" s="39"/>
      <c r="W157" s="176">
        <f t="shared" si="6"/>
        <v>0</v>
      </c>
      <c r="X157" s="176">
        <v>2.66E-3</v>
      </c>
      <c r="Y157" s="176">
        <f t="shared" si="7"/>
        <v>2.66E-3</v>
      </c>
      <c r="Z157" s="176">
        <v>0</v>
      </c>
      <c r="AA157" s="177">
        <f t="shared" si="8"/>
        <v>0</v>
      </c>
      <c r="AR157" s="23" t="s">
        <v>207</v>
      </c>
      <c r="AT157" s="23" t="s">
        <v>266</v>
      </c>
      <c r="AU157" s="23" t="s">
        <v>103</v>
      </c>
      <c r="AY157" s="23" t="s">
        <v>169</v>
      </c>
      <c r="BE157" s="117">
        <f t="shared" si="9"/>
        <v>0</v>
      </c>
      <c r="BF157" s="117">
        <f t="shared" si="10"/>
        <v>0</v>
      </c>
      <c r="BG157" s="117">
        <f t="shared" si="11"/>
        <v>0</v>
      </c>
      <c r="BH157" s="117">
        <f t="shared" si="12"/>
        <v>0</v>
      </c>
      <c r="BI157" s="117">
        <f t="shared" si="13"/>
        <v>0</v>
      </c>
      <c r="BJ157" s="23" t="s">
        <v>103</v>
      </c>
      <c r="BK157" s="178">
        <f t="shared" si="14"/>
        <v>0</v>
      </c>
      <c r="BL157" s="23" t="s">
        <v>174</v>
      </c>
      <c r="BM157" s="23" t="s">
        <v>819</v>
      </c>
    </row>
    <row r="158" spans="2:65" s="1" customFormat="1" ht="16.5" customHeight="1">
      <c r="B158" s="141"/>
      <c r="C158" s="170" t="s">
        <v>510</v>
      </c>
      <c r="D158" s="170" t="s">
        <v>170</v>
      </c>
      <c r="E158" s="171" t="s">
        <v>820</v>
      </c>
      <c r="F158" s="290" t="s">
        <v>821</v>
      </c>
      <c r="G158" s="290"/>
      <c r="H158" s="290"/>
      <c r="I158" s="290"/>
      <c r="J158" s="172" t="s">
        <v>370</v>
      </c>
      <c r="K158" s="173">
        <v>90</v>
      </c>
      <c r="L158" s="291">
        <v>0</v>
      </c>
      <c r="M158" s="291"/>
      <c r="N158" s="292">
        <f t="shared" si="5"/>
        <v>0</v>
      </c>
      <c r="O158" s="292"/>
      <c r="P158" s="292"/>
      <c r="Q158" s="292"/>
      <c r="R158" s="144"/>
      <c r="T158" s="175" t="s">
        <v>5</v>
      </c>
      <c r="U158" s="47" t="s">
        <v>40</v>
      </c>
      <c r="V158" s="39"/>
      <c r="W158" s="176">
        <f t="shared" si="6"/>
        <v>0</v>
      </c>
      <c r="X158" s="176">
        <v>1.856E-2</v>
      </c>
      <c r="Y158" s="176">
        <f t="shared" si="7"/>
        <v>1.6704000000000001</v>
      </c>
      <c r="Z158" s="176">
        <v>0</v>
      </c>
      <c r="AA158" s="177">
        <f t="shared" si="8"/>
        <v>0</v>
      </c>
      <c r="AR158" s="23" t="s">
        <v>174</v>
      </c>
      <c r="AT158" s="23" t="s">
        <v>170</v>
      </c>
      <c r="AU158" s="23" t="s">
        <v>103</v>
      </c>
      <c r="AY158" s="23" t="s">
        <v>169</v>
      </c>
      <c r="BE158" s="117">
        <f t="shared" si="9"/>
        <v>0</v>
      </c>
      <c r="BF158" s="117">
        <f t="shared" si="10"/>
        <v>0</v>
      </c>
      <c r="BG158" s="117">
        <f t="shared" si="11"/>
        <v>0</v>
      </c>
      <c r="BH158" s="117">
        <f t="shared" si="12"/>
        <v>0</v>
      </c>
      <c r="BI158" s="117">
        <f t="shared" si="13"/>
        <v>0</v>
      </c>
      <c r="BJ158" s="23" t="s">
        <v>103</v>
      </c>
      <c r="BK158" s="178">
        <f t="shared" si="14"/>
        <v>0</v>
      </c>
      <c r="BL158" s="23" t="s">
        <v>174</v>
      </c>
      <c r="BM158" s="23" t="s">
        <v>822</v>
      </c>
    </row>
    <row r="159" spans="2:65" s="1" customFormat="1" ht="16.5" customHeight="1">
      <c r="B159" s="141"/>
      <c r="C159" s="170" t="s">
        <v>517</v>
      </c>
      <c r="D159" s="170" t="s">
        <v>170</v>
      </c>
      <c r="E159" s="171" t="s">
        <v>823</v>
      </c>
      <c r="F159" s="290" t="s">
        <v>824</v>
      </c>
      <c r="G159" s="290"/>
      <c r="H159" s="290"/>
      <c r="I159" s="290"/>
      <c r="J159" s="172" t="s">
        <v>370</v>
      </c>
      <c r="K159" s="173">
        <v>25</v>
      </c>
      <c r="L159" s="291">
        <v>0</v>
      </c>
      <c r="M159" s="291"/>
      <c r="N159" s="292">
        <f t="shared" si="5"/>
        <v>0</v>
      </c>
      <c r="O159" s="292"/>
      <c r="P159" s="292"/>
      <c r="Q159" s="292"/>
      <c r="R159" s="144"/>
      <c r="T159" s="175" t="s">
        <v>5</v>
      </c>
      <c r="U159" s="47" t="s">
        <v>40</v>
      </c>
      <c r="V159" s="39"/>
      <c r="W159" s="176">
        <f t="shared" si="6"/>
        <v>0</v>
      </c>
      <c r="X159" s="176">
        <v>5.1540000000000002E-2</v>
      </c>
      <c r="Y159" s="176">
        <f t="shared" si="7"/>
        <v>1.2885</v>
      </c>
      <c r="Z159" s="176">
        <v>0</v>
      </c>
      <c r="AA159" s="177">
        <f t="shared" si="8"/>
        <v>0</v>
      </c>
      <c r="AR159" s="23" t="s">
        <v>174</v>
      </c>
      <c r="AT159" s="23" t="s">
        <v>170</v>
      </c>
      <c r="AU159" s="23" t="s">
        <v>103</v>
      </c>
      <c r="AY159" s="23" t="s">
        <v>169</v>
      </c>
      <c r="BE159" s="117">
        <f t="shared" si="9"/>
        <v>0</v>
      </c>
      <c r="BF159" s="117">
        <f t="shared" si="10"/>
        <v>0</v>
      </c>
      <c r="BG159" s="117">
        <f t="shared" si="11"/>
        <v>0</v>
      </c>
      <c r="BH159" s="117">
        <f t="shared" si="12"/>
        <v>0</v>
      </c>
      <c r="BI159" s="117">
        <f t="shared" si="13"/>
        <v>0</v>
      </c>
      <c r="BJ159" s="23" t="s">
        <v>103</v>
      </c>
      <c r="BK159" s="178">
        <f t="shared" si="14"/>
        <v>0</v>
      </c>
      <c r="BL159" s="23" t="s">
        <v>174</v>
      </c>
      <c r="BM159" s="23" t="s">
        <v>825</v>
      </c>
    </row>
    <row r="160" spans="2:65" s="1" customFormat="1" ht="38.25" customHeight="1">
      <c r="B160" s="141"/>
      <c r="C160" s="170" t="s">
        <v>271</v>
      </c>
      <c r="D160" s="170" t="s">
        <v>170</v>
      </c>
      <c r="E160" s="171" t="s">
        <v>826</v>
      </c>
      <c r="F160" s="290" t="s">
        <v>827</v>
      </c>
      <c r="G160" s="290"/>
      <c r="H160" s="290"/>
      <c r="I160" s="290"/>
      <c r="J160" s="172" t="s">
        <v>414</v>
      </c>
      <c r="K160" s="173">
        <v>1</v>
      </c>
      <c r="L160" s="291">
        <v>0</v>
      </c>
      <c r="M160" s="291"/>
      <c r="N160" s="292">
        <f t="shared" si="5"/>
        <v>0</v>
      </c>
      <c r="O160" s="292"/>
      <c r="P160" s="292"/>
      <c r="Q160" s="292"/>
      <c r="R160" s="144"/>
      <c r="T160" s="175" t="s">
        <v>5</v>
      </c>
      <c r="U160" s="47" t="s">
        <v>40</v>
      </c>
      <c r="V160" s="39"/>
      <c r="W160" s="176">
        <f t="shared" si="6"/>
        <v>0</v>
      </c>
      <c r="X160" s="176">
        <v>0</v>
      </c>
      <c r="Y160" s="176">
        <f t="shared" si="7"/>
        <v>0</v>
      </c>
      <c r="Z160" s="176">
        <v>0</v>
      </c>
      <c r="AA160" s="177">
        <f t="shared" si="8"/>
        <v>0</v>
      </c>
      <c r="AR160" s="23" t="s">
        <v>174</v>
      </c>
      <c r="AT160" s="23" t="s">
        <v>170</v>
      </c>
      <c r="AU160" s="23" t="s">
        <v>103</v>
      </c>
      <c r="AY160" s="23" t="s">
        <v>169</v>
      </c>
      <c r="BE160" s="117">
        <f t="shared" si="9"/>
        <v>0</v>
      </c>
      <c r="BF160" s="117">
        <f t="shared" si="10"/>
        <v>0</v>
      </c>
      <c r="BG160" s="117">
        <f t="shared" si="11"/>
        <v>0</v>
      </c>
      <c r="BH160" s="117">
        <f t="shared" si="12"/>
        <v>0</v>
      </c>
      <c r="BI160" s="117">
        <f t="shared" si="13"/>
        <v>0</v>
      </c>
      <c r="BJ160" s="23" t="s">
        <v>103</v>
      </c>
      <c r="BK160" s="178">
        <f t="shared" si="14"/>
        <v>0</v>
      </c>
      <c r="BL160" s="23" t="s">
        <v>174</v>
      </c>
      <c r="BM160" s="23" t="s">
        <v>828</v>
      </c>
    </row>
    <row r="161" spans="2:65" s="1" customFormat="1" ht="25.5" customHeight="1">
      <c r="B161" s="141"/>
      <c r="C161" s="202" t="s">
        <v>309</v>
      </c>
      <c r="D161" s="202" t="s">
        <v>266</v>
      </c>
      <c r="E161" s="203" t="s">
        <v>829</v>
      </c>
      <c r="F161" s="310" t="s">
        <v>830</v>
      </c>
      <c r="G161" s="310"/>
      <c r="H161" s="310"/>
      <c r="I161" s="310"/>
      <c r="J161" s="204" t="s">
        <v>370</v>
      </c>
      <c r="K161" s="205">
        <v>1</v>
      </c>
      <c r="L161" s="311">
        <v>0</v>
      </c>
      <c r="M161" s="311"/>
      <c r="N161" s="312">
        <f t="shared" si="5"/>
        <v>0</v>
      </c>
      <c r="O161" s="292"/>
      <c r="P161" s="292"/>
      <c r="Q161" s="292"/>
      <c r="R161" s="144"/>
      <c r="T161" s="175" t="s">
        <v>5</v>
      </c>
      <c r="U161" s="47" t="s">
        <v>40</v>
      </c>
      <c r="V161" s="39"/>
      <c r="W161" s="176">
        <f t="shared" si="6"/>
        <v>0</v>
      </c>
      <c r="X161" s="176">
        <v>1.3520000000000001E-2</v>
      </c>
      <c r="Y161" s="176">
        <f t="shared" si="7"/>
        <v>1.3520000000000001E-2</v>
      </c>
      <c r="Z161" s="176">
        <v>0</v>
      </c>
      <c r="AA161" s="177">
        <f t="shared" si="8"/>
        <v>0</v>
      </c>
      <c r="AR161" s="23" t="s">
        <v>207</v>
      </c>
      <c r="AT161" s="23" t="s">
        <v>266</v>
      </c>
      <c r="AU161" s="23" t="s">
        <v>103</v>
      </c>
      <c r="AY161" s="23" t="s">
        <v>169</v>
      </c>
      <c r="BE161" s="117">
        <f t="shared" si="9"/>
        <v>0</v>
      </c>
      <c r="BF161" s="117">
        <f t="shared" si="10"/>
        <v>0</v>
      </c>
      <c r="BG161" s="117">
        <f t="shared" si="11"/>
        <v>0</v>
      </c>
      <c r="BH161" s="117">
        <f t="shared" si="12"/>
        <v>0</v>
      </c>
      <c r="BI161" s="117">
        <f t="shared" si="13"/>
        <v>0</v>
      </c>
      <c r="BJ161" s="23" t="s">
        <v>103</v>
      </c>
      <c r="BK161" s="178">
        <f t="shared" si="14"/>
        <v>0</v>
      </c>
      <c r="BL161" s="23" t="s">
        <v>174</v>
      </c>
      <c r="BM161" s="23" t="s">
        <v>831</v>
      </c>
    </row>
    <row r="162" spans="2:65" s="1" customFormat="1" ht="16.5" customHeight="1">
      <c r="B162" s="141"/>
      <c r="C162" s="202" t="s">
        <v>10</v>
      </c>
      <c r="D162" s="202" t="s">
        <v>266</v>
      </c>
      <c r="E162" s="203" t="s">
        <v>832</v>
      </c>
      <c r="F162" s="310" t="s">
        <v>833</v>
      </c>
      <c r="G162" s="310"/>
      <c r="H162" s="310"/>
      <c r="I162" s="310"/>
      <c r="J162" s="204" t="s">
        <v>370</v>
      </c>
      <c r="K162" s="205">
        <v>1</v>
      </c>
      <c r="L162" s="311">
        <v>0</v>
      </c>
      <c r="M162" s="311"/>
      <c r="N162" s="312">
        <f t="shared" si="5"/>
        <v>0</v>
      </c>
      <c r="O162" s="292"/>
      <c r="P162" s="292"/>
      <c r="Q162" s="292"/>
      <c r="R162" s="144"/>
      <c r="T162" s="175" t="s">
        <v>5</v>
      </c>
      <c r="U162" s="47" t="s">
        <v>40</v>
      </c>
      <c r="V162" s="39"/>
      <c r="W162" s="176">
        <f t="shared" si="6"/>
        <v>0</v>
      </c>
      <c r="X162" s="176">
        <v>1.3520000000000001E-2</v>
      </c>
      <c r="Y162" s="176">
        <f t="shared" si="7"/>
        <v>1.3520000000000001E-2</v>
      </c>
      <c r="Z162" s="176">
        <v>0</v>
      </c>
      <c r="AA162" s="177">
        <f t="shared" si="8"/>
        <v>0</v>
      </c>
      <c r="AR162" s="23" t="s">
        <v>207</v>
      </c>
      <c r="AT162" s="23" t="s">
        <v>266</v>
      </c>
      <c r="AU162" s="23" t="s">
        <v>103</v>
      </c>
      <c r="AY162" s="23" t="s">
        <v>169</v>
      </c>
      <c r="BE162" s="117">
        <f t="shared" si="9"/>
        <v>0</v>
      </c>
      <c r="BF162" s="117">
        <f t="shared" si="10"/>
        <v>0</v>
      </c>
      <c r="BG162" s="117">
        <f t="shared" si="11"/>
        <v>0</v>
      </c>
      <c r="BH162" s="117">
        <f t="shared" si="12"/>
        <v>0</v>
      </c>
      <c r="BI162" s="117">
        <f t="shared" si="13"/>
        <v>0</v>
      </c>
      <c r="BJ162" s="23" t="s">
        <v>103</v>
      </c>
      <c r="BK162" s="178">
        <f t="shared" si="14"/>
        <v>0</v>
      </c>
      <c r="BL162" s="23" t="s">
        <v>174</v>
      </c>
      <c r="BM162" s="23" t="s">
        <v>834</v>
      </c>
    </row>
    <row r="163" spans="2:65" s="1" customFormat="1" ht="16.5" customHeight="1">
      <c r="B163" s="141"/>
      <c r="C163" s="202" t="s">
        <v>313</v>
      </c>
      <c r="D163" s="202" t="s">
        <v>266</v>
      </c>
      <c r="E163" s="203" t="s">
        <v>835</v>
      </c>
      <c r="F163" s="310" t="s">
        <v>836</v>
      </c>
      <c r="G163" s="310"/>
      <c r="H163" s="310"/>
      <c r="I163" s="310"/>
      <c r="J163" s="204" t="s">
        <v>414</v>
      </c>
      <c r="K163" s="205">
        <v>1</v>
      </c>
      <c r="L163" s="311">
        <v>0</v>
      </c>
      <c r="M163" s="311"/>
      <c r="N163" s="312">
        <f t="shared" si="5"/>
        <v>0</v>
      </c>
      <c r="O163" s="292"/>
      <c r="P163" s="292"/>
      <c r="Q163" s="292"/>
      <c r="R163" s="144"/>
      <c r="T163" s="175" t="s">
        <v>5</v>
      </c>
      <c r="U163" s="47" t="s">
        <v>40</v>
      </c>
      <c r="V163" s="39"/>
      <c r="W163" s="176">
        <f t="shared" si="6"/>
        <v>0</v>
      </c>
      <c r="X163" s="176">
        <v>1.75E-3</v>
      </c>
      <c r="Y163" s="176">
        <f t="shared" si="7"/>
        <v>1.75E-3</v>
      </c>
      <c r="Z163" s="176">
        <v>0</v>
      </c>
      <c r="AA163" s="177">
        <f t="shared" si="8"/>
        <v>0</v>
      </c>
      <c r="AR163" s="23" t="s">
        <v>207</v>
      </c>
      <c r="AT163" s="23" t="s">
        <v>266</v>
      </c>
      <c r="AU163" s="23" t="s">
        <v>103</v>
      </c>
      <c r="AY163" s="23" t="s">
        <v>169</v>
      </c>
      <c r="BE163" s="117">
        <f t="shared" si="9"/>
        <v>0</v>
      </c>
      <c r="BF163" s="117">
        <f t="shared" si="10"/>
        <v>0</v>
      </c>
      <c r="BG163" s="117">
        <f t="shared" si="11"/>
        <v>0</v>
      </c>
      <c r="BH163" s="117">
        <f t="shared" si="12"/>
        <v>0</v>
      </c>
      <c r="BI163" s="117">
        <f t="shared" si="13"/>
        <v>0</v>
      </c>
      <c r="BJ163" s="23" t="s">
        <v>103</v>
      </c>
      <c r="BK163" s="178">
        <f t="shared" si="14"/>
        <v>0</v>
      </c>
      <c r="BL163" s="23" t="s">
        <v>174</v>
      </c>
      <c r="BM163" s="23" t="s">
        <v>837</v>
      </c>
    </row>
    <row r="164" spans="2:65" s="1" customFormat="1" ht="25.5" customHeight="1">
      <c r="B164" s="141"/>
      <c r="C164" s="202" t="s">
        <v>304</v>
      </c>
      <c r="D164" s="202" t="s">
        <v>266</v>
      </c>
      <c r="E164" s="203" t="s">
        <v>838</v>
      </c>
      <c r="F164" s="310" t="s">
        <v>839</v>
      </c>
      <c r="G164" s="310"/>
      <c r="H164" s="310"/>
      <c r="I164" s="310"/>
      <c r="J164" s="204" t="s">
        <v>414</v>
      </c>
      <c r="K164" s="205">
        <v>1</v>
      </c>
      <c r="L164" s="311">
        <v>0</v>
      </c>
      <c r="M164" s="311"/>
      <c r="N164" s="312">
        <f t="shared" si="5"/>
        <v>0</v>
      </c>
      <c r="O164" s="292"/>
      <c r="P164" s="292"/>
      <c r="Q164" s="292"/>
      <c r="R164" s="144"/>
      <c r="T164" s="175" t="s">
        <v>5</v>
      </c>
      <c r="U164" s="47" t="s">
        <v>40</v>
      </c>
      <c r="V164" s="39"/>
      <c r="W164" s="176">
        <f t="shared" si="6"/>
        <v>0</v>
      </c>
      <c r="X164" s="176">
        <v>2.103E-2</v>
      </c>
      <c r="Y164" s="176">
        <f t="shared" si="7"/>
        <v>2.103E-2</v>
      </c>
      <c r="Z164" s="176">
        <v>0</v>
      </c>
      <c r="AA164" s="177">
        <f t="shared" si="8"/>
        <v>0</v>
      </c>
      <c r="AR164" s="23" t="s">
        <v>207</v>
      </c>
      <c r="AT164" s="23" t="s">
        <v>266</v>
      </c>
      <c r="AU164" s="23" t="s">
        <v>103</v>
      </c>
      <c r="AY164" s="23" t="s">
        <v>169</v>
      </c>
      <c r="BE164" s="117">
        <f t="shared" si="9"/>
        <v>0</v>
      </c>
      <c r="BF164" s="117">
        <f t="shared" si="10"/>
        <v>0</v>
      </c>
      <c r="BG164" s="117">
        <f t="shared" si="11"/>
        <v>0</v>
      </c>
      <c r="BH164" s="117">
        <f t="shared" si="12"/>
        <v>0</v>
      </c>
      <c r="BI164" s="117">
        <f t="shared" si="13"/>
        <v>0</v>
      </c>
      <c r="BJ164" s="23" t="s">
        <v>103</v>
      </c>
      <c r="BK164" s="178">
        <f t="shared" si="14"/>
        <v>0</v>
      </c>
      <c r="BL164" s="23" t="s">
        <v>174</v>
      </c>
      <c r="BM164" s="23" t="s">
        <v>840</v>
      </c>
    </row>
    <row r="165" spans="2:65" s="1" customFormat="1" ht="25.5" customHeight="1">
      <c r="B165" s="141"/>
      <c r="C165" s="202" t="s">
        <v>285</v>
      </c>
      <c r="D165" s="202" t="s">
        <v>266</v>
      </c>
      <c r="E165" s="203" t="s">
        <v>841</v>
      </c>
      <c r="F165" s="310" t="s">
        <v>842</v>
      </c>
      <c r="G165" s="310"/>
      <c r="H165" s="310"/>
      <c r="I165" s="310"/>
      <c r="J165" s="204" t="s">
        <v>414</v>
      </c>
      <c r="K165" s="205">
        <v>2</v>
      </c>
      <c r="L165" s="311">
        <v>0</v>
      </c>
      <c r="M165" s="311"/>
      <c r="N165" s="312">
        <f t="shared" si="5"/>
        <v>0</v>
      </c>
      <c r="O165" s="292"/>
      <c r="P165" s="292"/>
      <c r="Q165" s="292"/>
      <c r="R165" s="144"/>
      <c r="T165" s="175" t="s">
        <v>5</v>
      </c>
      <c r="U165" s="47" t="s">
        <v>40</v>
      </c>
      <c r="V165" s="39"/>
      <c r="W165" s="176">
        <f t="shared" si="6"/>
        <v>0</v>
      </c>
      <c r="X165" s="176">
        <v>1.75E-3</v>
      </c>
      <c r="Y165" s="176">
        <f t="shared" si="7"/>
        <v>3.5000000000000001E-3</v>
      </c>
      <c r="Z165" s="176">
        <v>0</v>
      </c>
      <c r="AA165" s="177">
        <f t="shared" si="8"/>
        <v>0</v>
      </c>
      <c r="AR165" s="23" t="s">
        <v>207</v>
      </c>
      <c r="AT165" s="23" t="s">
        <v>266</v>
      </c>
      <c r="AU165" s="23" t="s">
        <v>103</v>
      </c>
      <c r="AY165" s="23" t="s">
        <v>169</v>
      </c>
      <c r="BE165" s="117">
        <f t="shared" si="9"/>
        <v>0</v>
      </c>
      <c r="BF165" s="117">
        <f t="shared" si="10"/>
        <v>0</v>
      </c>
      <c r="BG165" s="117">
        <f t="shared" si="11"/>
        <v>0</v>
      </c>
      <c r="BH165" s="117">
        <f t="shared" si="12"/>
        <v>0</v>
      </c>
      <c r="BI165" s="117">
        <f t="shared" si="13"/>
        <v>0</v>
      </c>
      <c r="BJ165" s="23" t="s">
        <v>103</v>
      </c>
      <c r="BK165" s="178">
        <f t="shared" si="14"/>
        <v>0</v>
      </c>
      <c r="BL165" s="23" t="s">
        <v>174</v>
      </c>
      <c r="BM165" s="23" t="s">
        <v>843</v>
      </c>
    </row>
    <row r="166" spans="2:65" s="1" customFormat="1" ht="16.5" customHeight="1">
      <c r="B166" s="141"/>
      <c r="C166" s="202" t="s">
        <v>290</v>
      </c>
      <c r="D166" s="202" t="s">
        <v>266</v>
      </c>
      <c r="E166" s="203" t="s">
        <v>844</v>
      </c>
      <c r="F166" s="310" t="s">
        <v>845</v>
      </c>
      <c r="G166" s="310"/>
      <c r="H166" s="310"/>
      <c r="I166" s="310"/>
      <c r="J166" s="204" t="s">
        <v>414</v>
      </c>
      <c r="K166" s="205">
        <v>1</v>
      </c>
      <c r="L166" s="311">
        <v>0</v>
      </c>
      <c r="M166" s="311"/>
      <c r="N166" s="312">
        <f t="shared" si="5"/>
        <v>0</v>
      </c>
      <c r="O166" s="292"/>
      <c r="P166" s="292"/>
      <c r="Q166" s="292"/>
      <c r="R166" s="144"/>
      <c r="T166" s="175" t="s">
        <v>5</v>
      </c>
      <c r="U166" s="47" t="s">
        <v>40</v>
      </c>
      <c r="V166" s="39"/>
      <c r="W166" s="176">
        <f t="shared" si="6"/>
        <v>0</v>
      </c>
      <c r="X166" s="176">
        <v>0.15229999999999999</v>
      </c>
      <c r="Y166" s="176">
        <f t="shared" si="7"/>
        <v>0.15229999999999999</v>
      </c>
      <c r="Z166" s="176">
        <v>0</v>
      </c>
      <c r="AA166" s="177">
        <f t="shared" si="8"/>
        <v>0</v>
      </c>
      <c r="AR166" s="23" t="s">
        <v>207</v>
      </c>
      <c r="AT166" s="23" t="s">
        <v>266</v>
      </c>
      <c r="AU166" s="23" t="s">
        <v>103</v>
      </c>
      <c r="AY166" s="23" t="s">
        <v>169</v>
      </c>
      <c r="BE166" s="117">
        <f t="shared" si="9"/>
        <v>0</v>
      </c>
      <c r="BF166" s="117">
        <f t="shared" si="10"/>
        <v>0</v>
      </c>
      <c r="BG166" s="117">
        <f t="shared" si="11"/>
        <v>0</v>
      </c>
      <c r="BH166" s="117">
        <f t="shared" si="12"/>
        <v>0</v>
      </c>
      <c r="BI166" s="117">
        <f t="shared" si="13"/>
        <v>0</v>
      </c>
      <c r="BJ166" s="23" t="s">
        <v>103</v>
      </c>
      <c r="BK166" s="178">
        <f t="shared" si="14"/>
        <v>0</v>
      </c>
      <c r="BL166" s="23" t="s">
        <v>174</v>
      </c>
      <c r="BM166" s="23" t="s">
        <v>846</v>
      </c>
    </row>
    <row r="167" spans="2:65" s="1" customFormat="1" ht="16.5" customHeight="1">
      <c r="B167" s="141"/>
      <c r="C167" s="202" t="s">
        <v>294</v>
      </c>
      <c r="D167" s="202" t="s">
        <v>266</v>
      </c>
      <c r="E167" s="203" t="s">
        <v>847</v>
      </c>
      <c r="F167" s="310" t="s">
        <v>848</v>
      </c>
      <c r="G167" s="310"/>
      <c r="H167" s="310"/>
      <c r="I167" s="310"/>
      <c r="J167" s="204" t="s">
        <v>414</v>
      </c>
      <c r="K167" s="205">
        <v>1</v>
      </c>
      <c r="L167" s="311">
        <v>0</v>
      </c>
      <c r="M167" s="311"/>
      <c r="N167" s="312">
        <f t="shared" si="5"/>
        <v>0</v>
      </c>
      <c r="O167" s="292"/>
      <c r="P167" s="292"/>
      <c r="Q167" s="292"/>
      <c r="R167" s="144"/>
      <c r="T167" s="175" t="s">
        <v>5</v>
      </c>
      <c r="U167" s="47" t="s">
        <v>40</v>
      </c>
      <c r="V167" s="39"/>
      <c r="W167" s="176">
        <f t="shared" si="6"/>
        <v>0</v>
      </c>
      <c r="X167" s="176">
        <v>8.6400000000000005E-2</v>
      </c>
      <c r="Y167" s="176">
        <f t="shared" si="7"/>
        <v>8.6400000000000005E-2</v>
      </c>
      <c r="Z167" s="176">
        <v>0</v>
      </c>
      <c r="AA167" s="177">
        <f t="shared" si="8"/>
        <v>0</v>
      </c>
      <c r="AR167" s="23" t="s">
        <v>207</v>
      </c>
      <c r="AT167" s="23" t="s">
        <v>266</v>
      </c>
      <c r="AU167" s="23" t="s">
        <v>103</v>
      </c>
      <c r="AY167" s="23" t="s">
        <v>169</v>
      </c>
      <c r="BE167" s="117">
        <f t="shared" si="9"/>
        <v>0</v>
      </c>
      <c r="BF167" s="117">
        <f t="shared" si="10"/>
        <v>0</v>
      </c>
      <c r="BG167" s="117">
        <f t="shared" si="11"/>
        <v>0</v>
      </c>
      <c r="BH167" s="117">
        <f t="shared" si="12"/>
        <v>0</v>
      </c>
      <c r="BI167" s="117">
        <f t="shared" si="13"/>
        <v>0</v>
      </c>
      <c r="BJ167" s="23" t="s">
        <v>103</v>
      </c>
      <c r="BK167" s="178">
        <f t="shared" si="14"/>
        <v>0</v>
      </c>
      <c r="BL167" s="23" t="s">
        <v>174</v>
      </c>
      <c r="BM167" s="23" t="s">
        <v>849</v>
      </c>
    </row>
    <row r="168" spans="2:65" s="1" customFormat="1" ht="25.5" customHeight="1">
      <c r="B168" s="141"/>
      <c r="C168" s="170" t="s">
        <v>477</v>
      </c>
      <c r="D168" s="170" t="s">
        <v>170</v>
      </c>
      <c r="E168" s="171" t="s">
        <v>850</v>
      </c>
      <c r="F168" s="290" t="s">
        <v>851</v>
      </c>
      <c r="G168" s="290"/>
      <c r="H168" s="290"/>
      <c r="I168" s="290"/>
      <c r="J168" s="172" t="s">
        <v>414</v>
      </c>
      <c r="K168" s="173">
        <v>7</v>
      </c>
      <c r="L168" s="291">
        <v>0</v>
      </c>
      <c r="M168" s="291"/>
      <c r="N168" s="292">
        <f t="shared" si="5"/>
        <v>0</v>
      </c>
      <c r="O168" s="292"/>
      <c r="P168" s="292"/>
      <c r="Q168" s="292"/>
      <c r="R168" s="144"/>
      <c r="T168" s="175" t="s">
        <v>5</v>
      </c>
      <c r="U168" s="47" t="s">
        <v>40</v>
      </c>
      <c r="V168" s="39"/>
      <c r="W168" s="176">
        <f t="shared" si="6"/>
        <v>0</v>
      </c>
      <c r="X168" s="176">
        <v>0.34308</v>
      </c>
      <c r="Y168" s="176">
        <f t="shared" si="7"/>
        <v>2.4015599999999999</v>
      </c>
      <c r="Z168" s="176">
        <v>0</v>
      </c>
      <c r="AA168" s="177">
        <f t="shared" si="8"/>
        <v>0</v>
      </c>
      <c r="AR168" s="23" t="s">
        <v>174</v>
      </c>
      <c r="AT168" s="23" t="s">
        <v>170</v>
      </c>
      <c r="AU168" s="23" t="s">
        <v>103</v>
      </c>
      <c r="AY168" s="23" t="s">
        <v>169</v>
      </c>
      <c r="BE168" s="117">
        <f t="shared" si="9"/>
        <v>0</v>
      </c>
      <c r="BF168" s="117">
        <f t="shared" si="10"/>
        <v>0</v>
      </c>
      <c r="BG168" s="117">
        <f t="shared" si="11"/>
        <v>0</v>
      </c>
      <c r="BH168" s="117">
        <f t="shared" si="12"/>
        <v>0</v>
      </c>
      <c r="BI168" s="117">
        <f t="shared" si="13"/>
        <v>0</v>
      </c>
      <c r="BJ168" s="23" t="s">
        <v>103</v>
      </c>
      <c r="BK168" s="178">
        <f t="shared" si="14"/>
        <v>0</v>
      </c>
      <c r="BL168" s="23" t="s">
        <v>174</v>
      </c>
      <c r="BM168" s="23" t="s">
        <v>852</v>
      </c>
    </row>
    <row r="169" spans="2:65" s="1" customFormat="1" ht="16.5" customHeight="1">
      <c r="B169" s="141"/>
      <c r="C169" s="202" t="s">
        <v>482</v>
      </c>
      <c r="D169" s="202" t="s">
        <v>266</v>
      </c>
      <c r="E169" s="203" t="s">
        <v>853</v>
      </c>
      <c r="F169" s="310" t="s">
        <v>854</v>
      </c>
      <c r="G169" s="310"/>
      <c r="H169" s="310"/>
      <c r="I169" s="310"/>
      <c r="J169" s="204" t="s">
        <v>414</v>
      </c>
      <c r="K169" s="205">
        <v>7</v>
      </c>
      <c r="L169" s="311">
        <v>0</v>
      </c>
      <c r="M169" s="311"/>
      <c r="N169" s="312">
        <f t="shared" si="5"/>
        <v>0</v>
      </c>
      <c r="O169" s="292"/>
      <c r="P169" s="292"/>
      <c r="Q169" s="292"/>
      <c r="R169" s="144"/>
      <c r="T169" s="175" t="s">
        <v>5</v>
      </c>
      <c r="U169" s="47" t="s">
        <v>40</v>
      </c>
      <c r="V169" s="39"/>
      <c r="W169" s="176">
        <f t="shared" si="6"/>
        <v>0</v>
      </c>
      <c r="X169" s="176">
        <v>0.17499999999999999</v>
      </c>
      <c r="Y169" s="176">
        <f t="shared" si="7"/>
        <v>1.2249999999999999</v>
      </c>
      <c r="Z169" s="176">
        <v>0</v>
      </c>
      <c r="AA169" s="177">
        <f t="shared" si="8"/>
        <v>0</v>
      </c>
      <c r="AR169" s="23" t="s">
        <v>207</v>
      </c>
      <c r="AT169" s="23" t="s">
        <v>266</v>
      </c>
      <c r="AU169" s="23" t="s">
        <v>103</v>
      </c>
      <c r="AY169" s="23" t="s">
        <v>169</v>
      </c>
      <c r="BE169" s="117">
        <f t="shared" si="9"/>
        <v>0</v>
      </c>
      <c r="BF169" s="117">
        <f t="shared" si="10"/>
        <v>0</v>
      </c>
      <c r="BG169" s="117">
        <f t="shared" si="11"/>
        <v>0</v>
      </c>
      <c r="BH169" s="117">
        <f t="shared" si="12"/>
        <v>0</v>
      </c>
      <c r="BI169" s="117">
        <f t="shared" si="13"/>
        <v>0</v>
      </c>
      <c r="BJ169" s="23" t="s">
        <v>103</v>
      </c>
      <c r="BK169" s="178">
        <f t="shared" si="14"/>
        <v>0</v>
      </c>
      <c r="BL169" s="23" t="s">
        <v>174</v>
      </c>
      <c r="BM169" s="23" t="s">
        <v>855</v>
      </c>
    </row>
    <row r="170" spans="2:65" s="1" customFormat="1" ht="25.5" customHeight="1">
      <c r="B170" s="141"/>
      <c r="C170" s="202" t="s">
        <v>487</v>
      </c>
      <c r="D170" s="202" t="s">
        <v>266</v>
      </c>
      <c r="E170" s="203" t="s">
        <v>856</v>
      </c>
      <c r="F170" s="310" t="s">
        <v>857</v>
      </c>
      <c r="G170" s="310"/>
      <c r="H170" s="310"/>
      <c r="I170" s="310"/>
      <c r="J170" s="204" t="s">
        <v>414</v>
      </c>
      <c r="K170" s="205">
        <v>7</v>
      </c>
      <c r="L170" s="311">
        <v>0</v>
      </c>
      <c r="M170" s="311"/>
      <c r="N170" s="312">
        <f t="shared" si="5"/>
        <v>0</v>
      </c>
      <c r="O170" s="292"/>
      <c r="P170" s="292"/>
      <c r="Q170" s="292"/>
      <c r="R170" s="144"/>
      <c r="T170" s="175" t="s">
        <v>5</v>
      </c>
      <c r="U170" s="47" t="s">
        <v>40</v>
      </c>
      <c r="V170" s="39"/>
      <c r="W170" s="176">
        <f t="shared" si="6"/>
        <v>0</v>
      </c>
      <c r="X170" s="176">
        <v>0.17499999999999999</v>
      </c>
      <c r="Y170" s="176">
        <f t="shared" si="7"/>
        <v>1.2249999999999999</v>
      </c>
      <c r="Z170" s="176">
        <v>0</v>
      </c>
      <c r="AA170" s="177">
        <f t="shared" si="8"/>
        <v>0</v>
      </c>
      <c r="AR170" s="23" t="s">
        <v>207</v>
      </c>
      <c r="AT170" s="23" t="s">
        <v>266</v>
      </c>
      <c r="AU170" s="23" t="s">
        <v>103</v>
      </c>
      <c r="AY170" s="23" t="s">
        <v>169</v>
      </c>
      <c r="BE170" s="117">
        <f t="shared" si="9"/>
        <v>0</v>
      </c>
      <c r="BF170" s="117">
        <f t="shared" si="10"/>
        <v>0</v>
      </c>
      <c r="BG170" s="117">
        <f t="shared" si="11"/>
        <v>0</v>
      </c>
      <c r="BH170" s="117">
        <f t="shared" si="12"/>
        <v>0</v>
      </c>
      <c r="BI170" s="117">
        <f t="shared" si="13"/>
        <v>0</v>
      </c>
      <c r="BJ170" s="23" t="s">
        <v>103</v>
      </c>
      <c r="BK170" s="178">
        <f t="shared" si="14"/>
        <v>0</v>
      </c>
      <c r="BL170" s="23" t="s">
        <v>174</v>
      </c>
      <c r="BM170" s="23" t="s">
        <v>858</v>
      </c>
    </row>
    <row r="171" spans="2:65" s="1" customFormat="1" ht="16.5" customHeight="1">
      <c r="B171" s="141"/>
      <c r="C171" s="202" t="s">
        <v>489</v>
      </c>
      <c r="D171" s="202" t="s">
        <v>266</v>
      </c>
      <c r="E171" s="203" t="s">
        <v>859</v>
      </c>
      <c r="F171" s="310" t="s">
        <v>860</v>
      </c>
      <c r="G171" s="310"/>
      <c r="H171" s="310"/>
      <c r="I171" s="310"/>
      <c r="J171" s="204" t="s">
        <v>414</v>
      </c>
      <c r="K171" s="205">
        <v>14</v>
      </c>
      <c r="L171" s="311">
        <v>0</v>
      </c>
      <c r="M171" s="311"/>
      <c r="N171" s="312">
        <f t="shared" si="5"/>
        <v>0</v>
      </c>
      <c r="O171" s="292"/>
      <c r="P171" s="292"/>
      <c r="Q171" s="292"/>
      <c r="R171" s="144"/>
      <c r="T171" s="175" t="s">
        <v>5</v>
      </c>
      <c r="U171" s="47" t="s">
        <v>40</v>
      </c>
      <c r="V171" s="39"/>
      <c r="W171" s="176">
        <f t="shared" si="6"/>
        <v>0</v>
      </c>
      <c r="X171" s="176">
        <v>0.17499999999999999</v>
      </c>
      <c r="Y171" s="176">
        <f t="shared" si="7"/>
        <v>2.4499999999999997</v>
      </c>
      <c r="Z171" s="176">
        <v>0</v>
      </c>
      <c r="AA171" s="177">
        <f t="shared" si="8"/>
        <v>0</v>
      </c>
      <c r="AR171" s="23" t="s">
        <v>207</v>
      </c>
      <c r="AT171" s="23" t="s">
        <v>266</v>
      </c>
      <c r="AU171" s="23" t="s">
        <v>103</v>
      </c>
      <c r="AY171" s="23" t="s">
        <v>169</v>
      </c>
      <c r="BE171" s="117">
        <f t="shared" si="9"/>
        <v>0</v>
      </c>
      <c r="BF171" s="117">
        <f t="shared" si="10"/>
        <v>0</v>
      </c>
      <c r="BG171" s="117">
        <f t="shared" si="11"/>
        <v>0</v>
      </c>
      <c r="BH171" s="117">
        <f t="shared" si="12"/>
        <v>0</v>
      </c>
      <c r="BI171" s="117">
        <f t="shared" si="13"/>
        <v>0</v>
      </c>
      <c r="BJ171" s="23" t="s">
        <v>103</v>
      </c>
      <c r="BK171" s="178">
        <f t="shared" si="14"/>
        <v>0</v>
      </c>
      <c r="BL171" s="23" t="s">
        <v>174</v>
      </c>
      <c r="BM171" s="23" t="s">
        <v>861</v>
      </c>
    </row>
    <row r="172" spans="2:65" s="1" customFormat="1" ht="16.5" customHeight="1">
      <c r="B172" s="141"/>
      <c r="C172" s="202" t="s">
        <v>495</v>
      </c>
      <c r="D172" s="202" t="s">
        <v>266</v>
      </c>
      <c r="E172" s="203" t="s">
        <v>862</v>
      </c>
      <c r="F172" s="310" t="s">
        <v>863</v>
      </c>
      <c r="G172" s="310"/>
      <c r="H172" s="310"/>
      <c r="I172" s="310"/>
      <c r="J172" s="204" t="s">
        <v>414</v>
      </c>
      <c r="K172" s="205">
        <v>7</v>
      </c>
      <c r="L172" s="311">
        <v>0</v>
      </c>
      <c r="M172" s="311"/>
      <c r="N172" s="312">
        <f t="shared" si="5"/>
        <v>0</v>
      </c>
      <c r="O172" s="292"/>
      <c r="P172" s="292"/>
      <c r="Q172" s="292"/>
      <c r="R172" s="144"/>
      <c r="T172" s="175" t="s">
        <v>5</v>
      </c>
      <c r="U172" s="47" t="s">
        <v>40</v>
      </c>
      <c r="V172" s="39"/>
      <c r="W172" s="176">
        <f t="shared" si="6"/>
        <v>0</v>
      </c>
      <c r="X172" s="176">
        <v>0.17499999999999999</v>
      </c>
      <c r="Y172" s="176">
        <f t="shared" si="7"/>
        <v>1.2249999999999999</v>
      </c>
      <c r="Z172" s="176">
        <v>0</v>
      </c>
      <c r="AA172" s="177">
        <f t="shared" si="8"/>
        <v>0</v>
      </c>
      <c r="AR172" s="23" t="s">
        <v>207</v>
      </c>
      <c r="AT172" s="23" t="s">
        <v>266</v>
      </c>
      <c r="AU172" s="23" t="s">
        <v>103</v>
      </c>
      <c r="AY172" s="23" t="s">
        <v>169</v>
      </c>
      <c r="BE172" s="117">
        <f t="shared" si="9"/>
        <v>0</v>
      </c>
      <c r="BF172" s="117">
        <f t="shared" si="10"/>
        <v>0</v>
      </c>
      <c r="BG172" s="117">
        <f t="shared" si="11"/>
        <v>0</v>
      </c>
      <c r="BH172" s="117">
        <f t="shared" si="12"/>
        <v>0</v>
      </c>
      <c r="BI172" s="117">
        <f t="shared" si="13"/>
        <v>0</v>
      </c>
      <c r="BJ172" s="23" t="s">
        <v>103</v>
      </c>
      <c r="BK172" s="178">
        <f t="shared" si="14"/>
        <v>0</v>
      </c>
      <c r="BL172" s="23" t="s">
        <v>174</v>
      </c>
      <c r="BM172" s="23" t="s">
        <v>864</v>
      </c>
    </row>
    <row r="173" spans="2:65" s="1" customFormat="1" ht="25.5" customHeight="1">
      <c r="B173" s="141"/>
      <c r="C173" s="170" t="s">
        <v>318</v>
      </c>
      <c r="D173" s="170" t="s">
        <v>170</v>
      </c>
      <c r="E173" s="171" t="s">
        <v>865</v>
      </c>
      <c r="F173" s="290" t="s">
        <v>866</v>
      </c>
      <c r="G173" s="290"/>
      <c r="H173" s="290"/>
      <c r="I173" s="290"/>
      <c r="J173" s="172" t="s">
        <v>414</v>
      </c>
      <c r="K173" s="173">
        <v>2</v>
      </c>
      <c r="L173" s="291">
        <v>0</v>
      </c>
      <c r="M173" s="291"/>
      <c r="N173" s="292">
        <f t="shared" si="5"/>
        <v>0</v>
      </c>
      <c r="O173" s="292"/>
      <c r="P173" s="292"/>
      <c r="Q173" s="292"/>
      <c r="R173" s="144"/>
      <c r="T173" s="175" t="s">
        <v>5</v>
      </c>
      <c r="U173" s="47" t="s">
        <v>40</v>
      </c>
      <c r="V173" s="39"/>
      <c r="W173" s="176">
        <f t="shared" si="6"/>
        <v>0</v>
      </c>
      <c r="X173" s="176">
        <v>0</v>
      </c>
      <c r="Y173" s="176">
        <f t="shared" si="7"/>
        <v>0</v>
      </c>
      <c r="Z173" s="176">
        <v>0</v>
      </c>
      <c r="AA173" s="177">
        <f t="shared" si="8"/>
        <v>0</v>
      </c>
      <c r="AR173" s="23" t="s">
        <v>174</v>
      </c>
      <c r="AT173" s="23" t="s">
        <v>170</v>
      </c>
      <c r="AU173" s="23" t="s">
        <v>103</v>
      </c>
      <c r="AY173" s="23" t="s">
        <v>169</v>
      </c>
      <c r="BE173" s="117">
        <f t="shared" si="9"/>
        <v>0</v>
      </c>
      <c r="BF173" s="117">
        <f t="shared" si="10"/>
        <v>0</v>
      </c>
      <c r="BG173" s="117">
        <f t="shared" si="11"/>
        <v>0</v>
      </c>
      <c r="BH173" s="117">
        <f t="shared" si="12"/>
        <v>0</v>
      </c>
      <c r="BI173" s="117">
        <f t="shared" si="13"/>
        <v>0</v>
      </c>
      <c r="BJ173" s="23" t="s">
        <v>103</v>
      </c>
      <c r="BK173" s="178">
        <f t="shared" si="14"/>
        <v>0</v>
      </c>
      <c r="BL173" s="23" t="s">
        <v>174</v>
      </c>
      <c r="BM173" s="23" t="s">
        <v>867</v>
      </c>
    </row>
    <row r="174" spans="2:65" s="1" customFormat="1" ht="25.5" customHeight="1">
      <c r="B174" s="141"/>
      <c r="C174" s="202" t="s">
        <v>322</v>
      </c>
      <c r="D174" s="202" t="s">
        <v>266</v>
      </c>
      <c r="E174" s="203" t="s">
        <v>868</v>
      </c>
      <c r="F174" s="310" t="s">
        <v>869</v>
      </c>
      <c r="G174" s="310"/>
      <c r="H174" s="310"/>
      <c r="I174" s="310"/>
      <c r="J174" s="204" t="s">
        <v>414</v>
      </c>
      <c r="K174" s="205">
        <v>2</v>
      </c>
      <c r="L174" s="311">
        <v>0</v>
      </c>
      <c r="M174" s="311"/>
      <c r="N174" s="312">
        <f t="shared" si="5"/>
        <v>0</v>
      </c>
      <c r="O174" s="292"/>
      <c r="P174" s="292"/>
      <c r="Q174" s="292"/>
      <c r="R174" s="144"/>
      <c r="T174" s="175" t="s">
        <v>5</v>
      </c>
      <c r="U174" s="47" t="s">
        <v>40</v>
      </c>
      <c r="V174" s="39"/>
      <c r="W174" s="176">
        <f t="shared" si="6"/>
        <v>0</v>
      </c>
      <c r="X174" s="176">
        <v>0.06</v>
      </c>
      <c r="Y174" s="176">
        <f t="shared" si="7"/>
        <v>0.12</v>
      </c>
      <c r="Z174" s="176">
        <v>0</v>
      </c>
      <c r="AA174" s="177">
        <f t="shared" si="8"/>
        <v>0</v>
      </c>
      <c r="AR174" s="23" t="s">
        <v>207</v>
      </c>
      <c r="AT174" s="23" t="s">
        <v>266</v>
      </c>
      <c r="AU174" s="23" t="s">
        <v>103</v>
      </c>
      <c r="AY174" s="23" t="s">
        <v>169</v>
      </c>
      <c r="BE174" s="117">
        <f t="shared" si="9"/>
        <v>0</v>
      </c>
      <c r="BF174" s="117">
        <f t="shared" si="10"/>
        <v>0</v>
      </c>
      <c r="BG174" s="117">
        <f t="shared" si="11"/>
        <v>0</v>
      </c>
      <c r="BH174" s="117">
        <f t="shared" si="12"/>
        <v>0</v>
      </c>
      <c r="BI174" s="117">
        <f t="shared" si="13"/>
        <v>0</v>
      </c>
      <c r="BJ174" s="23" t="s">
        <v>103</v>
      </c>
      <c r="BK174" s="178">
        <f t="shared" si="14"/>
        <v>0</v>
      </c>
      <c r="BL174" s="23" t="s">
        <v>174</v>
      </c>
      <c r="BM174" s="23" t="s">
        <v>870</v>
      </c>
    </row>
    <row r="175" spans="2:65" s="1" customFormat="1" ht="16.5" customHeight="1">
      <c r="B175" s="141"/>
      <c r="C175" s="202" t="s">
        <v>469</v>
      </c>
      <c r="D175" s="202" t="s">
        <v>266</v>
      </c>
      <c r="E175" s="203" t="s">
        <v>871</v>
      </c>
      <c r="F175" s="310" t="s">
        <v>872</v>
      </c>
      <c r="G175" s="310"/>
      <c r="H175" s="310"/>
      <c r="I175" s="310"/>
      <c r="J175" s="204" t="s">
        <v>414</v>
      </c>
      <c r="K175" s="205">
        <v>2</v>
      </c>
      <c r="L175" s="311">
        <v>0</v>
      </c>
      <c r="M175" s="311"/>
      <c r="N175" s="312">
        <f t="shared" si="5"/>
        <v>0</v>
      </c>
      <c r="O175" s="292"/>
      <c r="P175" s="292"/>
      <c r="Q175" s="292"/>
      <c r="R175" s="144"/>
      <c r="T175" s="175" t="s">
        <v>5</v>
      </c>
      <c r="U175" s="47" t="s">
        <v>40</v>
      </c>
      <c r="V175" s="39"/>
      <c r="W175" s="176">
        <f t="shared" si="6"/>
        <v>0</v>
      </c>
      <c r="X175" s="176">
        <v>0.15229999999999999</v>
      </c>
      <c r="Y175" s="176">
        <f t="shared" si="7"/>
        <v>0.30459999999999998</v>
      </c>
      <c r="Z175" s="176">
        <v>0</v>
      </c>
      <c r="AA175" s="177">
        <f t="shared" si="8"/>
        <v>0</v>
      </c>
      <c r="AR175" s="23" t="s">
        <v>207</v>
      </c>
      <c r="AT175" s="23" t="s">
        <v>266</v>
      </c>
      <c r="AU175" s="23" t="s">
        <v>103</v>
      </c>
      <c r="AY175" s="23" t="s">
        <v>169</v>
      </c>
      <c r="BE175" s="117">
        <f t="shared" si="9"/>
        <v>0</v>
      </c>
      <c r="BF175" s="117">
        <f t="shared" si="10"/>
        <v>0</v>
      </c>
      <c r="BG175" s="117">
        <f t="shared" si="11"/>
        <v>0</v>
      </c>
      <c r="BH175" s="117">
        <f t="shared" si="12"/>
        <v>0</v>
      </c>
      <c r="BI175" s="117">
        <f t="shared" si="13"/>
        <v>0</v>
      </c>
      <c r="BJ175" s="23" t="s">
        <v>103</v>
      </c>
      <c r="BK175" s="178">
        <f t="shared" si="14"/>
        <v>0</v>
      </c>
      <c r="BL175" s="23" t="s">
        <v>174</v>
      </c>
      <c r="BM175" s="23" t="s">
        <v>873</v>
      </c>
    </row>
    <row r="176" spans="2:65" s="1" customFormat="1" ht="16.5" customHeight="1">
      <c r="B176" s="141"/>
      <c r="C176" s="202" t="s">
        <v>472</v>
      </c>
      <c r="D176" s="202" t="s">
        <v>266</v>
      </c>
      <c r="E176" s="203" t="s">
        <v>874</v>
      </c>
      <c r="F176" s="310" t="s">
        <v>875</v>
      </c>
      <c r="G176" s="310"/>
      <c r="H176" s="310"/>
      <c r="I176" s="310"/>
      <c r="J176" s="204" t="s">
        <v>414</v>
      </c>
      <c r="K176" s="205">
        <v>2</v>
      </c>
      <c r="L176" s="311">
        <v>0</v>
      </c>
      <c r="M176" s="311"/>
      <c r="N176" s="312">
        <f t="shared" si="5"/>
        <v>0</v>
      </c>
      <c r="O176" s="292"/>
      <c r="P176" s="292"/>
      <c r="Q176" s="292"/>
      <c r="R176" s="144"/>
      <c r="T176" s="175" t="s">
        <v>5</v>
      </c>
      <c r="U176" s="47" t="s">
        <v>40</v>
      </c>
      <c r="V176" s="39"/>
      <c r="W176" s="176">
        <f t="shared" si="6"/>
        <v>0</v>
      </c>
      <c r="X176" s="176">
        <v>8.6400000000000005E-2</v>
      </c>
      <c r="Y176" s="176">
        <f t="shared" si="7"/>
        <v>0.17280000000000001</v>
      </c>
      <c r="Z176" s="176">
        <v>0</v>
      </c>
      <c r="AA176" s="177">
        <f t="shared" si="8"/>
        <v>0</v>
      </c>
      <c r="AR176" s="23" t="s">
        <v>207</v>
      </c>
      <c r="AT176" s="23" t="s">
        <v>266</v>
      </c>
      <c r="AU176" s="23" t="s">
        <v>103</v>
      </c>
      <c r="AY176" s="23" t="s">
        <v>169</v>
      </c>
      <c r="BE176" s="117">
        <f t="shared" si="9"/>
        <v>0</v>
      </c>
      <c r="BF176" s="117">
        <f t="shared" si="10"/>
        <v>0</v>
      </c>
      <c r="BG176" s="117">
        <f t="shared" si="11"/>
        <v>0</v>
      </c>
      <c r="BH176" s="117">
        <f t="shared" si="12"/>
        <v>0</v>
      </c>
      <c r="BI176" s="117">
        <f t="shared" si="13"/>
        <v>0</v>
      </c>
      <c r="BJ176" s="23" t="s">
        <v>103</v>
      </c>
      <c r="BK176" s="178">
        <f t="shared" si="14"/>
        <v>0</v>
      </c>
      <c r="BL176" s="23" t="s">
        <v>174</v>
      </c>
      <c r="BM176" s="23" t="s">
        <v>876</v>
      </c>
    </row>
    <row r="177" spans="2:65" s="1" customFormat="1" ht="25.5" customHeight="1">
      <c r="B177" s="141"/>
      <c r="C177" s="170" t="s">
        <v>499</v>
      </c>
      <c r="D177" s="170" t="s">
        <v>170</v>
      </c>
      <c r="E177" s="171" t="s">
        <v>877</v>
      </c>
      <c r="F177" s="290" t="s">
        <v>878</v>
      </c>
      <c r="G177" s="290"/>
      <c r="H177" s="290"/>
      <c r="I177" s="290"/>
      <c r="J177" s="172" t="s">
        <v>370</v>
      </c>
      <c r="K177" s="173">
        <v>115</v>
      </c>
      <c r="L177" s="291">
        <v>0</v>
      </c>
      <c r="M177" s="291"/>
      <c r="N177" s="292">
        <f t="shared" si="5"/>
        <v>0</v>
      </c>
      <c r="O177" s="292"/>
      <c r="P177" s="292"/>
      <c r="Q177" s="292"/>
      <c r="R177" s="144"/>
      <c r="T177" s="175" t="s">
        <v>5</v>
      </c>
      <c r="U177" s="47" t="s">
        <v>40</v>
      </c>
      <c r="V177" s="39"/>
      <c r="W177" s="176">
        <f t="shared" si="6"/>
        <v>0</v>
      </c>
      <c r="X177" s="176">
        <v>1E-4</v>
      </c>
      <c r="Y177" s="176">
        <f t="shared" si="7"/>
        <v>1.15E-2</v>
      </c>
      <c r="Z177" s="176">
        <v>0</v>
      </c>
      <c r="AA177" s="177">
        <f t="shared" si="8"/>
        <v>0</v>
      </c>
      <c r="AR177" s="23" t="s">
        <v>174</v>
      </c>
      <c r="AT177" s="23" t="s">
        <v>170</v>
      </c>
      <c r="AU177" s="23" t="s">
        <v>103</v>
      </c>
      <c r="AY177" s="23" t="s">
        <v>169</v>
      </c>
      <c r="BE177" s="117">
        <f t="shared" si="9"/>
        <v>0</v>
      </c>
      <c r="BF177" s="117">
        <f t="shared" si="10"/>
        <v>0</v>
      </c>
      <c r="BG177" s="117">
        <f t="shared" si="11"/>
        <v>0</v>
      </c>
      <c r="BH177" s="117">
        <f t="shared" si="12"/>
        <v>0</v>
      </c>
      <c r="BI177" s="117">
        <f t="shared" si="13"/>
        <v>0</v>
      </c>
      <c r="BJ177" s="23" t="s">
        <v>103</v>
      </c>
      <c r="BK177" s="178">
        <f t="shared" si="14"/>
        <v>0</v>
      </c>
      <c r="BL177" s="23" t="s">
        <v>174</v>
      </c>
      <c r="BM177" s="23" t="s">
        <v>879</v>
      </c>
    </row>
    <row r="178" spans="2:65" s="10" customFormat="1" ht="29.9" customHeight="1">
      <c r="B178" s="159"/>
      <c r="C178" s="160"/>
      <c r="D178" s="169" t="s">
        <v>141</v>
      </c>
      <c r="E178" s="169"/>
      <c r="F178" s="169"/>
      <c r="G178" s="169"/>
      <c r="H178" s="169"/>
      <c r="I178" s="169"/>
      <c r="J178" s="169"/>
      <c r="K178" s="169"/>
      <c r="L178" s="169"/>
      <c r="M178" s="169"/>
      <c r="N178" s="304">
        <f>BK178</f>
        <v>0</v>
      </c>
      <c r="O178" s="305"/>
      <c r="P178" s="305"/>
      <c r="Q178" s="305"/>
      <c r="R178" s="162"/>
      <c r="T178" s="163"/>
      <c r="U178" s="160"/>
      <c r="V178" s="160"/>
      <c r="W178" s="164">
        <f>W179</f>
        <v>0</v>
      </c>
      <c r="X178" s="160"/>
      <c r="Y178" s="164">
        <f>Y179</f>
        <v>0</v>
      </c>
      <c r="Z178" s="160"/>
      <c r="AA178" s="165">
        <f>AA179</f>
        <v>0</v>
      </c>
      <c r="AR178" s="166" t="s">
        <v>81</v>
      </c>
      <c r="AT178" s="167" t="s">
        <v>72</v>
      </c>
      <c r="AU178" s="167" t="s">
        <v>81</v>
      </c>
      <c r="AY178" s="166" t="s">
        <v>169</v>
      </c>
      <c r="BK178" s="168">
        <f>BK179</f>
        <v>0</v>
      </c>
    </row>
    <row r="179" spans="2:65" s="1" customFormat="1" ht="38.25" customHeight="1">
      <c r="B179" s="141"/>
      <c r="C179" s="170" t="s">
        <v>504</v>
      </c>
      <c r="D179" s="170" t="s">
        <v>170</v>
      </c>
      <c r="E179" s="171" t="s">
        <v>880</v>
      </c>
      <c r="F179" s="290" t="s">
        <v>881</v>
      </c>
      <c r="G179" s="290"/>
      <c r="H179" s="290"/>
      <c r="I179" s="290"/>
      <c r="J179" s="172" t="s">
        <v>243</v>
      </c>
      <c r="K179" s="173">
        <v>68.793000000000006</v>
      </c>
      <c r="L179" s="291">
        <v>0</v>
      </c>
      <c r="M179" s="291"/>
      <c r="N179" s="292">
        <f>ROUND(L179*K179,3)</f>
        <v>0</v>
      </c>
      <c r="O179" s="292"/>
      <c r="P179" s="292"/>
      <c r="Q179" s="292"/>
      <c r="R179" s="144"/>
      <c r="T179" s="175" t="s">
        <v>5</v>
      </c>
      <c r="U179" s="47" t="s">
        <v>40</v>
      </c>
      <c r="V179" s="39"/>
      <c r="W179" s="176">
        <f>V179*K179</f>
        <v>0</v>
      </c>
      <c r="X179" s="176">
        <v>0</v>
      </c>
      <c r="Y179" s="176">
        <f>X179*K179</f>
        <v>0</v>
      </c>
      <c r="Z179" s="176">
        <v>0</v>
      </c>
      <c r="AA179" s="177">
        <f>Z179*K179</f>
        <v>0</v>
      </c>
      <c r="AR179" s="23" t="s">
        <v>174</v>
      </c>
      <c r="AT179" s="23" t="s">
        <v>170</v>
      </c>
      <c r="AU179" s="23" t="s">
        <v>103</v>
      </c>
      <c r="AY179" s="23" t="s">
        <v>169</v>
      </c>
      <c r="BE179" s="117">
        <f>IF(U179="základná",N179,0)</f>
        <v>0</v>
      </c>
      <c r="BF179" s="117">
        <f>IF(U179="znížená",N179,0)</f>
        <v>0</v>
      </c>
      <c r="BG179" s="117">
        <f>IF(U179="zákl. prenesená",N179,0)</f>
        <v>0</v>
      </c>
      <c r="BH179" s="117">
        <f>IF(U179="zníž. prenesená",N179,0)</f>
        <v>0</v>
      </c>
      <c r="BI179" s="117">
        <f>IF(U179="nulová",N179,0)</f>
        <v>0</v>
      </c>
      <c r="BJ179" s="23" t="s">
        <v>103</v>
      </c>
      <c r="BK179" s="178">
        <f>ROUND(L179*K179,3)</f>
        <v>0</v>
      </c>
      <c r="BL179" s="23" t="s">
        <v>174</v>
      </c>
      <c r="BM179" s="23" t="s">
        <v>882</v>
      </c>
    </row>
    <row r="180" spans="2:65" s="1" customFormat="1" ht="49.9" customHeight="1">
      <c r="B180" s="38"/>
      <c r="C180" s="39"/>
      <c r="D180" s="161" t="s">
        <v>331</v>
      </c>
      <c r="E180" s="39"/>
      <c r="F180" s="39"/>
      <c r="G180" s="39"/>
      <c r="H180" s="39"/>
      <c r="I180" s="39"/>
      <c r="J180" s="39"/>
      <c r="K180" s="39"/>
      <c r="L180" s="39"/>
      <c r="M180" s="39"/>
      <c r="N180" s="324">
        <f t="shared" ref="N180:N185" si="15">BK180</f>
        <v>0</v>
      </c>
      <c r="O180" s="325"/>
      <c r="P180" s="325"/>
      <c r="Q180" s="325"/>
      <c r="R180" s="40"/>
      <c r="T180" s="206"/>
      <c r="U180" s="39"/>
      <c r="V180" s="39"/>
      <c r="W180" s="39"/>
      <c r="X180" s="39"/>
      <c r="Y180" s="39"/>
      <c r="Z180" s="39"/>
      <c r="AA180" s="77"/>
      <c r="AT180" s="23" t="s">
        <v>72</v>
      </c>
      <c r="AU180" s="23" t="s">
        <v>73</v>
      </c>
      <c r="AY180" s="23" t="s">
        <v>332</v>
      </c>
      <c r="BK180" s="178">
        <f>SUM(BK181:BK185)</f>
        <v>0</v>
      </c>
    </row>
    <row r="181" spans="2:65" s="1" customFormat="1" ht="22.4" customHeight="1">
      <c r="B181" s="38"/>
      <c r="C181" s="207" t="s">
        <v>5</v>
      </c>
      <c r="D181" s="207" t="s">
        <v>170</v>
      </c>
      <c r="E181" s="208" t="s">
        <v>5</v>
      </c>
      <c r="F181" s="316" t="s">
        <v>5</v>
      </c>
      <c r="G181" s="316"/>
      <c r="H181" s="316"/>
      <c r="I181" s="316"/>
      <c r="J181" s="209" t="s">
        <v>5</v>
      </c>
      <c r="K181" s="174"/>
      <c r="L181" s="291"/>
      <c r="M181" s="317"/>
      <c r="N181" s="317">
        <f t="shared" si="15"/>
        <v>0</v>
      </c>
      <c r="O181" s="317"/>
      <c r="P181" s="317"/>
      <c r="Q181" s="317"/>
      <c r="R181" s="40"/>
      <c r="T181" s="175" t="s">
        <v>5</v>
      </c>
      <c r="U181" s="210" t="s">
        <v>40</v>
      </c>
      <c r="V181" s="39"/>
      <c r="W181" s="39"/>
      <c r="X181" s="39"/>
      <c r="Y181" s="39"/>
      <c r="Z181" s="39"/>
      <c r="AA181" s="77"/>
      <c r="AT181" s="23" t="s">
        <v>332</v>
      </c>
      <c r="AU181" s="23" t="s">
        <v>81</v>
      </c>
      <c r="AY181" s="23" t="s">
        <v>332</v>
      </c>
      <c r="BE181" s="117">
        <f>IF(U181="základná",N181,0)</f>
        <v>0</v>
      </c>
      <c r="BF181" s="117">
        <f>IF(U181="znížená",N181,0)</f>
        <v>0</v>
      </c>
      <c r="BG181" s="117">
        <f>IF(U181="zákl. prenesená",N181,0)</f>
        <v>0</v>
      </c>
      <c r="BH181" s="117">
        <f>IF(U181="zníž. prenesená",N181,0)</f>
        <v>0</v>
      </c>
      <c r="BI181" s="117">
        <f>IF(U181="nulová",N181,0)</f>
        <v>0</v>
      </c>
      <c r="BJ181" s="23" t="s">
        <v>103</v>
      </c>
      <c r="BK181" s="178">
        <f>L181*K181</f>
        <v>0</v>
      </c>
    </row>
    <row r="182" spans="2:65" s="1" customFormat="1" ht="22.4" customHeight="1">
      <c r="B182" s="38"/>
      <c r="C182" s="207" t="s">
        <v>5</v>
      </c>
      <c r="D182" s="207" t="s">
        <v>170</v>
      </c>
      <c r="E182" s="208" t="s">
        <v>5</v>
      </c>
      <c r="F182" s="316" t="s">
        <v>5</v>
      </c>
      <c r="G182" s="316"/>
      <c r="H182" s="316"/>
      <c r="I182" s="316"/>
      <c r="J182" s="209" t="s">
        <v>5</v>
      </c>
      <c r="K182" s="174"/>
      <c r="L182" s="291"/>
      <c r="M182" s="317"/>
      <c r="N182" s="317">
        <f t="shared" si="15"/>
        <v>0</v>
      </c>
      <c r="O182" s="317"/>
      <c r="P182" s="317"/>
      <c r="Q182" s="317"/>
      <c r="R182" s="40"/>
      <c r="T182" s="175" t="s">
        <v>5</v>
      </c>
      <c r="U182" s="210" t="s">
        <v>40</v>
      </c>
      <c r="V182" s="39"/>
      <c r="W182" s="39"/>
      <c r="X182" s="39"/>
      <c r="Y182" s="39"/>
      <c r="Z182" s="39"/>
      <c r="AA182" s="77"/>
      <c r="AT182" s="23" t="s">
        <v>332</v>
      </c>
      <c r="AU182" s="23" t="s">
        <v>81</v>
      </c>
      <c r="AY182" s="23" t="s">
        <v>332</v>
      </c>
      <c r="BE182" s="117">
        <f>IF(U182="základná",N182,0)</f>
        <v>0</v>
      </c>
      <c r="BF182" s="117">
        <f>IF(U182="znížená",N182,0)</f>
        <v>0</v>
      </c>
      <c r="BG182" s="117">
        <f>IF(U182="zákl. prenesená",N182,0)</f>
        <v>0</v>
      </c>
      <c r="BH182" s="117">
        <f>IF(U182="zníž. prenesená",N182,0)</f>
        <v>0</v>
      </c>
      <c r="BI182" s="117">
        <f>IF(U182="nulová",N182,0)</f>
        <v>0</v>
      </c>
      <c r="BJ182" s="23" t="s">
        <v>103</v>
      </c>
      <c r="BK182" s="178">
        <f>L182*K182</f>
        <v>0</v>
      </c>
    </row>
    <row r="183" spans="2:65" s="1" customFormat="1" ht="22.4" customHeight="1">
      <c r="B183" s="38"/>
      <c r="C183" s="207" t="s">
        <v>5</v>
      </c>
      <c r="D183" s="207" t="s">
        <v>170</v>
      </c>
      <c r="E183" s="208" t="s">
        <v>5</v>
      </c>
      <c r="F183" s="316" t="s">
        <v>5</v>
      </c>
      <c r="G183" s="316"/>
      <c r="H183" s="316"/>
      <c r="I183" s="316"/>
      <c r="J183" s="209" t="s">
        <v>5</v>
      </c>
      <c r="K183" s="174"/>
      <c r="L183" s="291"/>
      <c r="M183" s="317"/>
      <c r="N183" s="317">
        <f t="shared" si="15"/>
        <v>0</v>
      </c>
      <c r="O183" s="317"/>
      <c r="P183" s="317"/>
      <c r="Q183" s="317"/>
      <c r="R183" s="40"/>
      <c r="T183" s="175" t="s">
        <v>5</v>
      </c>
      <c r="U183" s="210" t="s">
        <v>40</v>
      </c>
      <c r="V183" s="39"/>
      <c r="W183" s="39"/>
      <c r="X183" s="39"/>
      <c r="Y183" s="39"/>
      <c r="Z183" s="39"/>
      <c r="AA183" s="77"/>
      <c r="AT183" s="23" t="s">
        <v>332</v>
      </c>
      <c r="AU183" s="23" t="s">
        <v>81</v>
      </c>
      <c r="AY183" s="23" t="s">
        <v>332</v>
      </c>
      <c r="BE183" s="117">
        <f>IF(U183="základná",N183,0)</f>
        <v>0</v>
      </c>
      <c r="BF183" s="117">
        <f>IF(U183="znížená",N183,0)</f>
        <v>0</v>
      </c>
      <c r="BG183" s="117">
        <f>IF(U183="zákl. prenesená",N183,0)</f>
        <v>0</v>
      </c>
      <c r="BH183" s="117">
        <f>IF(U183="zníž. prenesená",N183,0)</f>
        <v>0</v>
      </c>
      <c r="BI183" s="117">
        <f>IF(U183="nulová",N183,0)</f>
        <v>0</v>
      </c>
      <c r="BJ183" s="23" t="s">
        <v>103</v>
      </c>
      <c r="BK183" s="178">
        <f>L183*K183</f>
        <v>0</v>
      </c>
    </row>
    <row r="184" spans="2:65" s="1" customFormat="1" ht="22.4" customHeight="1">
      <c r="B184" s="38"/>
      <c r="C184" s="207" t="s">
        <v>5</v>
      </c>
      <c r="D184" s="207" t="s">
        <v>170</v>
      </c>
      <c r="E184" s="208" t="s">
        <v>5</v>
      </c>
      <c r="F184" s="316" t="s">
        <v>5</v>
      </c>
      <c r="G184" s="316"/>
      <c r="H184" s="316"/>
      <c r="I184" s="316"/>
      <c r="J184" s="209" t="s">
        <v>5</v>
      </c>
      <c r="K184" s="174"/>
      <c r="L184" s="291"/>
      <c r="M184" s="317"/>
      <c r="N184" s="317">
        <f t="shared" si="15"/>
        <v>0</v>
      </c>
      <c r="O184" s="317"/>
      <c r="P184" s="317"/>
      <c r="Q184" s="317"/>
      <c r="R184" s="40"/>
      <c r="T184" s="175" t="s">
        <v>5</v>
      </c>
      <c r="U184" s="210" t="s">
        <v>40</v>
      </c>
      <c r="V184" s="39"/>
      <c r="W184" s="39"/>
      <c r="X184" s="39"/>
      <c r="Y184" s="39"/>
      <c r="Z184" s="39"/>
      <c r="AA184" s="77"/>
      <c r="AT184" s="23" t="s">
        <v>332</v>
      </c>
      <c r="AU184" s="23" t="s">
        <v>81</v>
      </c>
      <c r="AY184" s="23" t="s">
        <v>332</v>
      </c>
      <c r="BE184" s="117">
        <f>IF(U184="základná",N184,0)</f>
        <v>0</v>
      </c>
      <c r="BF184" s="117">
        <f>IF(U184="znížená",N184,0)</f>
        <v>0</v>
      </c>
      <c r="BG184" s="117">
        <f>IF(U184="zákl. prenesená",N184,0)</f>
        <v>0</v>
      </c>
      <c r="BH184" s="117">
        <f>IF(U184="zníž. prenesená",N184,0)</f>
        <v>0</v>
      </c>
      <c r="BI184" s="117">
        <f>IF(U184="nulová",N184,0)</f>
        <v>0</v>
      </c>
      <c r="BJ184" s="23" t="s">
        <v>103</v>
      </c>
      <c r="BK184" s="178">
        <f>L184*K184</f>
        <v>0</v>
      </c>
    </row>
    <row r="185" spans="2:65" s="1" customFormat="1" ht="22.4" customHeight="1">
      <c r="B185" s="38"/>
      <c r="C185" s="207" t="s">
        <v>5</v>
      </c>
      <c r="D185" s="207" t="s">
        <v>170</v>
      </c>
      <c r="E185" s="208" t="s">
        <v>5</v>
      </c>
      <c r="F185" s="316" t="s">
        <v>5</v>
      </c>
      <c r="G185" s="316"/>
      <c r="H185" s="316"/>
      <c r="I185" s="316"/>
      <c r="J185" s="209" t="s">
        <v>5</v>
      </c>
      <c r="K185" s="174"/>
      <c r="L185" s="291"/>
      <c r="M185" s="317"/>
      <c r="N185" s="317">
        <f t="shared" si="15"/>
        <v>0</v>
      </c>
      <c r="O185" s="317"/>
      <c r="P185" s="317"/>
      <c r="Q185" s="317"/>
      <c r="R185" s="40"/>
      <c r="T185" s="175" t="s">
        <v>5</v>
      </c>
      <c r="U185" s="210" t="s">
        <v>40</v>
      </c>
      <c r="V185" s="59"/>
      <c r="W185" s="59"/>
      <c r="X185" s="59"/>
      <c r="Y185" s="59"/>
      <c r="Z185" s="59"/>
      <c r="AA185" s="61"/>
      <c r="AT185" s="23" t="s">
        <v>332</v>
      </c>
      <c r="AU185" s="23" t="s">
        <v>81</v>
      </c>
      <c r="AY185" s="23" t="s">
        <v>332</v>
      </c>
      <c r="BE185" s="117">
        <f>IF(U185="základná",N185,0)</f>
        <v>0</v>
      </c>
      <c r="BF185" s="117">
        <f>IF(U185="znížená",N185,0)</f>
        <v>0</v>
      </c>
      <c r="BG185" s="117">
        <f>IF(U185="zákl. prenesená",N185,0)</f>
        <v>0</v>
      </c>
      <c r="BH185" s="117">
        <f>IF(U185="zníž. prenesená",N185,0)</f>
        <v>0</v>
      </c>
      <c r="BI185" s="117">
        <f>IF(U185="nulová",N185,0)</f>
        <v>0</v>
      </c>
      <c r="BJ185" s="23" t="s">
        <v>103</v>
      </c>
      <c r="BK185" s="178">
        <f>L185*K185</f>
        <v>0</v>
      </c>
    </row>
    <row r="186" spans="2:65" s="1" customFormat="1" ht="7" customHeight="1">
      <c r="B186" s="62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4"/>
    </row>
  </sheetData>
  <mergeCells count="234">
    <mergeCell ref="H1:K1"/>
    <mergeCell ref="S2:AC2"/>
    <mergeCell ref="F185:I185"/>
    <mergeCell ref="L185:M185"/>
    <mergeCell ref="N185:Q185"/>
    <mergeCell ref="N123:Q123"/>
    <mergeCell ref="N124:Q124"/>
    <mergeCell ref="N125:Q125"/>
    <mergeCell ref="N141:Q141"/>
    <mergeCell ref="N144:Q144"/>
    <mergeCell ref="N178:Q178"/>
    <mergeCell ref="N180:Q180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7:I177"/>
    <mergeCell ref="L177:M177"/>
    <mergeCell ref="N177:Q177"/>
    <mergeCell ref="F179:I179"/>
    <mergeCell ref="L179:M179"/>
    <mergeCell ref="N179:Q179"/>
    <mergeCell ref="F181:I181"/>
    <mergeCell ref="L181:M181"/>
    <mergeCell ref="N181:Q181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2:I142"/>
    <mergeCell ref="L142:M142"/>
    <mergeCell ref="N142:Q142"/>
    <mergeCell ref="F143:I143"/>
    <mergeCell ref="F145:I145"/>
    <mergeCell ref="L145:M145"/>
    <mergeCell ref="N145:Q145"/>
    <mergeCell ref="F146:I146"/>
    <mergeCell ref="L146:M146"/>
    <mergeCell ref="N146:Q146"/>
    <mergeCell ref="F137:I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2:I132"/>
    <mergeCell ref="F133:I133"/>
    <mergeCell ref="L133:M133"/>
    <mergeCell ref="N133:Q133"/>
    <mergeCell ref="F134:I134"/>
    <mergeCell ref="L134:M134"/>
    <mergeCell ref="N134:Q134"/>
    <mergeCell ref="F135:I135"/>
    <mergeCell ref="F136:I136"/>
    <mergeCell ref="L136:M136"/>
    <mergeCell ref="N136:Q136"/>
    <mergeCell ref="F128:I128"/>
    <mergeCell ref="L128:M128"/>
    <mergeCell ref="N128:Q128"/>
    <mergeCell ref="F129:I129"/>
    <mergeCell ref="F130:I130"/>
    <mergeCell ref="L130:M130"/>
    <mergeCell ref="N130:Q130"/>
    <mergeCell ref="F131:I131"/>
    <mergeCell ref="L131:M131"/>
    <mergeCell ref="N131:Q131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81:D186" xr:uid="{00000000-0002-0000-0800-000000000000}">
      <formula1>"K, M"</formula1>
    </dataValidation>
    <dataValidation type="list" allowBlank="1" showInputMessage="1" showErrorMessage="1" error="Povolené sú hodnoty základná, znížená, nulová." sqref="U181:U186" xr:uid="{00000000-0002-0000-0800-000001000000}">
      <formula1>"základná, znížená, nulová"</formula1>
    </dataValidation>
  </dataValidations>
  <hyperlinks>
    <hyperlink ref="F1:G1" location="C2" display="1) Krycí list rozpočtu" xr:uid="{00000000-0004-0000-0800-000000000000}"/>
    <hyperlink ref="H1:K1" location="C87" display="2) Rekapitulácia rozpočtu" xr:uid="{00000000-0004-0000-0800-000001000000}"/>
    <hyperlink ref="L1" location="C122" display="3) Rozpočet" xr:uid="{00000000-0004-0000-0800-000002000000}"/>
    <hyperlink ref="S1:T1" location="'Rekapitulácia stavby'!C2" display="Rekapitulácia stavby" xr:uid="{00000000-0004-0000-08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SO-01 - Oceľový prístrešo...</vt:lpstr>
      <vt:lpstr>SO-02 - Oceľový prístrešo...</vt:lpstr>
      <vt:lpstr>SO-03 - Oceľový prístrešo...</vt:lpstr>
      <vt:lpstr>SO-04 - Oceľový prístrešo...</vt:lpstr>
      <vt:lpstr>SO-05 - Stavebné úpravy j...</vt:lpstr>
      <vt:lpstr>SO-06 - Osvetlenie</vt:lpstr>
      <vt:lpstr>SO-07.1 - Stavebné riešenie</vt:lpstr>
      <vt:lpstr>SO-07.2 - Odvodnenie</vt:lpstr>
      <vt:lpstr>SO-08 - Stavebné úpravy j...</vt:lpstr>
      <vt:lpstr>ZS_NP - Zariadenie staven...</vt:lpstr>
      <vt:lpstr>'Rekapitulácia stavby'!Názvy_tlače</vt:lpstr>
      <vt:lpstr>'SO-01 - Oceľový prístrešo...'!Názvy_tlače</vt:lpstr>
      <vt:lpstr>'SO-02 - Oceľový prístrešo...'!Názvy_tlače</vt:lpstr>
      <vt:lpstr>'SO-03 - Oceľový prístrešo...'!Názvy_tlače</vt:lpstr>
      <vt:lpstr>'SO-04 - Oceľový prístrešo...'!Názvy_tlače</vt:lpstr>
      <vt:lpstr>'SO-05 - Stavebné úpravy j...'!Názvy_tlače</vt:lpstr>
      <vt:lpstr>'SO-06 - Osvetlenie'!Názvy_tlače</vt:lpstr>
      <vt:lpstr>'SO-07.1 - Stavebné riešenie'!Názvy_tlače</vt:lpstr>
      <vt:lpstr>'SO-07.2 - Odvodnenie'!Názvy_tlače</vt:lpstr>
      <vt:lpstr>'SO-08 - Stavebné úpravy j...'!Názvy_tlače</vt:lpstr>
      <vt:lpstr>'ZS_NP - Zariadenie staven...'!Názvy_tlače</vt:lpstr>
      <vt:lpstr>'Rekapitulácia stavby'!Oblasť_tlače</vt:lpstr>
      <vt:lpstr>'SO-01 - Oceľový prístrešo...'!Oblasť_tlače</vt:lpstr>
      <vt:lpstr>'SO-02 - Oceľový prístrešo...'!Oblasť_tlače</vt:lpstr>
      <vt:lpstr>'SO-03 - Oceľový prístrešo...'!Oblasť_tlače</vt:lpstr>
      <vt:lpstr>'SO-04 - Oceľový prístrešo...'!Oblasť_tlače</vt:lpstr>
      <vt:lpstr>'SO-05 - Stavebné úpravy j...'!Oblasť_tlače</vt:lpstr>
      <vt:lpstr>'SO-06 - Osvetlenie'!Oblasť_tlače</vt:lpstr>
      <vt:lpstr>'SO-07.1 - Stavebné riešenie'!Oblasť_tlače</vt:lpstr>
      <vt:lpstr>'SO-07.2 - Odvodnenie'!Oblasť_tlače</vt:lpstr>
      <vt:lpstr>'SO-08 - Stavebné úpravy j...'!Oblasť_tlače</vt:lpstr>
      <vt:lpstr>'ZS_NP - Zariadenie staven...'!Oblasť_tlače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</dc:creator>
  <cp:lastModifiedBy>Vozár</cp:lastModifiedBy>
  <cp:lastPrinted>2017-12-20T09:54:26Z</cp:lastPrinted>
  <dcterms:created xsi:type="dcterms:W3CDTF">2017-12-15T07:08:02Z</dcterms:created>
  <dcterms:modified xsi:type="dcterms:W3CDTF">2022-03-27T13:51:18Z</dcterms:modified>
</cp:coreProperties>
</file>