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zimní stadión + hala\2022 Jáma pro sníh\"/>
    </mc:Choice>
  </mc:AlternateContent>
  <xr:revisionPtr revIDLastSave="0" documentId="13_ncr:1_{B6F10B6A-530F-43F1-B955-81B4C525E37F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Stavba" sheetId="1" r:id="rId1"/>
    <sheet name="VzorPolozky" sheetId="10" state="hidden" r:id="rId2"/>
    <sheet name="01 21_0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21_01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21_01 Pol'!$A$1:$G$81</definedName>
    <definedName name="_xlnm.Print_Area" localSheetId="0">Stavba!$A$1:$J$65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2" l="1"/>
  <c r="G11" i="12"/>
  <c r="G14" i="12"/>
  <c r="G15" i="12"/>
  <c r="G18" i="12"/>
  <c r="G20" i="12"/>
  <c r="G22" i="12"/>
  <c r="G21" i="12" s="1"/>
  <c r="I64" i="1" s="1"/>
  <c r="I19" i="1" s="1"/>
  <c r="G24" i="12"/>
  <c r="G26" i="12"/>
  <c r="G30" i="12"/>
  <c r="G29" i="12" s="1"/>
  <c r="I56" i="1" s="1"/>
  <c r="G32" i="12"/>
  <c r="G35" i="12"/>
  <c r="G38" i="12"/>
  <c r="G40" i="12"/>
  <c r="G39" i="12" s="1"/>
  <c r="I55" i="1" s="1"/>
  <c r="G42" i="12"/>
  <c r="G43" i="12"/>
  <c r="G45" i="12"/>
  <c r="G44" i="12" s="1"/>
  <c r="G47" i="12"/>
  <c r="G48" i="12"/>
  <c r="G54" i="12"/>
  <c r="G56" i="12"/>
  <c r="G58" i="12"/>
  <c r="G61" i="12"/>
  <c r="G62" i="12"/>
  <c r="G63" i="12"/>
  <c r="G64" i="12"/>
  <c r="G65" i="12"/>
  <c r="G66" i="12"/>
  <c r="G68" i="12"/>
  <c r="N71" i="12"/>
  <c r="F41" i="1" s="1"/>
  <c r="I20" i="1"/>
  <c r="J28" i="1"/>
  <c r="J26" i="1"/>
  <c r="G38" i="1"/>
  <c r="F38" i="1"/>
  <c r="J23" i="1"/>
  <c r="J24" i="1"/>
  <c r="J25" i="1"/>
  <c r="J27" i="1"/>
  <c r="E24" i="1"/>
  <c r="E26" i="1"/>
  <c r="G55" i="12" l="1"/>
  <c r="I62" i="1" s="1"/>
  <c r="I18" i="1" s="1"/>
  <c r="G67" i="12"/>
  <c r="I57" i="1" s="1"/>
  <c r="G53" i="12"/>
  <c r="I60" i="1" s="1"/>
  <c r="G46" i="12"/>
  <c r="I61" i="1" s="1"/>
  <c r="I17" i="1" s="1"/>
  <c r="G37" i="12"/>
  <c r="G31" i="12"/>
  <c r="I58" i="1" s="1"/>
  <c r="G13" i="12"/>
  <c r="I53" i="1" s="1"/>
  <c r="G8" i="12"/>
  <c r="I52" i="1" s="1"/>
  <c r="F39" i="1"/>
  <c r="F42" i="1" s="1"/>
  <c r="A23" i="1" s="1"/>
  <c r="G24" i="1" s="1"/>
  <c r="F40" i="1"/>
  <c r="G60" i="12"/>
  <c r="I63" i="1" s="1"/>
  <c r="G17" i="12"/>
  <c r="G41" i="12"/>
  <c r="I59" i="1" s="1"/>
  <c r="G23" i="12"/>
  <c r="O71" i="12"/>
  <c r="I54" i="1" l="1"/>
  <c r="I65" i="1" s="1"/>
  <c r="J58" i="1" s="1"/>
  <c r="G71" i="12"/>
  <c r="A24" i="1"/>
  <c r="G41" i="1"/>
  <c r="H41" i="1" s="1"/>
  <c r="I41" i="1" s="1"/>
  <c r="G40" i="1"/>
  <c r="H40" i="1" s="1"/>
  <c r="I40" i="1" s="1"/>
  <c r="G39" i="1"/>
  <c r="J53" i="1"/>
  <c r="J64" i="1" l="1"/>
  <c r="J60" i="1"/>
  <c r="J52" i="1"/>
  <c r="J62" i="1"/>
  <c r="J61" i="1"/>
  <c r="J59" i="1"/>
  <c r="J55" i="1"/>
  <c r="J56" i="1"/>
  <c r="J57" i="1"/>
  <c r="J63" i="1"/>
  <c r="J54" i="1"/>
  <c r="I16" i="1"/>
  <c r="I21" i="1" s="1"/>
  <c r="H39" i="1"/>
  <c r="H42" i="1" s="1"/>
  <c r="G42" i="1"/>
  <c r="I39" i="1"/>
  <c r="I42" i="1" s="1"/>
  <c r="J65" i="1" l="1"/>
  <c r="A25" i="1"/>
  <c r="G28" i="1"/>
  <c r="J40" i="1"/>
  <c r="J39" i="1"/>
  <c r="J42" i="1" s="1"/>
  <c r="J41" i="1"/>
  <c r="G26" i="1" l="1"/>
  <c r="A27" i="1" s="1"/>
  <c r="A29" i="1" s="1"/>
  <c r="G29" i="1" s="1"/>
  <c r="G27" i="1" s="1"/>
  <c r="A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<sst xmlns="http://schemas.openxmlformats.org/spreadsheetml/2006/main" count="362" uniqueCount="188">
  <si>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</si>
  <si>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</si>
  <si>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</si>
  <si>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</si>
  <si>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</si>
  <si>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</si>
  <si>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</si>
  <si>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</si>
  <si>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</si>
  <si>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</si>
  <si>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</si>
  <si>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</si>
  <si>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</si>
  <si>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</si>
  <si>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</si>
  <si>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</si>
  <si>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</si>
  <si>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</si>
  <si>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</si>
  <si>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</si>
  <si>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</si>
  <si>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</si>
  <si>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</si>
  <si>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</si>
  <si>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</si>
  <si>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</si>
  <si>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</si>
  <si>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</si>
  <si>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</si>
  <si>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</si>
  <si>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</si>
  <si>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</si>
  <si>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</si>
  <si>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</si>
  <si>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</si>
  <si>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</si>
  <si>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</si>
  <si>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</si>
  <si>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</si>
  <si>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21/01</t>
  </si>
  <si>
    <t>Box na stržený sníh z ledu - Zimní stadion Znojmo</t>
  </si>
  <si>
    <t>01</t>
  </si>
  <si>
    <t>Box</t>
  </si>
  <si>
    <t>Objekt:</t>
  </si>
  <si>
    <t>Rozpočet:</t>
  </si>
  <si>
    <t>Box na sníh</t>
  </si>
  <si>
    <t>Stavba</t>
  </si>
  <si>
    <t>Celkem za stavbu</t>
  </si>
  <si>
    <t>CZK</t>
  </si>
  <si>
    <t>#POPS</t>
  </si>
  <si>
    <t>Popis stavby: 21/01 - Box na sníh</t>
  </si>
  <si>
    <t>#POPO</t>
  </si>
  <si>
    <t>Popis objektu: 01 - Box</t>
  </si>
  <si>
    <t>#POPR</t>
  </si>
  <si>
    <t>Popis rozpočtu: 21/01 - Box na stržený sníh z ledu - Zimní stadion Znojmo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</si>
  <si>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</si>
  <si>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</si>
  <si>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</si>
  <si>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</si>
  <si>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</si>
  <si>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</si>
  <si>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</si>
  <si>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</si>
  <si>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62</t>
  </si>
  <si>
    <t>Úpravy povrchů vnější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</si>
  <si>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</si>
  <si>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</si>
  <si>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</si>
  <si>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</si>
  <si>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</si>
  <si>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</si>
  <si>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</si>
  <si>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</si>
  <si>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</si>
  <si>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</si>
  <si>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</si>
  <si>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</si>
  <si>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M65</t>
  </si>
  <si>
    <t>Elektroinstalace a veřejné osvětlení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</si>
  <si>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</si>
  <si>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</si>
  <si>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</si>
  <si>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</si>
  <si>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</si>
  <si>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</si>
  <si>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</si>
  <si>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</si>
  <si>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</si>
  <si>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</si>
  <si>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</si>
  <si>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</si>
  <si>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</si>
  <si>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</si>
  <si>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</si>
  <si>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</si>
  <si>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</si>
  <si>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</si>
  <si>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120001101R00</t>
  </si>
  <si>
    <t>Příplatek za ztížení vykopávky v blízkosti vedení</t>
  </si>
  <si>
    <t>m3</t>
  </si>
  <si>
    <t>POL1_</t>
  </si>
  <si>
    <t>10</t>
  </si>
  <si>
    <t>VV</t>
  </si>
  <si>
    <t>132401401R00</t>
  </si>
  <si>
    <t>Hloubený výkop pod základy v hor.5</t>
  </si>
  <si>
    <t>273321116R00</t>
  </si>
  <si>
    <t>Železobeton zákl. desek z cem.portladských C 16/20</t>
  </si>
  <si>
    <t>279361921RT8</t>
  </si>
  <si>
    <t>Výztuž základových zdí ze svařovaných sítí svařovaná síť - drát 8,0  oka 100/100 KY81</t>
  </si>
  <si>
    <t>t</t>
  </si>
  <si>
    <t>7,89*3,6/1000*1,25</t>
  </si>
  <si>
    <t>311321311R00</t>
  </si>
  <si>
    <t>Železobeton nadzákladových zdí C 16/20</t>
  </si>
  <si>
    <t>4,85</t>
  </si>
  <si>
    <t>311351101RT1</t>
  </si>
  <si>
    <t>Bednění nadzákladových zdí jednostranné - zřízení bednicí materiál prkna</t>
  </si>
  <si>
    <t>m2</t>
  </si>
  <si>
    <t>005121 R</t>
  </si>
  <si>
    <t>Zařízení staveniště</t>
  </si>
  <si>
    <t>Soubor</t>
  </si>
  <si>
    <t>POL99_2</t>
  </si>
  <si>
    <t>341361921RT9</t>
  </si>
  <si>
    <t>Výztuž stěn a příček svařovanou sítí průměr drátu  8,0, oka 150/150 mm KY80</t>
  </si>
  <si>
    <t>5,39*35/1000*1,25</t>
  </si>
  <si>
    <t>327366111R00</t>
  </si>
  <si>
    <t>Výztuž opěrných zdí, ocel 10 505 (R),D do 12 mm</t>
  </si>
  <si>
    <t>provázaní rohů : 0,89*1*40/1000*1,08</t>
  </si>
  <si>
    <t>trnování : 0,89*0,2*250/1000*1,08</t>
  </si>
  <si>
    <t>899331111RV</t>
  </si>
  <si>
    <t>Výšková úprava vstupu do 20 cm, zvýšení poklopu vč. demontáže,montáže a obetonování</t>
  </si>
  <si>
    <t>kus</t>
  </si>
  <si>
    <t>953943123R00</t>
  </si>
  <si>
    <t>Osazení kovových předmětů do betonu, 15 kg / kus</t>
  </si>
  <si>
    <t>U profil přepážky : 2</t>
  </si>
  <si>
    <t>rám L : 4</t>
  </si>
  <si>
    <t>953981103R00</t>
  </si>
  <si>
    <t>Chemické kotvy do betonu, hl. 110 mm, M 12, ampule</t>
  </si>
  <si>
    <t>200</t>
  </si>
  <si>
    <t>311351102R00</t>
  </si>
  <si>
    <t>Bednění nadzákladových zdí jednostranné-odstranění</t>
  </si>
  <si>
    <t>622300281RT3</t>
  </si>
  <si>
    <t>Mont. chráničky kabelu  vč. chráničky Kopoflex DN 50 mm</t>
  </si>
  <si>
    <t>m</t>
  </si>
  <si>
    <t>120901121RT1</t>
  </si>
  <si>
    <t>Bourání konstrukcí z prostého betonu v odkopávkách pneumatickým kladivem</t>
  </si>
  <si>
    <t>962052211R00</t>
  </si>
  <si>
    <t>Bourání zdiva železobetonového nadzákladového</t>
  </si>
  <si>
    <t>999281105R00</t>
  </si>
  <si>
    <t>Přesun hmot pro opravy a údržbu do výšky 6 m</t>
  </si>
  <si>
    <t>POL1_1</t>
  </si>
  <si>
    <t>998767201R00</t>
  </si>
  <si>
    <t>Přesun hmot pro zámečnické konstr., výšky do 6 m</t>
  </si>
  <si>
    <t>POL7_</t>
  </si>
  <si>
    <t>767-100</t>
  </si>
  <si>
    <t>Zámečnické výrobky</t>
  </si>
  <si>
    <t>kpl</t>
  </si>
  <si>
    <t>cena zahrnuje: : 1</t>
  </si>
  <si>
    <t xml:space="preserve">ocelovou přepážku z plechu v rámu z jekl profilu vč. osazovacích U profilů 50/30/3 : </t>
  </si>
  <si>
    <t xml:space="preserve">ocelový profil po obvodu otvoru - L 50/50/3 : </t>
  </si>
  <si>
    <t>998142252R00</t>
  </si>
  <si>
    <t>Přesun hmot, nádrže beton. monolit. přípl. do 1 km vodorovná doprava materiálu na staveništi</t>
  </si>
  <si>
    <t>650010616R00</t>
  </si>
  <si>
    <t>Montáž trubky ohebné plastové D 50 mm, ulož. pevné</t>
  </si>
  <si>
    <t>3*2</t>
  </si>
  <si>
    <t>3457114703R</t>
  </si>
  <si>
    <t>Trubka kabelová chránička KOPOFLEX KF 09075</t>
  </si>
  <si>
    <t>POL3_</t>
  </si>
  <si>
    <t>979082318R00</t>
  </si>
  <si>
    <t>Vodorovná doprava suti a hmot po suchu do 6000 m</t>
  </si>
  <si>
    <t>POL8_</t>
  </si>
  <si>
    <t>979086213R00</t>
  </si>
  <si>
    <t>Nakládání vybouraných hmot na dopravní prostředek</t>
  </si>
  <si>
    <t>979082111R00</t>
  </si>
  <si>
    <t>Vnitrostaveništní doprava suti do 10 m</t>
  </si>
  <si>
    <t>979082121R00</t>
  </si>
  <si>
    <t>Příplatek k vnitrost. dopravě suti za dalších 5 m</t>
  </si>
  <si>
    <t>9-100</t>
  </si>
  <si>
    <t>Příplatek za zřízení šachty v podlaze - šachta 30x30x10cm</t>
  </si>
  <si>
    <t>979999998R00</t>
  </si>
  <si>
    <t>Poplatek za skládku suti 5% příměsí - DUFONEV Brno</t>
  </si>
  <si>
    <t>941955003R00</t>
  </si>
  <si>
    <t>Lešení lehké pomocné, výška podlahy do 2,5 m</t>
  </si>
  <si>
    <t>1,35*1,55</t>
  </si>
  <si>
    <t>SUM</t>
  </si>
  <si>
    <t>Poznámky uchazeče k zadání</t>
  </si>
  <si>
    <t>POPUZIV</t>
  </si>
  <si>
    <t>END</t>
  </si>
  <si>
    <t xml:space="preserve">krycí rošt a čelo z pásoviny 50/5, oka 150x150mm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</si>
</sst>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4" fontId="7" fillId="2" borderId="39" xfId="0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2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2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4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abSelected="1" topLeftCell="B14" zoomScaleNormal="100" zoomScaleSheetLayoutView="75" workbookViewId="0">
      <selection activeCell="M32" sqref="M3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185" t="s">
        <v>4</v>
      </c>
      <c r="C1" s="186"/>
      <c r="D1" s="186"/>
      <c r="E1" s="186"/>
      <c r="F1" s="186"/>
      <c r="G1" s="186"/>
      <c r="H1" s="186"/>
      <c r="I1" s="186"/>
      <c r="J1" s="187"/>
    </row>
    <row r="2" spans="1:15" ht="36" customHeight="1" x14ac:dyDescent="0.25">
      <c r="A2" s="2"/>
      <c r="B2" s="77" t="s">
        <v>24</v>
      </c>
      <c r="C2" s="78"/>
      <c r="D2" s="79" t="s">
        <v>39</v>
      </c>
      <c r="E2" s="194" t="s">
        <v>45</v>
      </c>
      <c r="F2" s="195"/>
      <c r="G2" s="195"/>
      <c r="H2" s="195"/>
      <c r="I2" s="195"/>
      <c r="J2" s="196"/>
      <c r="O2" s="1"/>
    </row>
    <row r="3" spans="1:15" ht="27" customHeight="1" x14ac:dyDescent="0.25">
      <c r="A3" s="2"/>
      <c r="B3" s="80" t="s">
        <v>43</v>
      </c>
      <c r="C3" s="78"/>
      <c r="D3" s="81" t="s">
        <v>41</v>
      </c>
      <c r="E3" s="197" t="s">
        <v>42</v>
      </c>
      <c r="F3" s="198"/>
      <c r="G3" s="198"/>
      <c r="H3" s="198"/>
      <c r="I3" s="198"/>
      <c r="J3" s="199"/>
    </row>
    <row r="4" spans="1:15" ht="23.25" customHeight="1" x14ac:dyDescent="0.25">
      <c r="A4" s="76">
        <v>1683</v>
      </c>
      <c r="B4" s="82" t="s">
        <v>44</v>
      </c>
      <c r="C4" s="83"/>
      <c r="D4" s="84" t="s">
        <v>39</v>
      </c>
      <c r="E4" s="207" t="s">
        <v>40</v>
      </c>
      <c r="F4" s="208"/>
      <c r="G4" s="208"/>
      <c r="H4" s="208"/>
      <c r="I4" s="208"/>
      <c r="J4" s="209"/>
    </row>
    <row r="5" spans="1:15" ht="24" customHeight="1" x14ac:dyDescent="0.25">
      <c r="A5" s="2"/>
      <c r="B5" s="31" t="s">
        <v>23</v>
      </c>
      <c r="D5" s="212"/>
      <c r="E5" s="213"/>
      <c r="F5" s="213"/>
      <c r="G5" s="213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214"/>
      <c r="E6" s="215"/>
      <c r="F6" s="215"/>
      <c r="G6" s="215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16"/>
      <c r="F7" s="217"/>
      <c r="G7" s="21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01"/>
      <c r="E11" s="201"/>
      <c r="F11" s="201"/>
      <c r="G11" s="201"/>
      <c r="H11" s="18" t="s">
        <v>38</v>
      </c>
      <c r="I11" s="86"/>
      <c r="J11" s="8"/>
    </row>
    <row r="12" spans="1:15" ht="15.75" customHeight="1" x14ac:dyDescent="0.25">
      <c r="A12" s="2"/>
      <c r="B12" s="28"/>
      <c r="C12" s="55"/>
      <c r="D12" s="206"/>
      <c r="E12" s="206"/>
      <c r="F12" s="206"/>
      <c r="G12" s="206"/>
      <c r="H12" s="18" t="s">
        <v>34</v>
      </c>
      <c r="I12" s="86"/>
      <c r="J12" s="8"/>
    </row>
    <row r="13" spans="1:15" ht="15.75" customHeight="1" x14ac:dyDescent="0.25">
      <c r="A13" s="2"/>
      <c r="B13" s="29"/>
      <c r="C13" s="56"/>
      <c r="D13" s="85"/>
      <c r="E13" s="210"/>
      <c r="F13" s="211"/>
      <c r="G13" s="21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00"/>
      <c r="F15" s="200"/>
      <c r="G15" s="202"/>
      <c r="H15" s="202"/>
      <c r="I15" s="202" t="s">
        <v>31</v>
      </c>
      <c r="J15" s="203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191"/>
      <c r="F16" s="192"/>
      <c r="G16" s="191"/>
      <c r="H16" s="192"/>
      <c r="I16" s="191">
        <f>SUMIF(F52:F64,A16,I52:I64)+SUMIF(F52:F64,"PSU",I52:I64)</f>
        <v>0</v>
      </c>
      <c r="J16" s="193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191"/>
      <c r="F17" s="192"/>
      <c r="G17" s="191"/>
      <c r="H17" s="192"/>
      <c r="I17" s="191">
        <f>SUMIF(F52:F64,A17,I52:I64)</f>
        <v>0</v>
      </c>
      <c r="J17" s="193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191"/>
      <c r="F18" s="192"/>
      <c r="G18" s="191"/>
      <c r="H18" s="192"/>
      <c r="I18" s="191">
        <f>SUMIF(F52:F64,A18,I52:I64)</f>
        <v>0</v>
      </c>
      <c r="J18" s="193"/>
    </row>
    <row r="19" spans="1:10" ht="23.25" customHeight="1" x14ac:dyDescent="0.25">
      <c r="A19" s="139" t="s">
        <v>82</v>
      </c>
      <c r="B19" s="38" t="s">
        <v>29</v>
      </c>
      <c r="C19" s="62"/>
      <c r="D19" s="63"/>
      <c r="E19" s="191"/>
      <c r="F19" s="192"/>
      <c r="G19" s="191"/>
      <c r="H19" s="192"/>
      <c r="I19" s="191">
        <f>SUMIF(F52:F64,A19,I52:I64)</f>
        <v>0</v>
      </c>
      <c r="J19" s="193"/>
    </row>
    <row r="20" spans="1:10" ht="23.25" customHeight="1" x14ac:dyDescent="0.25">
      <c r="A20" s="139" t="s">
        <v>83</v>
      </c>
      <c r="B20" s="38" t="s">
        <v>30</v>
      </c>
      <c r="C20" s="62"/>
      <c r="D20" s="63"/>
      <c r="E20" s="191"/>
      <c r="F20" s="192"/>
      <c r="G20" s="191"/>
      <c r="H20" s="192"/>
      <c r="I20" s="191">
        <f>SUMIF(F52:F64,A20,I52:I64)</f>
        <v>0</v>
      </c>
      <c r="J20" s="193"/>
    </row>
    <row r="21" spans="1:10" ht="23.25" customHeight="1" x14ac:dyDescent="0.25">
      <c r="A21" s="2"/>
      <c r="B21" s="48" t="s">
        <v>31</v>
      </c>
      <c r="C21" s="64"/>
      <c r="D21" s="65"/>
      <c r="E21" s="204"/>
      <c r="F21" s="205"/>
      <c r="G21" s="204"/>
      <c r="H21" s="205"/>
      <c r="I21" s="204">
        <f>SUM(I16:J20)</f>
        <v>0</v>
      </c>
      <c r="J21" s="223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1">
        <v>0</v>
      </c>
      <c r="H23" s="222"/>
      <c r="I23" s="222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19">
        <f>A23</f>
        <v>0</v>
      </c>
      <c r="H24" s="220"/>
      <c r="I24" s="220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1">
        <v>0</v>
      </c>
      <c r="H25" s="222"/>
      <c r="I25" s="222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88">
        <f>A25</f>
        <v>0</v>
      </c>
      <c r="H26" s="189"/>
      <c r="I26" s="189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90">
        <f>CenaCelkem-(ZakladDPHSni+DPHSni+ZakladDPHZakl+DPHZakl)</f>
        <v>0</v>
      </c>
      <c r="H27" s="190"/>
      <c r="I27" s="190"/>
      <c r="J27" s="41" t="str">
        <f t="shared" si="0"/>
        <v>CZK</v>
      </c>
    </row>
    <row r="28" spans="1:10" ht="27.75" hidden="1" customHeight="1" thickBot="1" x14ac:dyDescent="0.3">
      <c r="A28" s="2"/>
      <c r="B28" s="113" t="s">
        <v>25</v>
      </c>
      <c r="C28" s="114"/>
      <c r="D28" s="114"/>
      <c r="E28" s="115"/>
      <c r="F28" s="116"/>
      <c r="G28" s="224" t="e">
        <f>ZakladDPHSniVypocet+ZakladDPHZaklVypocet</f>
        <v>#REF!</v>
      </c>
      <c r="H28" s="225"/>
      <c r="I28" s="225"/>
      <c r="J28" s="11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3" t="s">
        <v>35</v>
      </c>
      <c r="C29" s="118"/>
      <c r="D29" s="118"/>
      <c r="E29" s="118"/>
      <c r="F29" s="119"/>
      <c r="G29" s="224">
        <f>IF(A29&gt;50, ROUNDUP(A27, 0), ROUNDDOWN(A27, 0))</f>
        <v>0</v>
      </c>
      <c r="H29" s="224"/>
      <c r="I29" s="224"/>
      <c r="J29" s="120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26"/>
      <c r="E34" s="227"/>
      <c r="G34" s="228"/>
      <c r="H34" s="229"/>
      <c r="I34" s="229"/>
      <c r="J34" s="25"/>
    </row>
    <row r="35" spans="1:10" ht="12.75" customHeight="1" x14ac:dyDescent="0.25">
      <c r="A35" s="2"/>
      <c r="B35" s="2"/>
      <c r="D35" s="218" t="s">
        <v>2</v>
      </c>
      <c r="E35" s="21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5">
      <c r="A38" s="89" t="s">
        <v>37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5">
      <c r="A39" s="89">
        <v>1</v>
      </c>
      <c r="B39" s="99" t="s">
        <v>46</v>
      </c>
      <c r="C39" s="230"/>
      <c r="D39" s="230"/>
      <c r="E39" s="230"/>
      <c r="F39" s="100" t="e">
        <f>'01 21_01 Pol'!N71</f>
        <v>#REF!</v>
      </c>
      <c r="G39" s="101" t="e">
        <f>'01 21_01 Pol'!O71</f>
        <v>#REF!</v>
      </c>
      <c r="H39" s="102" t="e">
        <f>(F39*SazbaDPH1/100)+(G39*SazbaDPH2/100)</f>
        <v>#REF!</v>
      </c>
      <c r="I39" s="102" t="e">
        <f>F39+G39+H39</f>
        <v>#REF!</v>
      </c>
      <c r="J39" s="103" t="e">
        <f>IF(CenaCelkemVypocet=0,"",I39/CenaCelkemVypocet*100)</f>
        <v>#REF!</v>
      </c>
    </row>
    <row r="40" spans="1:10" ht="25.5" hidden="1" customHeight="1" x14ac:dyDescent="0.25">
      <c r="A40" s="89">
        <v>2</v>
      </c>
      <c r="B40" s="104" t="s">
        <v>41</v>
      </c>
      <c r="C40" s="231" t="s">
        <v>42</v>
      </c>
      <c r="D40" s="231"/>
      <c r="E40" s="231"/>
      <c r="F40" s="105" t="e">
        <f>'01 21_01 Pol'!N71</f>
        <v>#REF!</v>
      </c>
      <c r="G40" s="106" t="e">
        <f>'01 21_01 Pol'!O71</f>
        <v>#REF!</v>
      </c>
      <c r="H40" s="106" t="e">
        <f>(F40*SazbaDPH1/100)+(G40*SazbaDPH2/100)</f>
        <v>#REF!</v>
      </c>
      <c r="I40" s="106" t="e">
        <f>F40+G40+H40</f>
        <v>#REF!</v>
      </c>
      <c r="J40" s="107" t="e">
        <f>IF(CenaCelkemVypocet=0,"",I40/CenaCelkemVypocet*100)</f>
        <v>#REF!</v>
      </c>
    </row>
    <row r="41" spans="1:10" ht="25.5" hidden="1" customHeight="1" x14ac:dyDescent="0.25">
      <c r="A41" s="89">
        <v>3</v>
      </c>
      <c r="B41" s="108" t="s">
        <v>39</v>
      </c>
      <c r="C41" s="230" t="s">
        <v>40</v>
      </c>
      <c r="D41" s="230"/>
      <c r="E41" s="230"/>
      <c r="F41" s="109" t="e">
        <f>'01 21_01 Pol'!N71</f>
        <v>#REF!</v>
      </c>
      <c r="G41" s="102" t="e">
        <f>'01 21_01 Pol'!O71</f>
        <v>#REF!</v>
      </c>
      <c r="H41" s="102" t="e">
        <f>(F41*SazbaDPH1/100)+(G41*SazbaDPH2/100)</f>
        <v>#REF!</v>
      </c>
      <c r="I41" s="102" t="e">
        <f>F41+G41+H41</f>
        <v>#REF!</v>
      </c>
      <c r="J41" s="103" t="e">
        <f>IF(CenaCelkemVypocet=0,"",I41/CenaCelkemVypocet*100)</f>
        <v>#REF!</v>
      </c>
    </row>
    <row r="42" spans="1:10" ht="25.5" hidden="1" customHeight="1" x14ac:dyDescent="0.25">
      <c r="A42" s="89"/>
      <c r="B42" s="232" t="s">
        <v>47</v>
      </c>
      <c r="C42" s="233"/>
      <c r="D42" s="233"/>
      <c r="E42" s="234"/>
      <c r="F42" s="110" t="e">
        <f>SUMIF(A39:A41,"=1",F39:F41)</f>
        <v>#REF!</v>
      </c>
      <c r="G42" s="111" t="e">
        <f>SUMIF(A39:A41,"=1",G39:G41)</f>
        <v>#REF!</v>
      </c>
      <c r="H42" s="111" t="e">
        <f>SUMIF(A39:A41,"=1",H39:H41)</f>
        <v>#REF!</v>
      </c>
      <c r="I42" s="111" t="e">
        <f>SUMIF(A39:A41,"=1",I39:I41)</f>
        <v>#REF!</v>
      </c>
      <c r="J42" s="112" t="e">
        <f>SUMIF(A39:A41,"=1",J39:J41)</f>
        <v>#REF!</v>
      </c>
    </row>
    <row r="44" spans="1:10" x14ac:dyDescent="0.25">
      <c r="A44" t="s">
        <v>49</v>
      </c>
      <c r="B44" t="s">
        <v>50</v>
      </c>
    </row>
    <row r="45" spans="1:10" x14ac:dyDescent="0.25">
      <c r="A45" t="s">
        <v>51</v>
      </c>
      <c r="B45" t="s">
        <v>52</v>
      </c>
    </row>
    <row r="46" spans="1:10" x14ac:dyDescent="0.25">
      <c r="A46" t="s">
        <v>53</v>
      </c>
      <c r="B46" t="s">
        <v>54</v>
      </c>
    </row>
    <row r="49" spans="1:10" ht="15.6" x14ac:dyDescent="0.3">
      <c r="B49" s="121" t="s">
        <v>55</v>
      </c>
    </row>
    <row r="51" spans="1:10" ht="25.5" customHeight="1" x14ac:dyDescent="0.25">
      <c r="A51" s="123"/>
      <c r="B51" s="126" t="s">
        <v>18</v>
      </c>
      <c r="C51" s="126" t="s">
        <v>6</v>
      </c>
      <c r="D51" s="127"/>
      <c r="E51" s="127"/>
      <c r="F51" s="128" t="s">
        <v>56</v>
      </c>
      <c r="G51" s="128"/>
      <c r="H51" s="128"/>
      <c r="I51" s="128" t="s">
        <v>31</v>
      </c>
      <c r="J51" s="128" t="s">
        <v>0</v>
      </c>
    </row>
    <row r="52" spans="1:10" ht="36.75" customHeight="1" x14ac:dyDescent="0.25">
      <c r="A52" s="124"/>
      <c r="B52" s="129" t="s">
        <v>57</v>
      </c>
      <c r="C52" s="235" t="s">
        <v>58</v>
      </c>
      <c r="D52" s="236"/>
      <c r="E52" s="236"/>
      <c r="F52" s="137" t="s">
        <v>26</v>
      </c>
      <c r="G52" s="130"/>
      <c r="H52" s="130"/>
      <c r="I52" s="130">
        <f>'01 21_01 Pol'!G8</f>
        <v>0</v>
      </c>
      <c r="J52" s="135" t="str">
        <f>IF(I65=0,"",I52/I65*100)</f>
        <v/>
      </c>
    </row>
    <row r="53" spans="1:10" ht="36.75" customHeight="1" x14ac:dyDescent="0.25">
      <c r="A53" s="124"/>
      <c r="B53" s="129" t="s">
        <v>59</v>
      </c>
      <c r="C53" s="235" t="s">
        <v>60</v>
      </c>
      <c r="D53" s="236"/>
      <c r="E53" s="236"/>
      <c r="F53" s="137" t="s">
        <v>26</v>
      </c>
      <c r="G53" s="130"/>
      <c r="H53" s="130"/>
      <c r="I53" s="130">
        <f>'01 21_01 Pol'!G13</f>
        <v>0</v>
      </c>
      <c r="J53" s="135" t="str">
        <f>IF(I65=0,"",I53/I65*100)</f>
        <v/>
      </c>
    </row>
    <row r="54" spans="1:10" ht="36.75" customHeight="1" x14ac:dyDescent="0.25">
      <c r="A54" s="124"/>
      <c r="B54" s="129" t="s">
        <v>61</v>
      </c>
      <c r="C54" s="235" t="s">
        <v>62</v>
      </c>
      <c r="D54" s="236"/>
      <c r="E54" s="236"/>
      <c r="F54" s="137" t="s">
        <v>26</v>
      </c>
      <c r="G54" s="130"/>
      <c r="H54" s="130"/>
      <c r="I54" s="130">
        <f>'01 21_01 Pol'!G17+'01 21_01 Pol'!G23+'01 21_01 Pol'!G37</f>
        <v>0</v>
      </c>
      <c r="J54" s="135" t="str">
        <f>IF(I65=0,"",I54/I65*100)</f>
        <v/>
      </c>
    </row>
    <row r="55" spans="1:10" ht="36.75" customHeight="1" x14ac:dyDescent="0.25">
      <c r="A55" s="124"/>
      <c r="B55" s="129" t="s">
        <v>63</v>
      </c>
      <c r="C55" s="235" t="s">
        <v>64</v>
      </c>
      <c r="D55" s="236"/>
      <c r="E55" s="236"/>
      <c r="F55" s="137" t="s">
        <v>26</v>
      </c>
      <c r="G55" s="130"/>
      <c r="H55" s="130"/>
      <c r="I55" s="130">
        <f>'01 21_01 Pol'!G39</f>
        <v>0</v>
      </c>
      <c r="J55" s="135" t="str">
        <f>IF(I65=0,"",I55/I65*100)</f>
        <v/>
      </c>
    </row>
    <row r="56" spans="1:10" ht="36.75" customHeight="1" x14ac:dyDescent="0.25">
      <c r="A56" s="124"/>
      <c r="B56" s="129" t="s">
        <v>65</v>
      </c>
      <c r="C56" s="235" t="s">
        <v>66</v>
      </c>
      <c r="D56" s="236"/>
      <c r="E56" s="236"/>
      <c r="F56" s="137" t="s">
        <v>26</v>
      </c>
      <c r="G56" s="130"/>
      <c r="H56" s="130"/>
      <c r="I56" s="130">
        <f>'01 21_01 Pol'!G29</f>
        <v>0</v>
      </c>
      <c r="J56" s="135" t="str">
        <f>IF(I65=0,"",I56/I65*100)</f>
        <v/>
      </c>
    </row>
    <row r="57" spans="1:10" ht="36.75" customHeight="1" x14ac:dyDescent="0.25">
      <c r="A57" s="124"/>
      <c r="B57" s="129" t="s">
        <v>67</v>
      </c>
      <c r="C57" s="235" t="s">
        <v>68</v>
      </c>
      <c r="D57" s="236"/>
      <c r="E57" s="236"/>
      <c r="F57" s="137" t="s">
        <v>26</v>
      </c>
      <c r="G57" s="130"/>
      <c r="H57" s="130"/>
      <c r="I57" s="130">
        <f>'01 21_01 Pol'!G67</f>
        <v>0</v>
      </c>
      <c r="J57" s="135" t="str">
        <f>IF(I65=0,"",I57/I65*100)</f>
        <v/>
      </c>
    </row>
    <row r="58" spans="1:10" ht="36.75" customHeight="1" x14ac:dyDescent="0.25">
      <c r="A58" s="124"/>
      <c r="B58" s="129" t="s">
        <v>69</v>
      </c>
      <c r="C58" s="235" t="s">
        <v>70</v>
      </c>
      <c r="D58" s="236"/>
      <c r="E58" s="236"/>
      <c r="F58" s="137" t="s">
        <v>26</v>
      </c>
      <c r="G58" s="130"/>
      <c r="H58" s="130"/>
      <c r="I58" s="130">
        <f>'01 21_01 Pol'!G31</f>
        <v>0</v>
      </c>
      <c r="J58" s="135" t="str">
        <f>IF(I65=0,"",I58/I65*100)</f>
        <v/>
      </c>
    </row>
    <row r="59" spans="1:10" ht="36.75" customHeight="1" x14ac:dyDescent="0.25">
      <c r="A59" s="124"/>
      <c r="B59" s="129" t="s">
        <v>71</v>
      </c>
      <c r="C59" s="235" t="s">
        <v>72</v>
      </c>
      <c r="D59" s="236"/>
      <c r="E59" s="236"/>
      <c r="F59" s="137" t="s">
        <v>26</v>
      </c>
      <c r="G59" s="130"/>
      <c r="H59" s="130"/>
      <c r="I59" s="130">
        <f>'01 21_01 Pol'!G41</f>
        <v>0</v>
      </c>
      <c r="J59" s="135" t="str">
        <f>IF(I65=0,"",I59/I65*100)</f>
        <v/>
      </c>
    </row>
    <row r="60" spans="1:10" ht="36.75" customHeight="1" x14ac:dyDescent="0.25">
      <c r="A60" s="124"/>
      <c r="B60" s="129" t="s">
        <v>73</v>
      </c>
      <c r="C60" s="235" t="s">
        <v>74</v>
      </c>
      <c r="D60" s="236"/>
      <c r="E60" s="236"/>
      <c r="F60" s="137" t="s">
        <v>26</v>
      </c>
      <c r="G60" s="130"/>
      <c r="H60" s="130"/>
      <c r="I60" s="130">
        <f>'01 21_01 Pol'!G44+'01 21_01 Pol'!G53</f>
        <v>0</v>
      </c>
      <c r="J60" s="135" t="str">
        <f>IF(I65=0,"",I60/I65*100)</f>
        <v/>
      </c>
    </row>
    <row r="61" spans="1:10" ht="36.75" customHeight="1" x14ac:dyDescent="0.25">
      <c r="A61" s="124"/>
      <c r="B61" s="129" t="s">
        <v>75</v>
      </c>
      <c r="C61" s="235" t="s">
        <v>76</v>
      </c>
      <c r="D61" s="236"/>
      <c r="E61" s="236"/>
      <c r="F61" s="137" t="s">
        <v>27</v>
      </c>
      <c r="G61" s="130"/>
      <c r="H61" s="130"/>
      <c r="I61" s="130">
        <f>'01 21_01 Pol'!G46</f>
        <v>0</v>
      </c>
      <c r="J61" s="135" t="str">
        <f>IF(I65=0,"",I61/I65*100)</f>
        <v/>
      </c>
    </row>
    <row r="62" spans="1:10" ht="36.75" customHeight="1" x14ac:dyDescent="0.25">
      <c r="A62" s="124"/>
      <c r="B62" s="129" t="s">
        <v>77</v>
      </c>
      <c r="C62" s="235" t="s">
        <v>78</v>
      </c>
      <c r="D62" s="236"/>
      <c r="E62" s="236"/>
      <c r="F62" s="137" t="s">
        <v>28</v>
      </c>
      <c r="G62" s="130"/>
      <c r="H62" s="130"/>
      <c r="I62" s="130">
        <f>'01 21_01 Pol'!G55</f>
        <v>0</v>
      </c>
      <c r="J62" s="135" t="str">
        <f>IF(I65=0,"",I62/I65*100)</f>
        <v/>
      </c>
    </row>
    <row r="63" spans="1:10" ht="36.75" customHeight="1" x14ac:dyDescent="0.25">
      <c r="A63" s="124"/>
      <c r="B63" s="129" t="s">
        <v>79</v>
      </c>
      <c r="C63" s="235" t="s">
        <v>80</v>
      </c>
      <c r="D63" s="236"/>
      <c r="E63" s="236"/>
      <c r="F63" s="137" t="s">
        <v>81</v>
      </c>
      <c r="G63" s="130"/>
      <c r="H63" s="130"/>
      <c r="I63" s="130">
        <f>'01 21_01 Pol'!G60</f>
        <v>0</v>
      </c>
      <c r="J63" s="135" t="str">
        <f>IF(I65=0,"",I63/I65*100)</f>
        <v/>
      </c>
    </row>
    <row r="64" spans="1:10" ht="36.75" customHeight="1" x14ac:dyDescent="0.25">
      <c r="A64" s="124"/>
      <c r="B64" s="129" t="s">
        <v>82</v>
      </c>
      <c r="C64" s="235" t="s">
        <v>29</v>
      </c>
      <c r="D64" s="236"/>
      <c r="E64" s="236"/>
      <c r="F64" s="137" t="s">
        <v>82</v>
      </c>
      <c r="G64" s="130"/>
      <c r="H64" s="130"/>
      <c r="I64" s="130">
        <f>'01 21_01 Pol'!G21</f>
        <v>0</v>
      </c>
      <c r="J64" s="135" t="str">
        <f>IF(I65=0,"",I64/I65*100)</f>
        <v/>
      </c>
    </row>
    <row r="65" spans="1:10" ht="25.5" customHeight="1" x14ac:dyDescent="0.25">
      <c r="A65" s="125"/>
      <c r="B65" s="131" t="s">
        <v>1</v>
      </c>
      <c r="C65" s="132"/>
      <c r="D65" s="133"/>
      <c r="E65" s="133"/>
      <c r="F65" s="138"/>
      <c r="G65" s="134"/>
      <c r="H65" s="134"/>
      <c r="I65" s="134">
        <f>SUM(I52:I64)</f>
        <v>0</v>
      </c>
      <c r="J65" s="136">
        <f>SUM(J52:J64)</f>
        <v>0</v>
      </c>
    </row>
    <row r="66" spans="1:10" x14ac:dyDescent="0.25">
      <c r="F66" s="87"/>
      <c r="G66" s="87"/>
      <c r="H66" s="87"/>
      <c r="I66" s="87"/>
      <c r="J66" s="88"/>
    </row>
    <row r="67" spans="1:10" x14ac:dyDescent="0.25">
      <c r="F67" s="87"/>
      <c r="G67" s="87"/>
      <c r="H67" s="87"/>
      <c r="I67" s="87"/>
      <c r="J67" s="88"/>
    </row>
    <row r="68" spans="1:10" x14ac:dyDescent="0.25">
      <c r="F68" s="87"/>
      <c r="G68" s="87"/>
      <c r="H68" s="87"/>
      <c r="I68" s="87"/>
      <c r="J68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37" t="s">
        <v>7</v>
      </c>
      <c r="B1" s="237"/>
      <c r="C1" s="238"/>
      <c r="D1" s="237"/>
      <c r="E1" s="237"/>
      <c r="F1" s="237"/>
      <c r="G1" s="237"/>
    </row>
    <row r="2" spans="1:7" ht="24.9" customHeight="1" x14ac:dyDescent="0.25">
      <c r="A2" s="50" t="s">
        <v>8</v>
      </c>
      <c r="B2" s="49"/>
      <c r="C2" s="239"/>
      <c r="D2" s="239"/>
      <c r="E2" s="239"/>
      <c r="F2" s="239"/>
      <c r="G2" s="240"/>
    </row>
    <row r="3" spans="1:7" ht="24.9" customHeight="1" x14ac:dyDescent="0.25">
      <c r="A3" s="50" t="s">
        <v>9</v>
      </c>
      <c r="B3" s="49"/>
      <c r="C3" s="239"/>
      <c r="D3" s="239"/>
      <c r="E3" s="239"/>
      <c r="F3" s="239"/>
      <c r="G3" s="240"/>
    </row>
    <row r="4" spans="1:7" ht="24.9" customHeight="1" x14ac:dyDescent="0.25">
      <c r="A4" s="50" t="s">
        <v>10</v>
      </c>
      <c r="B4" s="49"/>
      <c r="C4" s="239"/>
      <c r="D4" s="239"/>
      <c r="E4" s="239"/>
      <c r="F4" s="239"/>
      <c r="G4" s="24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50C3-12CD-42D3-8483-8F885A953AC2}">
  <sheetPr>
    <outlinePr summaryBelow="0"/>
  </sheetPr>
  <dimension ref="A1:AQ5000"/>
  <sheetViews>
    <sheetView workbookViewId="0">
      <pane ySplit="7" topLeftCell="A8" activePane="bottomLeft" state="frozen"/>
      <selection pane="bottomLeft" activeCell="I18" sqref="I18"/>
    </sheetView>
  </sheetViews>
  <sheetFormatPr defaultRowHeight="13.2" outlineLevelRow="1" x14ac:dyDescent="0.25"/>
  <cols>
    <col min="1" max="1" width="3.44140625" customWidth="1"/>
    <col min="2" max="2" width="12.5546875" style="122" customWidth="1"/>
    <col min="3" max="3" width="38.33203125" style="122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12" max="12" width="0" hidden="1" customWidth="1"/>
    <col min="14" max="24" width="0" hidden="1" customWidth="1"/>
  </cols>
  <sheetData>
    <row r="1" spans="1:43" ht="15.75" customHeight="1" x14ac:dyDescent="0.3">
      <c r="A1" s="253" t="s">
        <v>7</v>
      </c>
      <c r="B1" s="253"/>
      <c r="C1" s="253"/>
      <c r="D1" s="253"/>
      <c r="E1" s="253"/>
      <c r="F1" s="253"/>
      <c r="G1" s="253"/>
      <c r="P1" t="s">
        <v>84</v>
      </c>
    </row>
    <row r="2" spans="1:43" ht="24.9" customHeight="1" x14ac:dyDescent="0.25">
      <c r="A2" s="140" t="s">
        <v>8</v>
      </c>
      <c r="B2" s="49" t="s">
        <v>39</v>
      </c>
      <c r="C2" s="254" t="s">
        <v>45</v>
      </c>
      <c r="D2" s="255"/>
      <c r="E2" s="255"/>
      <c r="F2" s="255"/>
      <c r="G2" s="256"/>
      <c r="P2" t="s">
        <v>85</v>
      </c>
    </row>
    <row r="3" spans="1:43" ht="24.9" customHeight="1" x14ac:dyDescent="0.25">
      <c r="A3" s="140" t="s">
        <v>9</v>
      </c>
      <c r="B3" s="49" t="s">
        <v>41</v>
      </c>
      <c r="C3" s="254" t="s">
        <v>42</v>
      </c>
      <c r="D3" s="255"/>
      <c r="E3" s="255"/>
      <c r="F3" s="255"/>
      <c r="G3" s="256"/>
      <c r="L3" s="122" t="s">
        <v>85</v>
      </c>
      <c r="P3" t="s">
        <v>86</v>
      </c>
    </row>
    <row r="4" spans="1:43" ht="24.9" customHeight="1" x14ac:dyDescent="0.25">
      <c r="A4" s="141" t="s">
        <v>10</v>
      </c>
      <c r="B4" s="142" t="s">
        <v>39</v>
      </c>
      <c r="C4" s="257" t="s">
        <v>40</v>
      </c>
      <c r="D4" s="258"/>
      <c r="E4" s="258"/>
      <c r="F4" s="258"/>
      <c r="G4" s="259"/>
      <c r="P4" t="s">
        <v>87</v>
      </c>
    </row>
    <row r="5" spans="1:43" x14ac:dyDescent="0.25">
      <c r="D5" s="10"/>
    </row>
    <row r="6" spans="1:43" x14ac:dyDescent="0.25">
      <c r="A6" s="144" t="s">
        <v>88</v>
      </c>
      <c r="B6" s="146" t="s">
        <v>89</v>
      </c>
      <c r="C6" s="146" t="s">
        <v>90</v>
      </c>
      <c r="D6" s="145" t="s">
        <v>91</v>
      </c>
      <c r="E6" s="144" t="s">
        <v>92</v>
      </c>
      <c r="F6" s="143" t="s">
        <v>93</v>
      </c>
      <c r="G6" s="144" t="s">
        <v>31</v>
      </c>
    </row>
    <row r="7" spans="1:43" hidden="1" x14ac:dyDescent="0.25">
      <c r="A7" s="3"/>
      <c r="B7" s="4"/>
      <c r="C7" s="4"/>
      <c r="D7" s="6"/>
      <c r="E7" s="148"/>
      <c r="F7" s="149"/>
      <c r="G7" s="149"/>
    </row>
    <row r="8" spans="1:43" x14ac:dyDescent="0.25">
      <c r="A8" s="159" t="s">
        <v>95</v>
      </c>
      <c r="B8" s="160" t="s">
        <v>57</v>
      </c>
      <c r="C8" s="178" t="s">
        <v>58</v>
      </c>
      <c r="D8" s="161"/>
      <c r="E8" s="162"/>
      <c r="F8" s="163"/>
      <c r="G8" s="164">
        <f>SUMIF(P9:P12,"&lt;&gt;NOR",G9:G12)</f>
        <v>0</v>
      </c>
      <c r="P8" t="s">
        <v>96</v>
      </c>
    </row>
    <row r="9" spans="1:43" outlineLevel="1" x14ac:dyDescent="0.25">
      <c r="A9" s="166">
        <v>1</v>
      </c>
      <c r="B9" s="167" t="s">
        <v>97</v>
      </c>
      <c r="C9" s="179" t="s">
        <v>98</v>
      </c>
      <c r="D9" s="168" t="s">
        <v>99</v>
      </c>
      <c r="E9" s="169">
        <v>10</v>
      </c>
      <c r="F9" s="170">
        <v>0</v>
      </c>
      <c r="G9" s="171">
        <f>ROUND(E9*F9,2)</f>
        <v>0</v>
      </c>
      <c r="H9" s="147"/>
      <c r="I9" s="147"/>
      <c r="J9" s="147"/>
      <c r="K9" s="147"/>
      <c r="L9" s="147"/>
      <c r="M9" s="147"/>
      <c r="N9" s="147"/>
      <c r="O9" s="147"/>
      <c r="P9" s="147" t="s">
        <v>100</v>
      </c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</row>
    <row r="10" spans="1:43" outlineLevel="1" x14ac:dyDescent="0.25">
      <c r="A10" s="154"/>
      <c r="B10" s="155"/>
      <c r="C10" s="180" t="s">
        <v>101</v>
      </c>
      <c r="D10" s="157"/>
      <c r="E10" s="158">
        <v>10</v>
      </c>
      <c r="F10" s="156"/>
      <c r="G10" s="156"/>
      <c r="H10" s="147"/>
      <c r="I10" s="147"/>
      <c r="J10" s="147"/>
      <c r="K10" s="147"/>
      <c r="L10" s="147"/>
      <c r="M10" s="147"/>
      <c r="N10" s="147"/>
      <c r="O10" s="147"/>
      <c r="P10" s="147" t="s">
        <v>102</v>
      </c>
      <c r="Q10" s="147">
        <v>0</v>
      </c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</row>
    <row r="11" spans="1:43" outlineLevel="1" x14ac:dyDescent="0.25">
      <c r="A11" s="166">
        <v>2</v>
      </c>
      <c r="B11" s="167" t="s">
        <v>103</v>
      </c>
      <c r="C11" s="179" t="s">
        <v>104</v>
      </c>
      <c r="D11" s="168" t="s">
        <v>99</v>
      </c>
      <c r="E11" s="169">
        <v>10</v>
      </c>
      <c r="F11" s="170">
        <v>0</v>
      </c>
      <c r="G11" s="171">
        <f>ROUND(E11*F11,2)</f>
        <v>0</v>
      </c>
      <c r="H11" s="147"/>
      <c r="I11" s="147"/>
      <c r="J11" s="147"/>
      <c r="K11" s="147"/>
      <c r="L11" s="147"/>
      <c r="M11" s="147"/>
      <c r="N11" s="147"/>
      <c r="O11" s="147"/>
      <c r="P11" s="147" t="s">
        <v>100</v>
      </c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</row>
    <row r="12" spans="1:43" outlineLevel="1" x14ac:dyDescent="0.25">
      <c r="A12" s="154"/>
      <c r="B12" s="155"/>
      <c r="C12" s="180" t="s">
        <v>101</v>
      </c>
      <c r="D12" s="157"/>
      <c r="E12" s="158">
        <v>10</v>
      </c>
      <c r="F12" s="156"/>
      <c r="G12" s="156"/>
      <c r="H12" s="147"/>
      <c r="I12" s="147"/>
      <c r="J12" s="147"/>
      <c r="K12" s="147"/>
      <c r="L12" s="147"/>
      <c r="M12" s="147"/>
      <c r="N12" s="147"/>
      <c r="O12" s="147"/>
      <c r="P12" s="147" t="s">
        <v>102</v>
      </c>
      <c r="Q12" s="147">
        <v>0</v>
      </c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</row>
    <row r="13" spans="1:43" x14ac:dyDescent="0.25">
      <c r="A13" s="159" t="s">
        <v>95</v>
      </c>
      <c r="B13" s="160" t="s">
        <v>59</v>
      </c>
      <c r="C13" s="178" t="s">
        <v>60</v>
      </c>
      <c r="D13" s="161"/>
      <c r="E13" s="162"/>
      <c r="F13" s="163"/>
      <c r="G13" s="164">
        <f>SUMIF(P14:P16,"&lt;&gt;NOR",G14:G16)</f>
        <v>0</v>
      </c>
      <c r="P13" t="s">
        <v>96</v>
      </c>
    </row>
    <row r="14" spans="1:43" outlineLevel="1" x14ac:dyDescent="0.25">
      <c r="A14" s="172">
        <v>3</v>
      </c>
      <c r="B14" s="173" t="s">
        <v>105</v>
      </c>
      <c r="C14" s="181" t="s">
        <v>106</v>
      </c>
      <c r="D14" s="174" t="s">
        <v>99</v>
      </c>
      <c r="E14" s="175">
        <v>1</v>
      </c>
      <c r="F14" s="176">
        <v>0</v>
      </c>
      <c r="G14" s="177">
        <f>ROUND(E14*F14,2)</f>
        <v>0</v>
      </c>
      <c r="H14" s="147"/>
      <c r="I14" s="147"/>
      <c r="J14" s="147"/>
      <c r="K14" s="147"/>
      <c r="L14" s="147"/>
      <c r="M14" s="147"/>
      <c r="N14" s="147"/>
      <c r="O14" s="147"/>
      <c r="P14" s="147" t="s">
        <v>100</v>
      </c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</row>
    <row r="15" spans="1:43" ht="20.399999999999999" outlineLevel="1" x14ac:dyDescent="0.25">
      <c r="A15" s="166">
        <v>4</v>
      </c>
      <c r="B15" s="167" t="s">
        <v>107</v>
      </c>
      <c r="C15" s="179" t="s">
        <v>108</v>
      </c>
      <c r="D15" s="168" t="s">
        <v>109</v>
      </c>
      <c r="E15" s="169">
        <v>3.551E-2</v>
      </c>
      <c r="F15" s="170">
        <v>0</v>
      </c>
      <c r="G15" s="171">
        <f>ROUND(E15*F15,2)</f>
        <v>0</v>
      </c>
      <c r="H15" s="147"/>
      <c r="I15" s="147"/>
      <c r="J15" s="147"/>
      <c r="K15" s="147"/>
      <c r="L15" s="147"/>
      <c r="M15" s="147"/>
      <c r="N15" s="147"/>
      <c r="O15" s="147"/>
      <c r="P15" s="147" t="s">
        <v>100</v>
      </c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</row>
    <row r="16" spans="1:43" outlineLevel="1" x14ac:dyDescent="0.25">
      <c r="A16" s="154"/>
      <c r="B16" s="155"/>
      <c r="C16" s="180" t="s">
        <v>110</v>
      </c>
      <c r="D16" s="157"/>
      <c r="E16" s="158">
        <v>3.551E-2</v>
      </c>
      <c r="F16" s="156"/>
      <c r="G16" s="156"/>
      <c r="H16" s="147"/>
      <c r="I16" s="147"/>
      <c r="J16" s="147"/>
      <c r="K16" s="147"/>
      <c r="L16" s="147"/>
      <c r="M16" s="147"/>
      <c r="N16" s="147"/>
      <c r="O16" s="147"/>
      <c r="P16" s="147" t="s">
        <v>102</v>
      </c>
      <c r="Q16" s="147">
        <v>0</v>
      </c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</row>
    <row r="17" spans="1:43" x14ac:dyDescent="0.25">
      <c r="A17" s="159" t="s">
        <v>95</v>
      </c>
      <c r="B17" s="160" t="s">
        <v>61</v>
      </c>
      <c r="C17" s="178" t="s">
        <v>62</v>
      </c>
      <c r="D17" s="161"/>
      <c r="E17" s="162"/>
      <c r="F17" s="163"/>
      <c r="G17" s="164">
        <f>SUMIF(P18:P20,"&lt;&gt;NOR",G18:G20)</f>
        <v>0</v>
      </c>
      <c r="P17" t="s">
        <v>96</v>
      </c>
    </row>
    <row r="18" spans="1:43" outlineLevel="1" x14ac:dyDescent="0.25">
      <c r="A18" s="166">
        <v>5</v>
      </c>
      <c r="B18" s="167" t="s">
        <v>111</v>
      </c>
      <c r="C18" s="179" t="s">
        <v>112</v>
      </c>
      <c r="D18" s="168" t="s">
        <v>99</v>
      </c>
      <c r="E18" s="169">
        <v>4.8499999999999996</v>
      </c>
      <c r="F18" s="170">
        <v>0</v>
      </c>
      <c r="G18" s="171">
        <f>ROUND(E18*F18,2)</f>
        <v>0</v>
      </c>
      <c r="H18" s="147"/>
      <c r="I18" s="147"/>
      <c r="J18" s="147"/>
      <c r="K18" s="147"/>
      <c r="L18" s="147"/>
      <c r="M18" s="147"/>
      <c r="N18" s="147"/>
      <c r="O18" s="147"/>
      <c r="P18" s="147" t="s">
        <v>100</v>
      </c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</row>
    <row r="19" spans="1:43" outlineLevel="1" x14ac:dyDescent="0.25">
      <c r="A19" s="154"/>
      <c r="B19" s="155"/>
      <c r="C19" s="180" t="s">
        <v>113</v>
      </c>
      <c r="D19" s="157"/>
      <c r="E19" s="158">
        <v>4.8499999999999996</v>
      </c>
      <c r="F19" s="156"/>
      <c r="G19" s="156"/>
      <c r="H19" s="147"/>
      <c r="I19" s="147"/>
      <c r="J19" s="147"/>
      <c r="K19" s="147"/>
      <c r="L19" s="147"/>
      <c r="M19" s="147"/>
      <c r="N19" s="147"/>
      <c r="O19" s="147"/>
      <c r="P19" s="147" t="s">
        <v>102</v>
      </c>
      <c r="Q19" s="147">
        <v>0</v>
      </c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</row>
    <row r="20" spans="1:43" ht="20.399999999999999" outlineLevel="1" x14ac:dyDescent="0.25">
      <c r="A20" s="172">
        <v>6</v>
      </c>
      <c r="B20" s="173" t="s">
        <v>114</v>
      </c>
      <c r="C20" s="181" t="s">
        <v>115</v>
      </c>
      <c r="D20" s="174" t="s">
        <v>116</v>
      </c>
      <c r="E20" s="175">
        <v>45</v>
      </c>
      <c r="F20" s="176">
        <v>0</v>
      </c>
      <c r="G20" s="177">
        <f>ROUND(E20*F20,2)</f>
        <v>0</v>
      </c>
      <c r="H20" s="147"/>
      <c r="I20" s="147"/>
      <c r="J20" s="147"/>
      <c r="K20" s="147"/>
      <c r="L20" s="147"/>
      <c r="M20" s="147"/>
      <c r="N20" s="147"/>
      <c r="O20" s="147"/>
      <c r="P20" s="147" t="s">
        <v>100</v>
      </c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</row>
    <row r="21" spans="1:43" x14ac:dyDescent="0.25">
      <c r="A21" s="159" t="s">
        <v>95</v>
      </c>
      <c r="B21" s="160" t="s">
        <v>82</v>
      </c>
      <c r="C21" s="178" t="s">
        <v>29</v>
      </c>
      <c r="D21" s="161"/>
      <c r="E21" s="162"/>
      <c r="F21" s="163"/>
      <c r="G21" s="164">
        <f>SUMIF(P22:P22,"&lt;&gt;NOR",G22:G22)</f>
        <v>0</v>
      </c>
      <c r="P21" t="s">
        <v>96</v>
      </c>
    </row>
    <row r="22" spans="1:43" outlineLevel="1" x14ac:dyDescent="0.25">
      <c r="A22" s="172">
        <v>7</v>
      </c>
      <c r="B22" s="173" t="s">
        <v>117</v>
      </c>
      <c r="C22" s="181" t="s">
        <v>118</v>
      </c>
      <c r="D22" s="174" t="s">
        <v>119</v>
      </c>
      <c r="E22" s="175">
        <v>1</v>
      </c>
      <c r="F22" s="176">
        <v>0</v>
      </c>
      <c r="G22" s="177">
        <f>ROUND(E22*F22,2)</f>
        <v>0</v>
      </c>
      <c r="H22" s="147"/>
      <c r="I22" s="147"/>
      <c r="J22" s="147"/>
      <c r="K22" s="147"/>
      <c r="L22" s="147"/>
      <c r="M22" s="147"/>
      <c r="N22" s="147"/>
      <c r="O22" s="147"/>
      <c r="P22" s="147" t="s">
        <v>120</v>
      </c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</row>
    <row r="23" spans="1:43" x14ac:dyDescent="0.25">
      <c r="A23" s="159" t="s">
        <v>95</v>
      </c>
      <c r="B23" s="160" t="s">
        <v>61</v>
      </c>
      <c r="C23" s="178" t="s">
        <v>62</v>
      </c>
      <c r="D23" s="161"/>
      <c r="E23" s="162"/>
      <c r="F23" s="163"/>
      <c r="G23" s="164">
        <f>SUMIF(P24:P28,"&lt;&gt;NOR",G24:G28)</f>
        <v>0</v>
      </c>
      <c r="P23" t="s">
        <v>96</v>
      </c>
    </row>
    <row r="24" spans="1:43" ht="20.399999999999999" outlineLevel="1" x14ac:dyDescent="0.25">
      <c r="A24" s="166">
        <v>8</v>
      </c>
      <c r="B24" s="167" t="s">
        <v>121</v>
      </c>
      <c r="C24" s="179" t="s">
        <v>122</v>
      </c>
      <c r="D24" s="168" t="s">
        <v>109</v>
      </c>
      <c r="E24" s="169">
        <v>0.23580999999999999</v>
      </c>
      <c r="F24" s="170">
        <v>0</v>
      </c>
      <c r="G24" s="171">
        <f>ROUND(E24*F24,2)</f>
        <v>0</v>
      </c>
      <c r="H24" s="147"/>
      <c r="I24" s="147"/>
      <c r="J24" s="147"/>
      <c r="K24" s="147"/>
      <c r="L24" s="147"/>
      <c r="M24" s="147"/>
      <c r="N24" s="147"/>
      <c r="O24" s="147"/>
      <c r="P24" s="147" t="s">
        <v>100</v>
      </c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</row>
    <row r="25" spans="1:43" outlineLevel="1" x14ac:dyDescent="0.25">
      <c r="A25" s="154"/>
      <c r="B25" s="155"/>
      <c r="C25" s="180" t="s">
        <v>123</v>
      </c>
      <c r="D25" s="157"/>
      <c r="E25" s="158">
        <v>0.23580999999999999</v>
      </c>
      <c r="F25" s="156"/>
      <c r="G25" s="156"/>
      <c r="H25" s="147"/>
      <c r="I25" s="147"/>
      <c r="J25" s="147"/>
      <c r="K25" s="147"/>
      <c r="L25" s="147"/>
      <c r="M25" s="147"/>
      <c r="N25" s="147"/>
      <c r="O25" s="147"/>
      <c r="P25" s="147" t="s">
        <v>102</v>
      </c>
      <c r="Q25" s="147">
        <v>0</v>
      </c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</row>
    <row r="26" spans="1:43" outlineLevel="1" x14ac:dyDescent="0.25">
      <c r="A26" s="166">
        <v>9</v>
      </c>
      <c r="B26" s="167" t="s">
        <v>124</v>
      </c>
      <c r="C26" s="179" t="s">
        <v>125</v>
      </c>
      <c r="D26" s="168" t="s">
        <v>109</v>
      </c>
      <c r="E26" s="169">
        <v>8.6510000000000004E-2</v>
      </c>
      <c r="F26" s="170">
        <v>0</v>
      </c>
      <c r="G26" s="171">
        <f>ROUND(E26*F26,2)</f>
        <v>0</v>
      </c>
      <c r="H26" s="147"/>
      <c r="I26" s="147"/>
      <c r="J26" s="147"/>
      <c r="K26" s="147"/>
      <c r="L26" s="147"/>
      <c r="M26" s="147"/>
      <c r="N26" s="147"/>
      <c r="O26" s="147"/>
      <c r="P26" s="147" t="s">
        <v>100</v>
      </c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</row>
    <row r="27" spans="1:43" outlineLevel="1" x14ac:dyDescent="0.25">
      <c r="A27" s="154"/>
      <c r="B27" s="155"/>
      <c r="C27" s="180" t="s">
        <v>126</v>
      </c>
      <c r="D27" s="157"/>
      <c r="E27" s="158">
        <v>3.8449999999999998E-2</v>
      </c>
      <c r="F27" s="156"/>
      <c r="G27" s="156"/>
      <c r="H27" s="147"/>
      <c r="I27" s="147"/>
      <c r="J27" s="147"/>
      <c r="K27" s="147"/>
      <c r="L27" s="147"/>
      <c r="M27" s="147"/>
      <c r="N27" s="147"/>
      <c r="O27" s="147"/>
      <c r="P27" s="147" t="s">
        <v>102</v>
      </c>
      <c r="Q27" s="147">
        <v>0</v>
      </c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</row>
    <row r="28" spans="1:43" outlineLevel="1" x14ac:dyDescent="0.25">
      <c r="A28" s="154"/>
      <c r="B28" s="155"/>
      <c r="C28" s="180" t="s">
        <v>127</v>
      </c>
      <c r="D28" s="157"/>
      <c r="E28" s="158">
        <v>4.8059999999999999E-2</v>
      </c>
      <c r="F28" s="156"/>
      <c r="G28" s="156"/>
      <c r="H28" s="147"/>
      <c r="I28" s="147"/>
      <c r="J28" s="147"/>
      <c r="K28" s="147"/>
      <c r="L28" s="147"/>
      <c r="M28" s="147"/>
      <c r="N28" s="147"/>
      <c r="O28" s="147"/>
      <c r="P28" s="147" t="s">
        <v>102</v>
      </c>
      <c r="Q28" s="147">
        <v>0</v>
      </c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</row>
    <row r="29" spans="1:43" x14ac:dyDescent="0.25">
      <c r="A29" s="159" t="s">
        <v>95</v>
      </c>
      <c r="B29" s="160" t="s">
        <v>65</v>
      </c>
      <c r="C29" s="178" t="s">
        <v>66</v>
      </c>
      <c r="D29" s="161"/>
      <c r="E29" s="162"/>
      <c r="F29" s="163"/>
      <c r="G29" s="164">
        <f>SUMIF(P30:P30,"&lt;&gt;NOR",G30:G30)</f>
        <v>0</v>
      </c>
      <c r="P29" t="s">
        <v>96</v>
      </c>
    </row>
    <row r="30" spans="1:43" ht="20.399999999999999" outlineLevel="1" x14ac:dyDescent="0.25">
      <c r="A30" s="172">
        <v>10</v>
      </c>
      <c r="B30" s="173" t="s">
        <v>128</v>
      </c>
      <c r="C30" s="181" t="s">
        <v>129</v>
      </c>
      <c r="D30" s="174" t="s">
        <v>130</v>
      </c>
      <c r="E30" s="175">
        <v>1</v>
      </c>
      <c r="F30" s="176">
        <v>0</v>
      </c>
      <c r="G30" s="177">
        <f>ROUND(E30*F30,2)</f>
        <v>0</v>
      </c>
      <c r="H30" s="147"/>
      <c r="I30" s="147"/>
      <c r="J30" s="147"/>
      <c r="K30" s="147"/>
      <c r="L30" s="147"/>
      <c r="M30" s="147"/>
      <c r="N30" s="147"/>
      <c r="O30" s="147"/>
      <c r="P30" s="147" t="s">
        <v>100</v>
      </c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</row>
    <row r="31" spans="1:43" ht="26.4" x14ac:dyDescent="0.25">
      <c r="A31" s="159" t="s">
        <v>95</v>
      </c>
      <c r="B31" s="160" t="s">
        <v>69</v>
      </c>
      <c r="C31" s="178" t="s">
        <v>70</v>
      </c>
      <c r="D31" s="161"/>
      <c r="E31" s="162"/>
      <c r="F31" s="163"/>
      <c r="G31" s="164">
        <f>SUMIF(P32:P36,"&lt;&gt;NOR",G32:G36)</f>
        <v>0</v>
      </c>
      <c r="P31" t="s">
        <v>96</v>
      </c>
    </row>
    <row r="32" spans="1:43" outlineLevel="1" x14ac:dyDescent="0.25">
      <c r="A32" s="166">
        <v>11</v>
      </c>
      <c r="B32" s="167" t="s">
        <v>131</v>
      </c>
      <c r="C32" s="179" t="s">
        <v>132</v>
      </c>
      <c r="D32" s="168" t="s">
        <v>130</v>
      </c>
      <c r="E32" s="169">
        <v>6</v>
      </c>
      <c r="F32" s="170">
        <v>0</v>
      </c>
      <c r="G32" s="171">
        <f>ROUND(E32*F32,2)</f>
        <v>0</v>
      </c>
      <c r="H32" s="147"/>
      <c r="I32" s="147"/>
      <c r="J32" s="147"/>
      <c r="K32" s="147"/>
      <c r="L32" s="147"/>
      <c r="M32" s="147"/>
      <c r="N32" s="147"/>
      <c r="O32" s="147"/>
      <c r="P32" s="147" t="s">
        <v>100</v>
      </c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</row>
    <row r="33" spans="1:43" outlineLevel="1" x14ac:dyDescent="0.25">
      <c r="A33" s="154"/>
      <c r="B33" s="155"/>
      <c r="C33" s="180" t="s">
        <v>133</v>
      </c>
      <c r="D33" s="157"/>
      <c r="E33" s="158">
        <v>2</v>
      </c>
      <c r="F33" s="156"/>
      <c r="G33" s="156"/>
      <c r="H33" s="147"/>
      <c r="I33" s="147"/>
      <c r="J33" s="147"/>
      <c r="K33" s="147"/>
      <c r="L33" s="147"/>
      <c r="M33" s="147"/>
      <c r="N33" s="147"/>
      <c r="O33" s="147"/>
      <c r="P33" s="147" t="s">
        <v>102</v>
      </c>
      <c r="Q33" s="147">
        <v>0</v>
      </c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</row>
    <row r="34" spans="1:43" outlineLevel="1" x14ac:dyDescent="0.25">
      <c r="A34" s="154"/>
      <c r="B34" s="155"/>
      <c r="C34" s="180" t="s">
        <v>134</v>
      </c>
      <c r="D34" s="157"/>
      <c r="E34" s="158">
        <v>4</v>
      </c>
      <c r="F34" s="156"/>
      <c r="G34" s="156"/>
      <c r="H34" s="147"/>
      <c r="I34" s="147"/>
      <c r="J34" s="147"/>
      <c r="K34" s="147"/>
      <c r="L34" s="147"/>
      <c r="M34" s="147"/>
      <c r="N34" s="147"/>
      <c r="O34" s="147"/>
      <c r="P34" s="147" t="s">
        <v>102</v>
      </c>
      <c r="Q34" s="147">
        <v>0</v>
      </c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</row>
    <row r="35" spans="1:43" outlineLevel="1" x14ac:dyDescent="0.25">
      <c r="A35" s="166">
        <v>12</v>
      </c>
      <c r="B35" s="167" t="s">
        <v>135</v>
      </c>
      <c r="C35" s="179" t="s">
        <v>136</v>
      </c>
      <c r="D35" s="168" t="s">
        <v>130</v>
      </c>
      <c r="E35" s="169">
        <v>200</v>
      </c>
      <c r="F35" s="170">
        <v>0</v>
      </c>
      <c r="G35" s="171">
        <f>ROUND(E35*F35,2)</f>
        <v>0</v>
      </c>
      <c r="H35" s="147"/>
      <c r="I35" s="147"/>
      <c r="J35" s="147"/>
      <c r="K35" s="147"/>
      <c r="L35" s="147"/>
      <c r="M35" s="147"/>
      <c r="N35" s="147"/>
      <c r="O35" s="147"/>
      <c r="P35" s="147" t="s">
        <v>100</v>
      </c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</row>
    <row r="36" spans="1:43" outlineLevel="1" x14ac:dyDescent="0.25">
      <c r="A36" s="154"/>
      <c r="B36" s="155"/>
      <c r="C36" s="180" t="s">
        <v>137</v>
      </c>
      <c r="D36" s="157"/>
      <c r="E36" s="158">
        <v>200</v>
      </c>
      <c r="F36" s="156"/>
      <c r="G36" s="156"/>
      <c r="H36" s="147"/>
      <c r="I36" s="147"/>
      <c r="J36" s="147"/>
      <c r="K36" s="147"/>
      <c r="L36" s="147"/>
      <c r="M36" s="147"/>
      <c r="N36" s="147"/>
      <c r="O36" s="147"/>
      <c r="P36" s="147" t="s">
        <v>102</v>
      </c>
      <c r="Q36" s="147">
        <v>0</v>
      </c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</row>
    <row r="37" spans="1:43" x14ac:dyDescent="0.25">
      <c r="A37" s="159" t="s">
        <v>95</v>
      </c>
      <c r="B37" s="160" t="s">
        <v>61</v>
      </c>
      <c r="C37" s="178" t="s">
        <v>62</v>
      </c>
      <c r="D37" s="161"/>
      <c r="E37" s="162"/>
      <c r="F37" s="163"/>
      <c r="G37" s="164">
        <f>SUMIF(P38:P38,"&lt;&gt;NOR",G38:G38)</f>
        <v>0</v>
      </c>
      <c r="P37" t="s">
        <v>96</v>
      </c>
    </row>
    <row r="38" spans="1:43" outlineLevel="1" x14ac:dyDescent="0.25">
      <c r="A38" s="172">
        <v>13</v>
      </c>
      <c r="B38" s="173" t="s">
        <v>138</v>
      </c>
      <c r="C38" s="181" t="s">
        <v>139</v>
      </c>
      <c r="D38" s="174" t="s">
        <v>116</v>
      </c>
      <c r="E38" s="175">
        <v>35</v>
      </c>
      <c r="F38" s="176">
        <v>0</v>
      </c>
      <c r="G38" s="177">
        <f>ROUND(E38*F38,2)</f>
        <v>0</v>
      </c>
      <c r="H38" s="147"/>
      <c r="I38" s="147"/>
      <c r="J38" s="147"/>
      <c r="K38" s="147"/>
      <c r="L38" s="147"/>
      <c r="M38" s="147"/>
      <c r="N38" s="147"/>
      <c r="O38" s="147"/>
      <c r="P38" s="147" t="s">
        <v>100</v>
      </c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</row>
    <row r="39" spans="1:43" x14ac:dyDescent="0.25">
      <c r="A39" s="159" t="s">
        <v>95</v>
      </c>
      <c r="B39" s="160" t="s">
        <v>63</v>
      </c>
      <c r="C39" s="178" t="s">
        <v>64</v>
      </c>
      <c r="D39" s="161"/>
      <c r="E39" s="162"/>
      <c r="F39" s="163"/>
      <c r="G39" s="164">
        <f>SUMIF(P40:P40,"&lt;&gt;NOR",G40:G40)</f>
        <v>0</v>
      </c>
      <c r="P39" t="s">
        <v>96</v>
      </c>
    </row>
    <row r="40" spans="1:43" ht="20.399999999999999" outlineLevel="1" x14ac:dyDescent="0.25">
      <c r="A40" s="172">
        <v>14</v>
      </c>
      <c r="B40" s="173" t="s">
        <v>140</v>
      </c>
      <c r="C40" s="181" t="s">
        <v>141</v>
      </c>
      <c r="D40" s="174" t="s">
        <v>142</v>
      </c>
      <c r="E40" s="175">
        <v>10</v>
      </c>
      <c r="F40" s="176">
        <v>0</v>
      </c>
      <c r="G40" s="177">
        <f>ROUND(E40*F40,2)</f>
        <v>0</v>
      </c>
      <c r="H40" s="147"/>
      <c r="I40" s="147"/>
      <c r="J40" s="147"/>
      <c r="K40" s="147"/>
      <c r="L40" s="147"/>
      <c r="M40" s="147"/>
      <c r="N40" s="147"/>
      <c r="O40" s="147"/>
      <c r="P40" s="147" t="s">
        <v>100</v>
      </c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</row>
    <row r="41" spans="1:43" x14ac:dyDescent="0.25">
      <c r="A41" s="159" t="s">
        <v>95</v>
      </c>
      <c r="B41" s="160" t="s">
        <v>71</v>
      </c>
      <c r="C41" s="178" t="s">
        <v>72</v>
      </c>
      <c r="D41" s="161"/>
      <c r="E41" s="162"/>
      <c r="F41" s="163"/>
      <c r="G41" s="164">
        <f>SUMIF(P42:P43,"&lt;&gt;NOR",G42:G43)</f>
        <v>0</v>
      </c>
      <c r="P41" t="s">
        <v>96</v>
      </c>
    </row>
    <row r="42" spans="1:43" ht="20.399999999999999" outlineLevel="1" x14ac:dyDescent="0.25">
      <c r="A42" s="172">
        <v>15</v>
      </c>
      <c r="B42" s="173" t="s">
        <v>143</v>
      </c>
      <c r="C42" s="181" t="s">
        <v>144</v>
      </c>
      <c r="D42" s="174" t="s">
        <v>99</v>
      </c>
      <c r="E42" s="175">
        <v>0.9</v>
      </c>
      <c r="F42" s="176">
        <v>0</v>
      </c>
      <c r="G42" s="177">
        <f>ROUND(E42*F42,2)</f>
        <v>0</v>
      </c>
      <c r="H42" s="147"/>
      <c r="I42" s="147"/>
      <c r="J42" s="147"/>
      <c r="K42" s="147"/>
      <c r="L42" s="147"/>
      <c r="M42" s="147"/>
      <c r="N42" s="147"/>
      <c r="O42" s="147"/>
      <c r="P42" s="147" t="s">
        <v>100</v>
      </c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</row>
    <row r="43" spans="1:43" outlineLevel="1" x14ac:dyDescent="0.25">
      <c r="A43" s="172">
        <v>16</v>
      </c>
      <c r="B43" s="173" t="s">
        <v>145</v>
      </c>
      <c r="C43" s="181" t="s">
        <v>146</v>
      </c>
      <c r="D43" s="174" t="s">
        <v>99</v>
      </c>
      <c r="E43" s="175">
        <v>3</v>
      </c>
      <c r="F43" s="176">
        <v>0</v>
      </c>
      <c r="G43" s="177">
        <f>ROUND(E43*F43,2)</f>
        <v>0</v>
      </c>
      <c r="H43" s="147"/>
      <c r="I43" s="147"/>
      <c r="J43" s="147"/>
      <c r="K43" s="147"/>
      <c r="L43" s="147"/>
      <c r="M43" s="147"/>
      <c r="N43" s="147"/>
      <c r="O43" s="147"/>
      <c r="P43" s="147" t="s">
        <v>100</v>
      </c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</row>
    <row r="44" spans="1:43" x14ac:dyDescent="0.25">
      <c r="A44" s="159" t="s">
        <v>95</v>
      </c>
      <c r="B44" s="160" t="s">
        <v>73</v>
      </c>
      <c r="C44" s="178" t="s">
        <v>74</v>
      </c>
      <c r="D44" s="161"/>
      <c r="E44" s="162"/>
      <c r="F44" s="163"/>
      <c r="G44" s="164">
        <f>SUMIF(P45:P45,"&lt;&gt;NOR",G45:G45)</f>
        <v>0</v>
      </c>
      <c r="P44" t="s">
        <v>96</v>
      </c>
    </row>
    <row r="45" spans="1:43" outlineLevel="1" x14ac:dyDescent="0.25">
      <c r="A45" s="172">
        <v>17</v>
      </c>
      <c r="B45" s="173" t="s">
        <v>147</v>
      </c>
      <c r="C45" s="181" t="s">
        <v>148</v>
      </c>
      <c r="D45" s="174" t="s">
        <v>109</v>
      </c>
      <c r="E45" s="175">
        <v>13.531560000000001</v>
      </c>
      <c r="F45" s="176">
        <v>0</v>
      </c>
      <c r="G45" s="177">
        <f>ROUND(E45*F45,2)</f>
        <v>0</v>
      </c>
      <c r="H45" s="147"/>
      <c r="I45" s="147"/>
      <c r="J45" s="147"/>
      <c r="K45" s="147"/>
      <c r="L45" s="147"/>
      <c r="M45" s="147"/>
      <c r="N45" s="147"/>
      <c r="O45" s="147"/>
      <c r="P45" s="147" t="s">
        <v>149</v>
      </c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</row>
    <row r="46" spans="1:43" x14ac:dyDescent="0.25">
      <c r="A46" s="159" t="s">
        <v>95</v>
      </c>
      <c r="B46" s="160" t="s">
        <v>75</v>
      </c>
      <c r="C46" s="178" t="s">
        <v>76</v>
      </c>
      <c r="D46" s="161"/>
      <c r="E46" s="162"/>
      <c r="F46" s="163"/>
      <c r="G46" s="164">
        <f>SUMIF(P47:P52,"&lt;&gt;NOR",G47:G52)</f>
        <v>0</v>
      </c>
      <c r="P46" t="s">
        <v>96</v>
      </c>
    </row>
    <row r="47" spans="1:43" outlineLevel="1" x14ac:dyDescent="0.25">
      <c r="A47" s="172">
        <v>18</v>
      </c>
      <c r="B47" s="173" t="s">
        <v>150</v>
      </c>
      <c r="C47" s="181" t="s">
        <v>151</v>
      </c>
      <c r="D47" s="174" t="s">
        <v>0</v>
      </c>
      <c r="E47" s="175">
        <v>700</v>
      </c>
      <c r="F47" s="176">
        <v>0</v>
      </c>
      <c r="G47" s="177">
        <f>ROUND(E47*F47,2)</f>
        <v>0</v>
      </c>
      <c r="H47" s="147"/>
      <c r="I47" s="147"/>
      <c r="J47" s="147"/>
      <c r="K47" s="147"/>
      <c r="L47" s="147"/>
      <c r="M47" s="147"/>
      <c r="N47" s="147"/>
      <c r="O47" s="147"/>
      <c r="P47" s="147" t="s">
        <v>152</v>
      </c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</row>
    <row r="48" spans="1:43" outlineLevel="1" x14ac:dyDescent="0.25">
      <c r="A48" s="166">
        <v>19</v>
      </c>
      <c r="B48" s="167" t="s">
        <v>153</v>
      </c>
      <c r="C48" s="179" t="s">
        <v>154</v>
      </c>
      <c r="D48" s="168" t="s">
        <v>155</v>
      </c>
      <c r="E48" s="169">
        <v>1</v>
      </c>
      <c r="F48" s="170">
        <v>0</v>
      </c>
      <c r="G48" s="171">
        <f>ROUND(E48*F48,2)</f>
        <v>0</v>
      </c>
      <c r="H48" s="147"/>
      <c r="I48" s="147"/>
      <c r="J48" s="147"/>
      <c r="K48" s="147"/>
      <c r="L48" s="147"/>
      <c r="M48" s="147"/>
      <c r="N48" s="147"/>
      <c r="O48" s="147"/>
      <c r="P48" s="147" t="s">
        <v>100</v>
      </c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</row>
    <row r="49" spans="1:43" outlineLevel="1" x14ac:dyDescent="0.25">
      <c r="A49" s="154"/>
      <c r="B49" s="155"/>
      <c r="C49" s="180" t="s">
        <v>156</v>
      </c>
      <c r="D49" s="157"/>
      <c r="E49" s="158">
        <v>1</v>
      </c>
      <c r="F49" s="156"/>
      <c r="G49" s="156"/>
      <c r="H49" s="147"/>
      <c r="I49" s="147"/>
      <c r="J49" s="147"/>
      <c r="K49" s="147"/>
      <c r="L49" s="147"/>
      <c r="M49" s="147"/>
      <c r="N49" s="147"/>
      <c r="O49" s="147"/>
      <c r="P49" s="147" t="s">
        <v>102</v>
      </c>
      <c r="Q49" s="147">
        <v>0</v>
      </c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</row>
    <row r="50" spans="1:43" ht="20.399999999999999" outlineLevel="1" x14ac:dyDescent="0.25">
      <c r="A50" s="154"/>
      <c r="B50" s="155"/>
      <c r="C50" s="180" t="s">
        <v>157</v>
      </c>
      <c r="D50" s="157"/>
      <c r="E50" s="158"/>
      <c r="F50" s="156"/>
      <c r="G50" s="156"/>
      <c r="H50" s="147"/>
      <c r="I50" s="147"/>
      <c r="J50" s="147"/>
      <c r="K50" s="147"/>
      <c r="L50" s="147"/>
      <c r="M50" s="147"/>
      <c r="N50" s="147"/>
      <c r="O50" s="147"/>
      <c r="P50" s="147" t="s">
        <v>102</v>
      </c>
      <c r="Q50" s="147">
        <v>0</v>
      </c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</row>
    <row r="51" spans="1:43" outlineLevel="1" x14ac:dyDescent="0.25">
      <c r="A51" s="154"/>
      <c r="B51" s="155"/>
      <c r="C51" s="180" t="s">
        <v>158</v>
      </c>
      <c r="D51" s="157"/>
      <c r="E51" s="158"/>
      <c r="F51" s="156"/>
      <c r="G51" s="156"/>
      <c r="H51" s="147"/>
      <c r="I51" s="147"/>
      <c r="J51" s="147"/>
      <c r="K51" s="147"/>
      <c r="L51" s="147"/>
      <c r="M51" s="147"/>
      <c r="N51" s="147"/>
      <c r="O51" s="147"/>
      <c r="P51" s="147" t="s">
        <v>102</v>
      </c>
      <c r="Q51" s="147">
        <v>0</v>
      </c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</row>
    <row r="52" spans="1:43" outlineLevel="1" x14ac:dyDescent="0.25">
      <c r="A52" s="154"/>
      <c r="B52" s="155"/>
      <c r="C52" s="180" t="s">
        <v>187</v>
      </c>
      <c r="D52" s="157"/>
      <c r="E52" s="158"/>
      <c r="F52" s="156"/>
      <c r="G52" s="156"/>
      <c r="H52" s="147"/>
      <c r="I52" s="147"/>
      <c r="J52" s="147"/>
      <c r="K52" s="147"/>
      <c r="L52" s="147"/>
      <c r="M52" s="147"/>
      <c r="N52" s="147"/>
      <c r="O52" s="147"/>
      <c r="P52" s="147" t="s">
        <v>102</v>
      </c>
      <c r="Q52" s="147">
        <v>0</v>
      </c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</row>
    <row r="53" spans="1:43" x14ac:dyDescent="0.25">
      <c r="A53" s="159" t="s">
        <v>95</v>
      </c>
      <c r="B53" s="160" t="s">
        <v>73</v>
      </c>
      <c r="C53" s="178" t="s">
        <v>74</v>
      </c>
      <c r="D53" s="161"/>
      <c r="E53" s="162"/>
      <c r="F53" s="163"/>
      <c r="G53" s="164">
        <f>SUMIF(P54:P54,"&lt;&gt;NOR",G54:G54)</f>
        <v>0</v>
      </c>
      <c r="P53" t="s">
        <v>96</v>
      </c>
    </row>
    <row r="54" spans="1:43" ht="20.399999999999999" outlineLevel="1" x14ac:dyDescent="0.25">
      <c r="A54" s="172">
        <v>20</v>
      </c>
      <c r="B54" s="173" t="s">
        <v>159</v>
      </c>
      <c r="C54" s="181" t="s">
        <v>160</v>
      </c>
      <c r="D54" s="174" t="s">
        <v>109</v>
      </c>
      <c r="E54" s="175">
        <v>16.923970000000001</v>
      </c>
      <c r="F54" s="176">
        <v>0</v>
      </c>
      <c r="G54" s="177">
        <f>ROUND(E54*F54,2)</f>
        <v>0</v>
      </c>
      <c r="H54" s="147"/>
      <c r="I54" s="147"/>
      <c r="J54" s="147"/>
      <c r="K54" s="147"/>
      <c r="L54" s="147"/>
      <c r="M54" s="147"/>
      <c r="N54" s="147"/>
      <c r="O54" s="147"/>
      <c r="P54" s="147" t="s">
        <v>152</v>
      </c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</row>
    <row r="55" spans="1:43" x14ac:dyDescent="0.25">
      <c r="A55" s="159" t="s">
        <v>95</v>
      </c>
      <c r="B55" s="160" t="s">
        <v>77</v>
      </c>
      <c r="C55" s="178" t="s">
        <v>78</v>
      </c>
      <c r="D55" s="161"/>
      <c r="E55" s="162"/>
      <c r="F55" s="163"/>
      <c r="G55" s="164">
        <f>SUMIF(P56:P59,"&lt;&gt;NOR",G56:G59)</f>
        <v>0</v>
      </c>
      <c r="P55" t="s">
        <v>96</v>
      </c>
    </row>
    <row r="56" spans="1:43" outlineLevel="1" x14ac:dyDescent="0.25">
      <c r="A56" s="166">
        <v>21</v>
      </c>
      <c r="B56" s="167" t="s">
        <v>161</v>
      </c>
      <c r="C56" s="179" t="s">
        <v>162</v>
      </c>
      <c r="D56" s="168" t="s">
        <v>142</v>
      </c>
      <c r="E56" s="169">
        <v>6</v>
      </c>
      <c r="F56" s="170">
        <v>0</v>
      </c>
      <c r="G56" s="171">
        <f>ROUND(E56*F56,2)</f>
        <v>0</v>
      </c>
      <c r="H56" s="147"/>
      <c r="I56" s="147"/>
      <c r="J56" s="147"/>
      <c r="K56" s="147"/>
      <c r="L56" s="147"/>
      <c r="M56" s="147"/>
      <c r="N56" s="147"/>
      <c r="O56" s="147"/>
      <c r="P56" s="147" t="s">
        <v>100</v>
      </c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</row>
    <row r="57" spans="1:43" outlineLevel="1" x14ac:dyDescent="0.25">
      <c r="A57" s="154"/>
      <c r="B57" s="155"/>
      <c r="C57" s="180" t="s">
        <v>163</v>
      </c>
      <c r="D57" s="157"/>
      <c r="E57" s="158">
        <v>6</v>
      </c>
      <c r="F57" s="156"/>
      <c r="G57" s="156"/>
      <c r="H57" s="147"/>
      <c r="I57" s="147"/>
      <c r="J57" s="147"/>
      <c r="K57" s="147"/>
      <c r="L57" s="147"/>
      <c r="M57" s="147"/>
      <c r="N57" s="147"/>
      <c r="O57" s="147"/>
      <c r="P57" s="147" t="s">
        <v>102</v>
      </c>
      <c r="Q57" s="147">
        <v>0</v>
      </c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</row>
    <row r="58" spans="1:43" outlineLevel="1" x14ac:dyDescent="0.25">
      <c r="A58" s="166">
        <v>22</v>
      </c>
      <c r="B58" s="167" t="s">
        <v>164</v>
      </c>
      <c r="C58" s="179" t="s">
        <v>165</v>
      </c>
      <c r="D58" s="168" t="s">
        <v>142</v>
      </c>
      <c r="E58" s="169">
        <v>6</v>
      </c>
      <c r="F58" s="170">
        <v>0</v>
      </c>
      <c r="G58" s="171">
        <f>ROUND(E58*F58,2)</f>
        <v>0</v>
      </c>
      <c r="H58" s="147"/>
      <c r="I58" s="147"/>
      <c r="J58" s="147"/>
      <c r="K58" s="147"/>
      <c r="L58" s="147"/>
      <c r="M58" s="147"/>
      <c r="N58" s="147"/>
      <c r="O58" s="147"/>
      <c r="P58" s="147" t="s">
        <v>166</v>
      </c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</row>
    <row r="59" spans="1:43" outlineLevel="1" x14ac:dyDescent="0.25">
      <c r="A59" s="154"/>
      <c r="B59" s="155"/>
      <c r="C59" s="180" t="s">
        <v>163</v>
      </c>
      <c r="D59" s="157"/>
      <c r="E59" s="158">
        <v>6</v>
      </c>
      <c r="F59" s="156"/>
      <c r="G59" s="156"/>
      <c r="H59" s="147"/>
      <c r="I59" s="147"/>
      <c r="J59" s="147"/>
      <c r="K59" s="147"/>
      <c r="L59" s="147"/>
      <c r="M59" s="147"/>
      <c r="N59" s="147"/>
      <c r="O59" s="147"/>
      <c r="P59" s="147" t="s">
        <v>102</v>
      </c>
      <c r="Q59" s="147">
        <v>0</v>
      </c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</row>
    <row r="60" spans="1:43" x14ac:dyDescent="0.25">
      <c r="A60" s="159" t="s">
        <v>95</v>
      </c>
      <c r="B60" s="160" t="s">
        <v>79</v>
      </c>
      <c r="C60" s="178" t="s">
        <v>80</v>
      </c>
      <c r="D60" s="161"/>
      <c r="E60" s="162"/>
      <c r="F60" s="163"/>
      <c r="G60" s="164">
        <f>SUMIF(P61:P66,"&lt;&gt;NOR",G61:G66)</f>
        <v>0</v>
      </c>
      <c r="P60" t="s">
        <v>96</v>
      </c>
    </row>
    <row r="61" spans="1:43" outlineLevel="1" x14ac:dyDescent="0.25">
      <c r="A61" s="172">
        <v>23</v>
      </c>
      <c r="B61" s="173" t="s">
        <v>167</v>
      </c>
      <c r="C61" s="181" t="s">
        <v>168</v>
      </c>
      <c r="D61" s="174" t="s">
        <v>109</v>
      </c>
      <c r="E61" s="175">
        <v>39.215000000000003</v>
      </c>
      <c r="F61" s="176">
        <v>0</v>
      </c>
      <c r="G61" s="177">
        <f t="shared" ref="G61:G66" si="0">ROUND(E61*F61,2)</f>
        <v>0</v>
      </c>
      <c r="H61" s="147"/>
      <c r="I61" s="147"/>
      <c r="J61" s="147"/>
      <c r="K61" s="147"/>
      <c r="L61" s="147"/>
      <c r="M61" s="147"/>
      <c r="N61" s="147"/>
      <c r="O61" s="147"/>
      <c r="P61" s="147" t="s">
        <v>169</v>
      </c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</row>
    <row r="62" spans="1:43" outlineLevel="1" x14ac:dyDescent="0.25">
      <c r="A62" s="172">
        <v>24</v>
      </c>
      <c r="B62" s="173" t="s">
        <v>170</v>
      </c>
      <c r="C62" s="181" t="s">
        <v>171</v>
      </c>
      <c r="D62" s="174" t="s">
        <v>109</v>
      </c>
      <c r="E62" s="175">
        <v>39.215000000000003</v>
      </c>
      <c r="F62" s="176">
        <v>0</v>
      </c>
      <c r="G62" s="177">
        <f t="shared" si="0"/>
        <v>0</v>
      </c>
      <c r="H62" s="147"/>
      <c r="I62" s="147"/>
      <c r="J62" s="147"/>
      <c r="K62" s="147"/>
      <c r="L62" s="147"/>
      <c r="M62" s="147"/>
      <c r="N62" s="147"/>
      <c r="O62" s="147"/>
      <c r="P62" s="147" t="s">
        <v>169</v>
      </c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</row>
    <row r="63" spans="1:43" outlineLevel="1" x14ac:dyDescent="0.25">
      <c r="A63" s="172">
        <v>25</v>
      </c>
      <c r="B63" s="173" t="s">
        <v>172</v>
      </c>
      <c r="C63" s="181" t="s">
        <v>173</v>
      </c>
      <c r="D63" s="174" t="s">
        <v>109</v>
      </c>
      <c r="E63" s="175">
        <v>39.215000000000003</v>
      </c>
      <c r="F63" s="176">
        <v>0</v>
      </c>
      <c r="G63" s="177">
        <f t="shared" si="0"/>
        <v>0</v>
      </c>
      <c r="H63" s="147"/>
      <c r="I63" s="147"/>
      <c r="J63" s="147"/>
      <c r="K63" s="147"/>
      <c r="L63" s="147"/>
      <c r="M63" s="147"/>
      <c r="N63" s="147"/>
      <c r="O63" s="147"/>
      <c r="P63" s="147" t="s">
        <v>169</v>
      </c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</row>
    <row r="64" spans="1:43" outlineLevel="1" x14ac:dyDescent="0.25">
      <c r="A64" s="172">
        <v>26</v>
      </c>
      <c r="B64" s="173" t="s">
        <v>174</v>
      </c>
      <c r="C64" s="181" t="s">
        <v>175</v>
      </c>
      <c r="D64" s="174" t="s">
        <v>109</v>
      </c>
      <c r="E64" s="175">
        <v>313.72000000000003</v>
      </c>
      <c r="F64" s="176">
        <v>0</v>
      </c>
      <c r="G64" s="177">
        <f t="shared" si="0"/>
        <v>0</v>
      </c>
      <c r="H64" s="147"/>
      <c r="I64" s="147"/>
      <c r="J64" s="147"/>
      <c r="K64" s="147"/>
      <c r="L64" s="147"/>
      <c r="M64" s="147"/>
      <c r="N64" s="147"/>
      <c r="O64" s="147"/>
      <c r="P64" s="147" t="s">
        <v>169</v>
      </c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</row>
    <row r="65" spans="1:43" ht="20.399999999999999" outlineLevel="1" x14ac:dyDescent="0.25">
      <c r="A65" s="172">
        <v>27</v>
      </c>
      <c r="B65" s="173" t="s">
        <v>176</v>
      </c>
      <c r="C65" s="181" t="s">
        <v>177</v>
      </c>
      <c r="D65" s="174" t="s">
        <v>155</v>
      </c>
      <c r="E65" s="175">
        <v>1</v>
      </c>
      <c r="F65" s="176">
        <v>0</v>
      </c>
      <c r="G65" s="177">
        <f t="shared" si="0"/>
        <v>0</v>
      </c>
      <c r="H65" s="147"/>
      <c r="I65" s="147"/>
      <c r="J65" s="147"/>
      <c r="K65" s="147"/>
      <c r="L65" s="147"/>
      <c r="M65" s="147"/>
      <c r="N65" s="147"/>
      <c r="O65" s="147"/>
      <c r="P65" s="147" t="s">
        <v>100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</row>
    <row r="66" spans="1:43" outlineLevel="1" x14ac:dyDescent="0.25">
      <c r="A66" s="172">
        <v>28</v>
      </c>
      <c r="B66" s="173" t="s">
        <v>178</v>
      </c>
      <c r="C66" s="181" t="s">
        <v>179</v>
      </c>
      <c r="D66" s="174" t="s">
        <v>109</v>
      </c>
      <c r="E66" s="175">
        <v>39.215000000000003</v>
      </c>
      <c r="F66" s="176">
        <v>0</v>
      </c>
      <c r="G66" s="177">
        <f t="shared" si="0"/>
        <v>0</v>
      </c>
      <c r="H66" s="147"/>
      <c r="I66" s="147"/>
      <c r="J66" s="147"/>
      <c r="K66" s="147"/>
      <c r="L66" s="147"/>
      <c r="M66" s="147"/>
      <c r="N66" s="147"/>
      <c r="O66" s="147"/>
      <c r="P66" s="147" t="s">
        <v>169</v>
      </c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</row>
    <row r="67" spans="1:43" x14ac:dyDescent="0.25">
      <c r="A67" s="159" t="s">
        <v>95</v>
      </c>
      <c r="B67" s="160" t="s">
        <v>67</v>
      </c>
      <c r="C67" s="178" t="s">
        <v>68</v>
      </c>
      <c r="D67" s="161"/>
      <c r="E67" s="162"/>
      <c r="F67" s="163"/>
      <c r="G67" s="164">
        <f>SUMIF(P68:P69,"&lt;&gt;NOR",G68:G69)</f>
        <v>0</v>
      </c>
      <c r="P67" t="s">
        <v>96</v>
      </c>
    </row>
    <row r="68" spans="1:43" outlineLevel="1" x14ac:dyDescent="0.25">
      <c r="A68" s="166">
        <v>29</v>
      </c>
      <c r="B68" s="167" t="s">
        <v>180</v>
      </c>
      <c r="C68" s="179" t="s">
        <v>181</v>
      </c>
      <c r="D68" s="168" t="s">
        <v>116</v>
      </c>
      <c r="E68" s="169">
        <v>2.0924999999999998</v>
      </c>
      <c r="F68" s="170">
        <v>0</v>
      </c>
      <c r="G68" s="171">
        <f>ROUND(E68*F68,2)</f>
        <v>0</v>
      </c>
      <c r="H68" s="147"/>
      <c r="I68" s="147"/>
      <c r="J68" s="147"/>
      <c r="K68" s="147"/>
      <c r="L68" s="147"/>
      <c r="M68" s="147"/>
      <c r="N68" s="147"/>
      <c r="O68" s="147"/>
      <c r="P68" s="147" t="s">
        <v>100</v>
      </c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</row>
    <row r="69" spans="1:43" outlineLevel="1" x14ac:dyDescent="0.25">
      <c r="A69" s="154"/>
      <c r="B69" s="155"/>
      <c r="C69" s="180" t="s">
        <v>182</v>
      </c>
      <c r="D69" s="157"/>
      <c r="E69" s="158">
        <v>2.0924999999999998</v>
      </c>
      <c r="F69" s="156"/>
      <c r="G69" s="156"/>
      <c r="H69" s="147"/>
      <c r="I69" s="147"/>
      <c r="J69" s="147"/>
      <c r="K69" s="147"/>
      <c r="L69" s="147"/>
      <c r="M69" s="147"/>
      <c r="N69" s="147"/>
      <c r="O69" s="147"/>
      <c r="P69" s="147" t="s">
        <v>102</v>
      </c>
      <c r="Q69" s="147">
        <v>0</v>
      </c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</row>
    <row r="70" spans="1:43" x14ac:dyDescent="0.25">
      <c r="A70" s="3"/>
      <c r="B70" s="4"/>
      <c r="C70" s="182"/>
      <c r="D70" s="6"/>
      <c r="E70" s="3"/>
      <c r="F70" s="3"/>
      <c r="G70" s="3"/>
      <c r="N70">
        <v>15</v>
      </c>
      <c r="O70">
        <v>21</v>
      </c>
      <c r="P70" t="s">
        <v>94</v>
      </c>
    </row>
    <row r="71" spans="1:43" x14ac:dyDescent="0.25">
      <c r="A71" s="150"/>
      <c r="B71" s="151" t="s">
        <v>31</v>
      </c>
      <c r="C71" s="183"/>
      <c r="D71" s="152"/>
      <c r="E71" s="153"/>
      <c r="F71" s="153"/>
      <c r="G71" s="165">
        <f>G8+G13+G17+G21+G23+G29+G31+G37+G39+G41+G44+G46+G53+G55+G60+G67</f>
        <v>0</v>
      </c>
      <c r="N71" t="e">
        <f>SUMIF(#REF!,N70,G7:G69)</f>
        <v>#REF!</v>
      </c>
      <c r="O71" t="e">
        <f>SUMIF(#REF!,O70,G7:G69)</f>
        <v>#REF!</v>
      </c>
      <c r="P71" t="s">
        <v>183</v>
      </c>
    </row>
    <row r="72" spans="1:43" x14ac:dyDescent="0.25">
      <c r="A72" s="3"/>
      <c r="B72" s="4"/>
      <c r="C72" s="182"/>
      <c r="D72" s="6"/>
      <c r="E72" s="3"/>
      <c r="F72" s="3"/>
      <c r="G72" s="3"/>
    </row>
    <row r="73" spans="1:43" x14ac:dyDescent="0.25">
      <c r="A73" s="3"/>
      <c r="B73" s="4"/>
      <c r="C73" s="182"/>
      <c r="D73" s="6"/>
      <c r="E73" s="3"/>
      <c r="F73" s="3"/>
      <c r="G73" s="3"/>
    </row>
    <row r="74" spans="1:43" x14ac:dyDescent="0.25">
      <c r="A74" s="260" t="s">
        <v>184</v>
      </c>
      <c r="B74" s="260"/>
      <c r="C74" s="261"/>
      <c r="D74" s="6"/>
      <c r="E74" s="3"/>
      <c r="F74" s="3"/>
      <c r="G74" s="3"/>
    </row>
    <row r="75" spans="1:43" x14ac:dyDescent="0.25">
      <c r="A75" s="241"/>
      <c r="B75" s="242"/>
      <c r="C75" s="243"/>
      <c r="D75" s="242"/>
      <c r="E75" s="242"/>
      <c r="F75" s="242"/>
      <c r="G75" s="244"/>
      <c r="P75" t="s">
        <v>185</v>
      </c>
    </row>
    <row r="76" spans="1:43" x14ac:dyDescent="0.25">
      <c r="A76" s="245"/>
      <c r="B76" s="246"/>
      <c r="C76" s="247"/>
      <c r="D76" s="246"/>
      <c r="E76" s="246"/>
      <c r="F76" s="246"/>
      <c r="G76" s="248"/>
    </row>
    <row r="77" spans="1:43" x14ac:dyDescent="0.25">
      <c r="A77" s="245"/>
      <c r="B77" s="246"/>
      <c r="C77" s="247"/>
      <c r="D77" s="246"/>
      <c r="E77" s="246"/>
      <c r="F77" s="246"/>
      <c r="G77" s="248"/>
    </row>
    <row r="78" spans="1:43" x14ac:dyDescent="0.25">
      <c r="A78" s="245"/>
      <c r="B78" s="246"/>
      <c r="C78" s="247"/>
      <c r="D78" s="246"/>
      <c r="E78" s="246"/>
      <c r="F78" s="246"/>
      <c r="G78" s="248"/>
    </row>
    <row r="79" spans="1:43" x14ac:dyDescent="0.25">
      <c r="A79" s="249"/>
      <c r="B79" s="250"/>
      <c r="C79" s="251"/>
      <c r="D79" s="250"/>
      <c r="E79" s="250"/>
      <c r="F79" s="250"/>
      <c r="G79" s="252"/>
    </row>
    <row r="80" spans="1:43" x14ac:dyDescent="0.25">
      <c r="A80" s="3"/>
      <c r="B80" s="4"/>
      <c r="C80" s="182"/>
      <c r="D80" s="6"/>
      <c r="E80" s="3"/>
      <c r="F80" s="3"/>
      <c r="G80" s="3"/>
    </row>
    <row r="81" spans="3:16" x14ac:dyDescent="0.25">
      <c r="C81" s="184"/>
      <c r="D81" s="10"/>
      <c r="P81" t="s">
        <v>186</v>
      </c>
    </row>
    <row r="82" spans="3:16" x14ac:dyDescent="0.25">
      <c r="D82" s="10"/>
    </row>
    <row r="83" spans="3:16" x14ac:dyDescent="0.25">
      <c r="D83" s="10"/>
    </row>
    <row r="84" spans="3:16" x14ac:dyDescent="0.25">
      <c r="D84" s="10"/>
    </row>
    <row r="85" spans="3:16" x14ac:dyDescent="0.25">
      <c r="D85" s="10"/>
    </row>
    <row r="86" spans="3:16" x14ac:dyDescent="0.25">
      <c r="D86" s="10"/>
    </row>
    <row r="87" spans="3:16" x14ac:dyDescent="0.25">
      <c r="D87" s="10"/>
    </row>
    <row r="88" spans="3:16" x14ac:dyDescent="0.25">
      <c r="D88" s="10"/>
    </row>
    <row r="89" spans="3:16" x14ac:dyDescent="0.25">
      <c r="D89" s="10"/>
    </row>
    <row r="90" spans="3:16" x14ac:dyDescent="0.25">
      <c r="D90" s="10"/>
    </row>
    <row r="91" spans="3:16" x14ac:dyDescent="0.25">
      <c r="D91" s="10"/>
    </row>
    <row r="92" spans="3:16" x14ac:dyDescent="0.25">
      <c r="D92" s="10"/>
    </row>
    <row r="93" spans="3:16" x14ac:dyDescent="0.25">
      <c r="D93" s="10"/>
    </row>
    <row r="94" spans="3:16" x14ac:dyDescent="0.25">
      <c r="D94" s="10"/>
    </row>
    <row r="95" spans="3:16" x14ac:dyDescent="0.25">
      <c r="D95" s="10"/>
    </row>
    <row r="96" spans="3:16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75:G79"/>
    <mergeCell ref="A1:G1"/>
    <mergeCell ref="C2:G2"/>
    <mergeCell ref="C3:G3"/>
    <mergeCell ref="C4:G4"/>
    <mergeCell ref="A74:C7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01 21_01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21_01 Pol'!Názvy_tisku</vt:lpstr>
      <vt:lpstr>oadresa</vt:lpstr>
      <vt:lpstr>Stavba!Objednatel</vt:lpstr>
      <vt:lpstr>Stavba!Objekt</vt:lpstr>
      <vt:lpstr>'01 21_01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Motl</cp:lastModifiedBy>
  <cp:lastPrinted>2019-03-19T12:27:02Z</cp:lastPrinted>
  <dcterms:created xsi:type="dcterms:W3CDTF">2009-04-08T07:15:50Z</dcterms:created>
  <dcterms:modified xsi:type="dcterms:W3CDTF">2022-05-26T05:45:35Z</dcterms:modified>
</cp:coreProperties>
</file>