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Zdeno\Documents\rozpočty\moje 1\2022\Družstvo Medovarce Galbo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126-4 - časť - Technologi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'126-4 - časť - Technologi...'!$C$117:$K$128</definedName>
    <definedName name="_xlnm.Print_Area" localSheetId="1">'126-4 - časť - Technologi...'!$C$105:$J$128</definedName>
    <definedName name="_xlnm.Print_Titles" localSheetId="1">'126-4 - časť - Technologi...'!$117:$117</definedName>
  </definedNames>
  <calcPr/>
</workbook>
</file>

<file path=xl/calcChain.xml><?xml version="1.0" encoding="utf-8"?>
<calcChain xmlns="http://schemas.openxmlformats.org/spreadsheetml/2006/main">
  <c i="2" l="1" r="R120"/>
  <c r="R119"/>
  <c r="R118"/>
  <c r="J37"/>
  <c r="J36"/>
  <c i="1" r="AY95"/>
  <c i="2" r="J35"/>
  <c i="1" r="AX95"/>
  <c i="2" r="BI128"/>
  <c r="BH128"/>
  <c r="BG128"/>
  <c r="BE128"/>
  <c r="T128"/>
  <c r="R128"/>
  <c r="P128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112"/>
  <c r="E7"/>
  <c r="E85"/>
  <c i="1" r="L90"/>
  <c r="AM90"/>
  <c r="AM89"/>
  <c r="L89"/>
  <c r="AM87"/>
  <c r="L87"/>
  <c r="L85"/>
  <c r="L84"/>
  <c i="2" r="BK128"/>
  <c r="BK126"/>
  <c r="J125"/>
  <c r="BK123"/>
  <c r="J122"/>
  <c i="1" r="AS94"/>
  <c i="2" r="BK125"/>
  <c r="J123"/>
  <c r="BK122"/>
  <c r="J128"/>
  <c r="BK124"/>
  <c r="J121"/>
  <c r="J126"/>
  <c r="J124"/>
  <c r="BK121"/>
  <c l="1" r="BK120"/>
  <c r="J120"/>
  <c r="J98"/>
  <c r="P120"/>
  <c r="P119"/>
  <c r="P118"/>
  <c i="1" r="AU95"/>
  <c i="2" r="T120"/>
  <c r="T119"/>
  <c r="T118"/>
  <c r="F92"/>
  <c r="E108"/>
  <c r="BF122"/>
  <c r="BF123"/>
  <c r="BF126"/>
  <c r="BF128"/>
  <c r="J89"/>
  <c r="BF121"/>
  <c r="BF124"/>
  <c r="BF125"/>
  <c i="1" r="AU94"/>
  <c i="2" r="F33"/>
  <c i="1" r="AZ95"/>
  <c r="AZ94"/>
  <c r="W29"/>
  <c i="2" r="J33"/>
  <c i="1" r="AV95"/>
  <c i="2" r="F35"/>
  <c i="1" r="BB95"/>
  <c r="BB94"/>
  <c r="W31"/>
  <c i="2" r="F36"/>
  <c i="1" r="BC95"/>
  <c r="BC94"/>
  <c r="W32"/>
  <c i="2" r="F37"/>
  <c i="1" r="BD95"/>
  <c r="BD94"/>
  <c r="W33"/>
  <c i="2" l="1" r="BK119"/>
  <c r="BK118"/>
  <c r="J118"/>
  <c r="J96"/>
  <c i="1" r="AX94"/>
  <c r="AY94"/>
  <c i="2" r="F34"/>
  <c i="1" r="BA95"/>
  <c r="BA94"/>
  <c r="W30"/>
  <c r="AV94"/>
  <c r="AK29"/>
  <c i="2" r="J34"/>
  <c i="1" r="AW95"/>
  <c r="AT95"/>
  <c i="2" l="1" r="J119"/>
  <c r="J97"/>
  <c r="J30"/>
  <c i="1" r="AG95"/>
  <c r="AG94"/>
  <c r="AK26"/>
  <c r="AW94"/>
  <c r="AK30"/>
  <c r="AK35"/>
  <c i="2" l="1" r="J39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<sst xmlns="http://schemas.openxmlformats.org/spreadsheetml/2006/main">
  <si>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</si>
  <si>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</si>
  <si>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</si>
  <si>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</si>
  <si>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</si>
  <si>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{603d63ea-433a-4c26-9d0b-d1f97e1fb20c}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</si>
  <si>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</si>
  <si>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</si>
  <si>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</si>
  <si>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</si>
  <si>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</si>
  <si>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</si>
  <si>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</si>
  <si>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126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</si>
  <si>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</si>
  <si>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</si>
  <si>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Odchov mladého hov.dobytka - Jalovíc</t>
  </si>
  <si>
    <t>JKSO:</t>
  </si>
  <si>
    <t>KS:</t>
  </si>
  <si>
    <t>Miesto:</t>
  </si>
  <si>
    <t>Medovarce</t>
  </si>
  <si>
    <t>Dátum:</t>
  </si>
  <si>
    <t>12. 4. 2022</t>
  </si>
  <si>
    <t>Objednávateľ:</t>
  </si>
  <si>
    <t>IČO:</t>
  </si>
  <si>
    <t>Farma Medovarce</t>
  </si>
  <si>
    <t>IČ DPH:</t>
  </si>
  <si>
    <t>Zhotoviteľ:</t>
  </si>
  <si>
    <t>Vyplň údaj</t>
  </si>
  <si>
    <t>Projektant:</t>
  </si>
  <si>
    <t>Ing.P.Hucák</t>
  </si>
  <si>
    <t>True</t>
  </si>
  <si>
    <t>Spracovateľ:</t>
  </si>
  <si>
    <t xml:space="preserve">Z.Lalka    www.cenar.sk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</si>
  <si>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</si>
  <si>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</si>
  <si>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</si>
  <si>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</si>
  <si>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</si>
  <si>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</si>
  <si>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</si>
  <si>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</si>
  <si>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</si>
  <si>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</si>
  <si>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</si>
  <si>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</si>
  <si>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</si>
  <si>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</si>
  <si>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</si>
  <si>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</si>
  <si>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</si>
  <si>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</si>
  <si>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</si>
  <si>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</si>
  <si>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</si>
  <si>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</si>
  <si>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</si>
  <si>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</si>
  <si>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</si>
  <si>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</si>
  <si>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</si>
  <si>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</si>
  <si>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</si>
  <si>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</si>
  <si>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</si>
  <si>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</si>
  <si>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</si>
  <si>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</si>
  <si>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</si>
  <si>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</si>
  <si>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</si>
  <si>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</si>
  <si>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</si>
  <si>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</si>
  <si>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</si>
  <si>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</si>
  <si>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</si>
  <si>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</si>
  <si>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</si>
  <si>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</si>
  <si>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126-4</t>
  </si>
  <si>
    <t xml:space="preserve">časť - Technologické zariadenie </t>
  </si>
  <si>
    <t>STA</t>
  </si>
  <si>
    <t>1</t>
  </si>
  <si>
    <t>{dd6185e8-4987-4eea-9fd3-8e77bc6d0828}</t>
  </si>
  <si>
    <t>KRYCÍ LIST ROZPOČTU</t>
  </si>
  <si>
    <t>Objekt:</t>
  </si>
  <si>
    <t xml:space="preserve">126-4 - časť - Technologické zariadenie 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</si>
  <si>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</si>
  <si>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</si>
  <si>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</si>
  <si>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</si>
  <si>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</si>
  <si>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</si>
  <si>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36-M - Montáž prevádzkových zariadení a technológie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</si>
  <si>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</si>
  <si>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</si>
  <si>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</si>
  <si>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</si>
  <si>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</si>
  <si>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</si>
  <si>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</si>
  <si>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</si>
  <si>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</si>
  <si>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</si>
  <si>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</si>
  <si>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</si>
  <si>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</si>
  <si>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</si>
  <si>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</si>
  <si>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</si>
  <si>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36-M</t>
  </si>
  <si>
    <t>Montáž prevádzkových zariadení a technológie</t>
  </si>
  <si>
    <t>2</t>
  </si>
  <si>
    <t>K</t>
  </si>
  <si>
    <t>360020r77</t>
  </si>
  <si>
    <t xml:space="preserve">Osadenie konštrukčného dielu </t>
  </si>
  <si>
    <t>ks</t>
  </si>
  <si>
    <t>64</t>
  </si>
  <si>
    <t>1227962200</t>
  </si>
  <si>
    <t>360020r65</t>
  </si>
  <si>
    <t xml:space="preserve">Vyhrievaný napájací žľab  - 24V  2x50W s podstavcom</t>
  </si>
  <si>
    <t>256</t>
  </si>
  <si>
    <t>-1363680488</t>
  </si>
  <si>
    <t>36002r1</t>
  </si>
  <si>
    <t xml:space="preserve">Dodávka -   Krmelec plastový - priemer 185 cm </t>
  </si>
  <si>
    <t>24804889</t>
  </si>
  <si>
    <t>4</t>
  </si>
  <si>
    <t>767914120.S</t>
  </si>
  <si>
    <t>Montáž oplotenia rámového vo výške nad 1,0 do 1,6 m</t>
  </si>
  <si>
    <t>m</t>
  </si>
  <si>
    <t>16</t>
  </si>
  <si>
    <t>1520457648</t>
  </si>
  <si>
    <t>5</t>
  </si>
  <si>
    <t>404450003600</t>
  </si>
  <si>
    <t>Zábrana - očeľová pozinkovaná 3m -v. 1,600 m</t>
  </si>
  <si>
    <t>32</t>
  </si>
  <si>
    <t>711970311</t>
  </si>
  <si>
    <t>6</t>
  </si>
  <si>
    <t>4044500r4</t>
  </si>
  <si>
    <t xml:space="preserve">Zábrana oceľová pozinkovaná dl.2,4 v 1,6 </t>
  </si>
  <si>
    <t>-1514362528</t>
  </si>
  <si>
    <t>VV</t>
  </si>
  <si>
    <t>0,0227272727272727*132 'Prepočítané koeficientom množstva</t>
  </si>
  <si>
    <t>7</t>
  </si>
  <si>
    <t>404450003500.S</t>
  </si>
  <si>
    <t xml:space="preserve">Zábrana oceľová pozinkovaná  - otváravá v.1,6 - dl.5,3m</t>
  </si>
  <si>
    <t>-1169471522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</si>
</sst>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2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9"/>
      <c r="C4" s="20"/>
      <c r="D4" s="21" t="s">
        <v>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9</v>
      </c>
      <c r="BE4" s="23" t="s">
        <v>10</v>
      </c>
      <c r="BS4" s="15" t="s">
        <v>11</v>
      </c>
    </row>
    <row r="5" s="1" customFormat="1" ht="12" customHeight="1">
      <c r="B5" s="19"/>
      <c r="C5" s="20"/>
      <c r="D5" s="24" t="s">
        <v>12</v>
      </c>
      <c r="E5" s="20"/>
      <c r="F5" s="20"/>
      <c r="G5" s="20"/>
      <c r="H5" s="20"/>
      <c r="I5" s="20"/>
      <c r="J5" s="20"/>
      <c r="K5" s="25" t="s">
        <v>13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14</v>
      </c>
      <c r="BS5" s="15" t="s">
        <v>6</v>
      </c>
    </row>
    <row r="6" s="1" customFormat="1" ht="36.96" customHeight="1">
      <c r="B6" s="19"/>
      <c r="C6" s="20"/>
      <c r="D6" s="27" t="s">
        <v>15</v>
      </c>
      <c r="E6" s="20"/>
      <c r="F6" s="20"/>
      <c r="G6" s="20"/>
      <c r="H6" s="20"/>
      <c r="I6" s="20"/>
      <c r="J6" s="20"/>
      <c r="K6" s="28" t="s">
        <v>16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17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18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19</v>
      </c>
      <c r="E8" s="20"/>
      <c r="F8" s="20"/>
      <c r="G8" s="20"/>
      <c r="H8" s="20"/>
      <c r="I8" s="20"/>
      <c r="J8" s="20"/>
      <c r="K8" s="25" t="s">
        <v>20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21</v>
      </c>
      <c r="AL8" s="20"/>
      <c r="AM8" s="20"/>
      <c r="AN8" s="31" t="s">
        <v>22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24</v>
      </c>
      <c r="AL10" s="20"/>
      <c r="AM10" s="20"/>
      <c r="AN10" s="25" t="s">
        <v>1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25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26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27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24</v>
      </c>
      <c r="AL13" s="20"/>
      <c r="AM13" s="20"/>
      <c r="AN13" s="32" t="s">
        <v>28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28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26</v>
      </c>
      <c r="AL14" s="20"/>
      <c r="AM14" s="20"/>
      <c r="AN14" s="32" t="s">
        <v>28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29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24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26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31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24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33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26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31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34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36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37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38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39</v>
      </c>
      <c r="E29" s="45"/>
      <c r="F29" s="46" t="s">
        <v>40</v>
      </c>
      <c r="G29" s="45"/>
      <c r="H29" s="45"/>
      <c r="I29" s="45"/>
      <c r="J29" s="45"/>
      <c r="K29" s="45"/>
      <c r="L29" s="47">
        <v>0.20000000000000001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8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8">
        <f>ROUND(AV94, 2)</f>
        <v>0</v>
      </c>
      <c r="AL29" s="45"/>
      <c r="AM29" s="45"/>
      <c r="AN29" s="45"/>
      <c r="AO29" s="45"/>
      <c r="AP29" s="45"/>
      <c r="AQ29" s="45"/>
      <c r="AR29" s="49"/>
      <c r="BE29" s="50"/>
    </row>
    <row r="30" s="3" customFormat="1" ht="14.4" customHeight="1">
      <c r="A30" s="3"/>
      <c r="B30" s="44"/>
      <c r="C30" s="45"/>
      <c r="D30" s="45"/>
      <c r="E30" s="45"/>
      <c r="F30" s="46" t="s">
        <v>41</v>
      </c>
      <c r="G30" s="45"/>
      <c r="H30" s="45"/>
      <c r="I30" s="45"/>
      <c r="J30" s="45"/>
      <c r="K30" s="45"/>
      <c r="L30" s="47">
        <v>0.20000000000000001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8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8">
        <f>ROUND(AW94, 2)</f>
        <v>0</v>
      </c>
      <c r="AL30" s="45"/>
      <c r="AM30" s="45"/>
      <c r="AN30" s="45"/>
      <c r="AO30" s="45"/>
      <c r="AP30" s="45"/>
      <c r="AQ30" s="45"/>
      <c r="AR30" s="49"/>
      <c r="BE30" s="50"/>
    </row>
    <row r="31" hidden="1" s="3" customFormat="1" ht="14.4" customHeight="1">
      <c r="A31" s="3"/>
      <c r="B31" s="44"/>
      <c r="C31" s="45"/>
      <c r="D31" s="45"/>
      <c r="E31" s="45"/>
      <c r="F31" s="30" t="s">
        <v>42</v>
      </c>
      <c r="G31" s="45"/>
      <c r="H31" s="45"/>
      <c r="I31" s="45"/>
      <c r="J31" s="45"/>
      <c r="K31" s="45"/>
      <c r="L31" s="47">
        <v>0.20000000000000001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8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8">
        <v>0</v>
      </c>
      <c r="AL31" s="45"/>
      <c r="AM31" s="45"/>
      <c r="AN31" s="45"/>
      <c r="AO31" s="45"/>
      <c r="AP31" s="45"/>
      <c r="AQ31" s="45"/>
      <c r="AR31" s="49"/>
      <c r="BE31" s="50"/>
    </row>
    <row r="32" hidden="1" s="3" customFormat="1" ht="14.4" customHeight="1">
      <c r="A32" s="3"/>
      <c r="B32" s="44"/>
      <c r="C32" s="45"/>
      <c r="D32" s="45"/>
      <c r="E32" s="45"/>
      <c r="F32" s="30" t="s">
        <v>43</v>
      </c>
      <c r="G32" s="45"/>
      <c r="H32" s="45"/>
      <c r="I32" s="45"/>
      <c r="J32" s="45"/>
      <c r="K32" s="45"/>
      <c r="L32" s="47">
        <v>0.20000000000000001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8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8">
        <v>0</v>
      </c>
      <c r="AL32" s="45"/>
      <c r="AM32" s="45"/>
      <c r="AN32" s="45"/>
      <c r="AO32" s="45"/>
      <c r="AP32" s="45"/>
      <c r="AQ32" s="45"/>
      <c r="AR32" s="49"/>
      <c r="BE32" s="50"/>
    </row>
    <row r="33" hidden="1" s="3" customFormat="1" ht="14.4" customHeight="1">
      <c r="A33" s="3"/>
      <c r="B33" s="44"/>
      <c r="C33" s="45"/>
      <c r="D33" s="45"/>
      <c r="E33" s="45"/>
      <c r="F33" s="46" t="s">
        <v>44</v>
      </c>
      <c r="G33" s="45"/>
      <c r="H33" s="45"/>
      <c r="I33" s="45"/>
      <c r="J33" s="45"/>
      <c r="K33" s="45"/>
      <c r="L33" s="47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8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8">
        <v>0</v>
      </c>
      <c r="AL33" s="45"/>
      <c r="AM33" s="45"/>
      <c r="AN33" s="45"/>
      <c r="AO33" s="45"/>
      <c r="AP33" s="45"/>
      <c r="AQ33" s="45"/>
      <c r="AR33" s="49"/>
      <c r="BE33" s="50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3" t="s">
        <v>50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3" t="s">
        <v>51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3" t="s">
        <v>50</v>
      </c>
      <c r="AI60" s="40"/>
      <c r="AJ60" s="40"/>
      <c r="AK60" s="40"/>
      <c r="AL60" s="40"/>
      <c r="AM60" s="63" t="s">
        <v>51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3" t="s">
        <v>50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3" t="s">
        <v>51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3" t="s">
        <v>50</v>
      </c>
      <c r="AI75" s="40"/>
      <c r="AJ75" s="40"/>
      <c r="AK75" s="40"/>
      <c r="AL75" s="40"/>
      <c r="AM75" s="63" t="s">
        <v>51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2"/>
      <c r="BE77" s="36"/>
    </row>
    <row r="81" s="2" customFormat="1" ht="6.96" customHeight="1">
      <c r="A81" s="36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2"/>
      <c r="BE81" s="36"/>
    </row>
    <row r="82" s="2" customFormat="1" ht="24.96" customHeight="1">
      <c r="A82" s="36"/>
      <c r="B82" s="37"/>
      <c r="C82" s="21" t="s">
        <v>54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9"/>
      <c r="C84" s="30" t="s">
        <v>12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126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15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Odchov mladého hov.dobytka - Jalovíc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19</v>
      </c>
      <c r="D87" s="38"/>
      <c r="E87" s="38"/>
      <c r="F87" s="38"/>
      <c r="G87" s="38"/>
      <c r="H87" s="38"/>
      <c r="I87" s="38"/>
      <c r="J87" s="38"/>
      <c r="K87" s="38"/>
      <c r="L87" s="77" t="str">
        <f>IF(K8="","",K8)</f>
        <v>Medovarce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21</v>
      </c>
      <c r="AJ87" s="38"/>
      <c r="AK87" s="38"/>
      <c r="AL87" s="38"/>
      <c r="AM87" s="78" t="str">
        <f>IF(AN8= "","",AN8)</f>
        <v>12. 4. 2022</v>
      </c>
      <c r="AN87" s="78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23</v>
      </c>
      <c r="D89" s="38"/>
      <c r="E89" s="38"/>
      <c r="F89" s="38"/>
      <c r="G89" s="38"/>
      <c r="H89" s="38"/>
      <c r="I89" s="38"/>
      <c r="J89" s="38"/>
      <c r="K89" s="38"/>
      <c r="L89" s="70" t="str">
        <f>IF(E11= "","",E11)</f>
        <v>Farma Medovarce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29</v>
      </c>
      <c r="AJ89" s="38"/>
      <c r="AK89" s="38"/>
      <c r="AL89" s="38"/>
      <c r="AM89" s="79" t="str">
        <f>IF(E17="","",E17)</f>
        <v>Ing.P.Hucák</v>
      </c>
      <c r="AN89" s="70"/>
      <c r="AO89" s="70"/>
      <c r="AP89" s="70"/>
      <c r="AQ89" s="38"/>
      <c r="AR89" s="42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6"/>
    </row>
    <row r="90" s="2" customFormat="1" ht="15.15" customHeight="1">
      <c r="A90" s="36"/>
      <c r="B90" s="37"/>
      <c r="C90" s="30" t="s">
        <v>27</v>
      </c>
      <c r="D90" s="38"/>
      <c r="E90" s="38"/>
      <c r="F90" s="38"/>
      <c r="G90" s="38"/>
      <c r="H90" s="38"/>
      <c r="I90" s="38"/>
      <c r="J90" s="38"/>
      <c r="K90" s="38"/>
      <c r="L90" s="70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32</v>
      </c>
      <c r="AJ90" s="38"/>
      <c r="AK90" s="38"/>
      <c r="AL90" s="38"/>
      <c r="AM90" s="79" t="str">
        <f>IF(E20="","",E20)</f>
        <v xml:space="preserve">Z.Lalka    www.cenar.sk</v>
      </c>
      <c r="AN90" s="70"/>
      <c r="AO90" s="70"/>
      <c r="AP90" s="70"/>
      <c r="AQ90" s="38"/>
      <c r="AR90" s="42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6"/>
    </row>
    <row r="92" s="2" customFormat="1" ht="29.28" customHeight="1">
      <c r="A92" s="36"/>
      <c r="B92" s="37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2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6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16.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81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'126-4 - časť - Technologi...'!J30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82</v>
      </c>
      <c r="AR95" s="125"/>
      <c r="AS95" s="126">
        <v>0</v>
      </c>
      <c r="AT95" s="127">
        <f>ROUND(SUM(AV95:AW95),2)</f>
        <v>0</v>
      </c>
      <c r="AU95" s="128">
        <f>'126-4 - časť - Technologi...'!P118</f>
        <v>0</v>
      </c>
      <c r="AV95" s="127">
        <f>'126-4 - časť - Technologi...'!J33</f>
        <v>0</v>
      </c>
      <c r="AW95" s="127">
        <f>'126-4 - časť - Technologi...'!J34</f>
        <v>0</v>
      </c>
      <c r="AX95" s="127">
        <f>'126-4 - časť - Technologi...'!J35</f>
        <v>0</v>
      </c>
      <c r="AY95" s="127">
        <f>'126-4 - časť - Technologi...'!J36</f>
        <v>0</v>
      </c>
      <c r="AZ95" s="127">
        <f>'126-4 - časť - Technologi...'!F33</f>
        <v>0</v>
      </c>
      <c r="BA95" s="127">
        <f>'126-4 - časť - Technologi...'!F34</f>
        <v>0</v>
      </c>
      <c r="BB95" s="127">
        <f>'126-4 - časť - Technologi...'!F35</f>
        <v>0</v>
      </c>
      <c r="BC95" s="127">
        <f>'126-4 - časť - Technologi...'!F36</f>
        <v>0</v>
      </c>
      <c r="BD95" s="129">
        <f>'126-4 - časť - Technologi...'!F37</f>
        <v>0</v>
      </c>
      <c r="BE95" s="7"/>
      <c r="BT95" s="130" t="s">
        <v>83</v>
      </c>
      <c r="BV95" s="130" t="s">
        <v>77</v>
      </c>
      <c r="BW95" s="130" t="s">
        <v>84</v>
      </c>
      <c r="BX95" s="130" t="s">
        <v>5</v>
      </c>
      <c r="CL95" s="130" t="s">
        <v>1</v>
      </c>
      <c r="CM95" s="130" t="s">
        <v>75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="2" customFormat="1" ht="6.96" customHeight="1">
      <c r="A97" s="36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</sheetData>
  <sheetProtection sheet="1" formatColumns="0" formatRows="0" objects="1" scenarios="1" spinCount="100000" saltValue="Qi98NleqTEGPdmuii4vJV3CasymQl5Sp/7LzmsvJO/LlP09inJIvJ5Zx3pcSp0v2VCZVac2zMxlsZdSmY7I3ig==" hashValue="Ji41b0JSVdv+d8b8jroiYium9aAES43vsjzn7UzaDkCwVGua1XIv0RheSvAwH0D54bVMmRugy1rXy9wdGKJUUg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26-4 - časť - Technologi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84</v>
      </c>
    </row>
    <row r="3" hidden="1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8"/>
      <c r="AT3" s="15" t="s">
        <v>75</v>
      </c>
    </row>
    <row r="4" hidden="1" s="1" customFormat="1" ht="24.96" customHeight="1">
      <c r="B4" s="18"/>
      <c r="D4" s="133" t="s">
        <v>85</v>
      </c>
      <c r="L4" s="18"/>
      <c r="M4" s="134" t="s">
        <v>9</v>
      </c>
      <c r="AT4" s="15" t="s">
        <v>4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135" t="s">
        <v>15</v>
      </c>
      <c r="L6" s="18"/>
    </row>
    <row r="7" hidden="1" s="1" customFormat="1" ht="16.5" customHeight="1">
      <c r="B7" s="18"/>
      <c r="E7" s="136" t="str">
        <f>'Rekapitulácia stavby'!K6</f>
        <v>Odchov mladého hov.dobytka - Jalovíc</v>
      </c>
      <c r="F7" s="135"/>
      <c r="G7" s="135"/>
      <c r="H7" s="135"/>
      <c r="L7" s="18"/>
    </row>
    <row r="8" hidden="1" s="2" customFormat="1" ht="12" customHeight="1">
      <c r="A8" s="36"/>
      <c r="B8" s="42"/>
      <c r="C8" s="36"/>
      <c r="D8" s="135" t="s">
        <v>86</v>
      </c>
      <c r="E8" s="36"/>
      <c r="F8" s="36"/>
      <c r="G8" s="36"/>
      <c r="H8" s="36"/>
      <c r="I8" s="36"/>
      <c r="J8" s="36"/>
      <c r="K8" s="36"/>
      <c r="L8" s="62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hidden="1" s="2" customFormat="1" ht="16.5" customHeight="1">
      <c r="A9" s="36"/>
      <c r="B9" s="42"/>
      <c r="C9" s="36"/>
      <c r="D9" s="36"/>
      <c r="E9" s="137" t="s">
        <v>87</v>
      </c>
      <c r="F9" s="36"/>
      <c r="G9" s="36"/>
      <c r="H9" s="36"/>
      <c r="I9" s="36"/>
      <c r="J9" s="36"/>
      <c r="K9" s="36"/>
      <c r="L9" s="62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hidden="1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2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hidden="1" s="2" customFormat="1" ht="12" customHeight="1">
      <c r="A11" s="36"/>
      <c r="B11" s="42"/>
      <c r="C11" s="36"/>
      <c r="D11" s="135" t="s">
        <v>17</v>
      </c>
      <c r="E11" s="36"/>
      <c r="F11" s="138" t="s">
        <v>1</v>
      </c>
      <c r="G11" s="36"/>
      <c r="H11" s="36"/>
      <c r="I11" s="135" t="s">
        <v>18</v>
      </c>
      <c r="J11" s="138" t="s">
        <v>1</v>
      </c>
      <c r="K11" s="36"/>
      <c r="L11" s="62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hidden="1" s="2" customFormat="1" ht="12" customHeight="1">
      <c r="A12" s="36"/>
      <c r="B12" s="42"/>
      <c r="C12" s="36"/>
      <c r="D12" s="135" t="s">
        <v>19</v>
      </c>
      <c r="E12" s="36"/>
      <c r="F12" s="138" t="s">
        <v>20</v>
      </c>
      <c r="G12" s="36"/>
      <c r="H12" s="36"/>
      <c r="I12" s="135" t="s">
        <v>21</v>
      </c>
      <c r="J12" s="139" t="str">
        <f>'Rekapitulácia stavby'!AN8</f>
        <v>12. 4. 2022</v>
      </c>
      <c r="K12" s="36"/>
      <c r="L12" s="62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hidden="1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2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hidden="1" s="2" customFormat="1" ht="12" customHeight="1">
      <c r="A14" s="36"/>
      <c r="B14" s="42"/>
      <c r="C14" s="36"/>
      <c r="D14" s="135" t="s">
        <v>23</v>
      </c>
      <c r="E14" s="36"/>
      <c r="F14" s="36"/>
      <c r="G14" s="36"/>
      <c r="H14" s="36"/>
      <c r="I14" s="135" t="s">
        <v>24</v>
      </c>
      <c r="J14" s="138" t="s">
        <v>1</v>
      </c>
      <c r="K14" s="36"/>
      <c r="L14" s="6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hidden="1" s="2" customFormat="1" ht="18" customHeight="1">
      <c r="A15" s="36"/>
      <c r="B15" s="42"/>
      <c r="C15" s="36"/>
      <c r="D15" s="36"/>
      <c r="E15" s="138" t="s">
        <v>25</v>
      </c>
      <c r="F15" s="36"/>
      <c r="G15" s="36"/>
      <c r="H15" s="36"/>
      <c r="I15" s="135" t="s">
        <v>26</v>
      </c>
      <c r="J15" s="138" t="s">
        <v>1</v>
      </c>
      <c r="K15" s="36"/>
      <c r="L15" s="6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hidden="1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2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hidden="1" s="2" customFormat="1" ht="12" customHeight="1">
      <c r="A17" s="36"/>
      <c r="B17" s="42"/>
      <c r="C17" s="36"/>
      <c r="D17" s="135" t="s">
        <v>27</v>
      </c>
      <c r="E17" s="36"/>
      <c r="F17" s="36"/>
      <c r="G17" s="36"/>
      <c r="H17" s="36"/>
      <c r="I17" s="135" t="s">
        <v>24</v>
      </c>
      <c r="J17" s="31" t="str">
        <f>'Rekapitulácia stavby'!AN13</f>
        <v>Vyplň údaj</v>
      </c>
      <c r="K17" s="36"/>
      <c r="L17" s="62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hidden="1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38"/>
      <c r="G18" s="138"/>
      <c r="H18" s="138"/>
      <c r="I18" s="135" t="s">
        <v>26</v>
      </c>
      <c r="J18" s="31" t="str">
        <f>'Rekapitulácia stavby'!AN14</f>
        <v>Vyplň údaj</v>
      </c>
      <c r="K18" s="36"/>
      <c r="L18" s="62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hidden="1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2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idden="1" s="2" customFormat="1" ht="12" customHeight="1">
      <c r="A20" s="36"/>
      <c r="B20" s="42"/>
      <c r="C20" s="36"/>
      <c r="D20" s="135" t="s">
        <v>29</v>
      </c>
      <c r="E20" s="36"/>
      <c r="F20" s="36"/>
      <c r="G20" s="36"/>
      <c r="H20" s="36"/>
      <c r="I20" s="135" t="s">
        <v>24</v>
      </c>
      <c r="J20" s="138" t="s">
        <v>1</v>
      </c>
      <c r="K20" s="36"/>
      <c r="L20" s="62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hidden="1" s="2" customFormat="1" ht="18" customHeight="1">
      <c r="A21" s="36"/>
      <c r="B21" s="42"/>
      <c r="C21" s="36"/>
      <c r="D21" s="36"/>
      <c r="E21" s="138" t="s">
        <v>30</v>
      </c>
      <c r="F21" s="36"/>
      <c r="G21" s="36"/>
      <c r="H21" s="36"/>
      <c r="I21" s="135" t="s">
        <v>26</v>
      </c>
      <c r="J21" s="138" t="s">
        <v>1</v>
      </c>
      <c r="K21" s="36"/>
      <c r="L21" s="62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hidden="1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2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hidden="1" s="2" customFormat="1" ht="12" customHeight="1">
      <c r="A23" s="36"/>
      <c r="B23" s="42"/>
      <c r="C23" s="36"/>
      <c r="D23" s="135" t="s">
        <v>32</v>
      </c>
      <c r="E23" s="36"/>
      <c r="F23" s="36"/>
      <c r="G23" s="36"/>
      <c r="H23" s="36"/>
      <c r="I23" s="135" t="s">
        <v>24</v>
      </c>
      <c r="J23" s="138" t="s">
        <v>1</v>
      </c>
      <c r="K23" s="36"/>
      <c r="L23" s="62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hidden="1" s="2" customFormat="1" ht="18" customHeight="1">
      <c r="A24" s="36"/>
      <c r="B24" s="42"/>
      <c r="C24" s="36"/>
      <c r="D24" s="36"/>
      <c r="E24" s="138" t="s">
        <v>33</v>
      </c>
      <c r="F24" s="36"/>
      <c r="G24" s="36"/>
      <c r="H24" s="36"/>
      <c r="I24" s="135" t="s">
        <v>26</v>
      </c>
      <c r="J24" s="138" t="s">
        <v>1</v>
      </c>
      <c r="K24" s="36"/>
      <c r="L24" s="62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hidden="1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2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hidden="1" s="2" customFormat="1" ht="12" customHeight="1">
      <c r="A26" s="36"/>
      <c r="B26" s="42"/>
      <c r="C26" s="36"/>
      <c r="D26" s="135" t="s">
        <v>34</v>
      </c>
      <c r="E26" s="36"/>
      <c r="F26" s="36"/>
      <c r="G26" s="36"/>
      <c r="H26" s="36"/>
      <c r="I26" s="36"/>
      <c r="J26" s="36"/>
      <c r="K26" s="36"/>
      <c r="L26" s="62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hidden="1" s="8" customFormat="1" ht="16.5" customHeight="1">
      <c r="A27" s="140"/>
      <c r="B27" s="141"/>
      <c r="C27" s="140"/>
      <c r="D27" s="140"/>
      <c r="E27" s="142" t="s">
        <v>1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hidden="1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2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hidden="1" s="2" customFormat="1" ht="6.96" customHeight="1">
      <c r="A29" s="36"/>
      <c r="B29" s="42"/>
      <c r="C29" s="36"/>
      <c r="D29" s="144"/>
      <c r="E29" s="144"/>
      <c r="F29" s="144"/>
      <c r="G29" s="144"/>
      <c r="H29" s="144"/>
      <c r="I29" s="144"/>
      <c r="J29" s="144"/>
      <c r="K29" s="144"/>
      <c r="L29" s="145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</row>
    <row r="30" hidden="1" s="2" customFormat="1" ht="25.44" customHeight="1">
      <c r="A30" s="36"/>
      <c r="B30" s="42"/>
      <c r="C30" s="36"/>
      <c r="D30" s="147" t="s">
        <v>35</v>
      </c>
      <c r="E30" s="36"/>
      <c r="F30" s="36"/>
      <c r="G30" s="36"/>
      <c r="H30" s="36"/>
      <c r="I30" s="36"/>
      <c r="J30" s="148">
        <f>ROUND(J118, 2)</f>
        <v>0</v>
      </c>
      <c r="K30" s="36"/>
      <c r="L30" s="145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</row>
    <row r="31" hidden="1" s="2" customFormat="1" ht="6.96" customHeight="1">
      <c r="A31" s="36"/>
      <c r="B31" s="42"/>
      <c r="C31" s="36"/>
      <c r="D31" s="144"/>
      <c r="E31" s="144"/>
      <c r="F31" s="144"/>
      <c r="G31" s="144"/>
      <c r="H31" s="144"/>
      <c r="I31" s="144"/>
      <c r="J31" s="144"/>
      <c r="K31" s="144"/>
      <c r="L31" s="62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hidden="1" s="2" customFormat="1" ht="14.4" customHeight="1">
      <c r="A32" s="36"/>
      <c r="B32" s="42"/>
      <c r="C32" s="36"/>
      <c r="D32" s="36"/>
      <c r="E32" s="36"/>
      <c r="F32" s="149" t="s">
        <v>37</v>
      </c>
      <c r="G32" s="36"/>
      <c r="H32" s="36"/>
      <c r="I32" s="149" t="s">
        <v>36</v>
      </c>
      <c r="J32" s="149" t="s">
        <v>38</v>
      </c>
      <c r="K32" s="36"/>
      <c r="L32" s="62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42"/>
      <c r="C33" s="36"/>
      <c r="D33" s="150" t="s">
        <v>39</v>
      </c>
      <c r="E33" s="151" t="s">
        <v>40</v>
      </c>
      <c r="F33" s="152">
        <f>ROUND((SUM(BE118:BE128)),  2)</f>
        <v>0</v>
      </c>
      <c r="G33" s="146"/>
      <c r="H33" s="146"/>
      <c r="I33" s="153">
        <v>0.20000000000000001</v>
      </c>
      <c r="J33" s="152">
        <f>ROUND(((SUM(BE118:BE128))*I33),  2)</f>
        <v>0</v>
      </c>
      <c r="K33" s="36"/>
      <c r="L33" s="145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</row>
    <row r="34" hidden="1" s="2" customFormat="1" ht="14.4" customHeight="1">
      <c r="A34" s="36"/>
      <c r="B34" s="42"/>
      <c r="C34" s="36"/>
      <c r="D34" s="36"/>
      <c r="E34" s="151" t="s">
        <v>41</v>
      </c>
      <c r="F34" s="152">
        <f>ROUND((SUM(BF118:BF128)),  2)</f>
        <v>0</v>
      </c>
      <c r="G34" s="146"/>
      <c r="H34" s="146"/>
      <c r="I34" s="153">
        <v>0.20000000000000001</v>
      </c>
      <c r="J34" s="152">
        <f>ROUND(((SUM(BF118:BF128))*I34),  2)</f>
        <v>0</v>
      </c>
      <c r="K34" s="36"/>
      <c r="L34" s="62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5" t="s">
        <v>42</v>
      </c>
      <c r="F35" s="154">
        <f>ROUND((SUM(BG118:BG128)),  2)</f>
        <v>0</v>
      </c>
      <c r="G35" s="36"/>
      <c r="H35" s="36"/>
      <c r="I35" s="155">
        <v>0.20000000000000001</v>
      </c>
      <c r="J35" s="154">
        <f>0</f>
        <v>0</v>
      </c>
      <c r="K35" s="36"/>
      <c r="L35" s="62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5" t="s">
        <v>43</v>
      </c>
      <c r="F36" s="154">
        <f>ROUND((SUM(BH118:BH128)),  2)</f>
        <v>0</v>
      </c>
      <c r="G36" s="36"/>
      <c r="H36" s="36"/>
      <c r="I36" s="155">
        <v>0.20000000000000001</v>
      </c>
      <c r="J36" s="154">
        <f>0</f>
        <v>0</v>
      </c>
      <c r="K36" s="36"/>
      <c r="L36" s="62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1" t="s">
        <v>44</v>
      </c>
      <c r="F37" s="152">
        <f>ROUND((SUM(BI118:BI128)),  2)</f>
        <v>0</v>
      </c>
      <c r="G37" s="146"/>
      <c r="H37" s="146"/>
      <c r="I37" s="153">
        <v>0</v>
      </c>
      <c r="J37" s="152">
        <f>0</f>
        <v>0</v>
      </c>
      <c r="K37" s="36"/>
      <c r="L37" s="62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2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25.44" customHeight="1">
      <c r="A39" s="36"/>
      <c r="B39" s="42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2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hidden="1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2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62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2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6"/>
      <c r="B61" s="42"/>
      <c r="C61" s="36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2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6"/>
      <c r="B65" s="42"/>
      <c r="C65" s="36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2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6"/>
      <c r="B76" s="42"/>
      <c r="C76" s="36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2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hidden="1" s="2" customFormat="1" ht="14.4" customHeight="1">
      <c r="A77" s="36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2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hidden="1"/>
    <row r="79" hidden="1"/>
    <row r="80" hidden="1"/>
    <row r="81" hidden="1" s="2" customFormat="1" ht="6.96" customHeight="1">
      <c r="A81" s="36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2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hidden="1" s="2" customFormat="1" ht="24.96" customHeight="1">
      <c r="A82" s="36"/>
      <c r="B82" s="37"/>
      <c r="C82" s="21" t="s">
        <v>88</v>
      </c>
      <c r="D82" s="38"/>
      <c r="E82" s="38"/>
      <c r="F82" s="38"/>
      <c r="G82" s="38"/>
      <c r="H82" s="38"/>
      <c r="I82" s="38"/>
      <c r="J82" s="38"/>
      <c r="K82" s="38"/>
      <c r="L82" s="62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hidden="1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2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hidden="1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2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hidden="1" s="2" customFormat="1" ht="16.5" customHeight="1">
      <c r="A85" s="36"/>
      <c r="B85" s="37"/>
      <c r="C85" s="38"/>
      <c r="D85" s="38"/>
      <c r="E85" s="174" t="str">
        <f>E7</f>
        <v>Odchov mladého hov.dobytka - Jalovíc</v>
      </c>
      <c r="F85" s="30"/>
      <c r="G85" s="30"/>
      <c r="H85" s="30"/>
      <c r="I85" s="38"/>
      <c r="J85" s="38"/>
      <c r="K85" s="38"/>
      <c r="L85" s="62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hidden="1" s="2" customFormat="1" ht="12" customHeight="1">
      <c r="A86" s="36"/>
      <c r="B86" s="37"/>
      <c r="C86" s="30" t="s">
        <v>86</v>
      </c>
      <c r="D86" s="38"/>
      <c r="E86" s="38"/>
      <c r="F86" s="38"/>
      <c r="G86" s="38"/>
      <c r="H86" s="38"/>
      <c r="I86" s="38"/>
      <c r="J86" s="38"/>
      <c r="K86" s="38"/>
      <c r="L86" s="62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hidden="1" s="2" customFormat="1" ht="16.5" customHeight="1">
      <c r="A87" s="36"/>
      <c r="B87" s="37"/>
      <c r="C87" s="38"/>
      <c r="D87" s="38"/>
      <c r="E87" s="75" t="str">
        <f>E9</f>
        <v xml:space="preserve">126-4 - časť - Technologické zariadenie </v>
      </c>
      <c r="F87" s="38"/>
      <c r="G87" s="38"/>
      <c r="H87" s="38"/>
      <c r="I87" s="38"/>
      <c r="J87" s="38"/>
      <c r="K87" s="38"/>
      <c r="L87" s="62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hidden="1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2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hidden="1" s="2" customFormat="1" ht="12" customHeight="1">
      <c r="A89" s="36"/>
      <c r="B89" s="37"/>
      <c r="C89" s="30" t="s">
        <v>19</v>
      </c>
      <c r="D89" s="38"/>
      <c r="E89" s="38"/>
      <c r="F89" s="25" t="str">
        <f>F12</f>
        <v>Medovarce</v>
      </c>
      <c r="G89" s="38"/>
      <c r="H89" s="38"/>
      <c r="I89" s="30" t="s">
        <v>21</v>
      </c>
      <c r="J89" s="78" t="str">
        <f>IF(J12="","",J12)</f>
        <v>12. 4. 2022</v>
      </c>
      <c r="K89" s="38"/>
      <c r="L89" s="62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hidden="1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2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hidden="1" s="2" customFormat="1" ht="15.15" customHeight="1">
      <c r="A91" s="36"/>
      <c r="B91" s="37"/>
      <c r="C91" s="30" t="s">
        <v>23</v>
      </c>
      <c r="D91" s="38"/>
      <c r="E91" s="38"/>
      <c r="F91" s="25" t="str">
        <f>E15</f>
        <v>Farma Medovarce</v>
      </c>
      <c r="G91" s="38"/>
      <c r="H91" s="38"/>
      <c r="I91" s="30" t="s">
        <v>29</v>
      </c>
      <c r="J91" s="34" t="str">
        <f>E21</f>
        <v>Ing.P.Hucák</v>
      </c>
      <c r="K91" s="38"/>
      <c r="L91" s="62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hidden="1" s="2" customFormat="1" ht="25.65" customHeight="1">
      <c r="A92" s="36"/>
      <c r="B92" s="37"/>
      <c r="C92" s="30" t="s">
        <v>27</v>
      </c>
      <c r="D92" s="38"/>
      <c r="E92" s="38"/>
      <c r="F92" s="25" t="str">
        <f>IF(E18="","",E18)</f>
        <v>Vyplň údaj</v>
      </c>
      <c r="G92" s="38"/>
      <c r="H92" s="38"/>
      <c r="I92" s="30" t="s">
        <v>32</v>
      </c>
      <c r="J92" s="34" t="str">
        <f>E24</f>
        <v xml:space="preserve">Z.Lalka    www.cenar.sk</v>
      </c>
      <c r="K92" s="38"/>
      <c r="L92" s="62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hidden="1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2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hidden="1" s="2" customFormat="1" ht="29.28" customHeight="1">
      <c r="A94" s="36"/>
      <c r="B94" s="37"/>
      <c r="C94" s="175" t="s">
        <v>89</v>
      </c>
      <c r="D94" s="176"/>
      <c r="E94" s="176"/>
      <c r="F94" s="176"/>
      <c r="G94" s="176"/>
      <c r="H94" s="176"/>
      <c r="I94" s="176"/>
      <c r="J94" s="177" t="s">
        <v>90</v>
      </c>
      <c r="K94" s="176"/>
      <c r="L94" s="62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hidden="1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2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hidden="1" s="2" customFormat="1" ht="22.8" customHeight="1">
      <c r="A96" s="36"/>
      <c r="B96" s="37"/>
      <c r="C96" s="178" t="s">
        <v>91</v>
      </c>
      <c r="D96" s="38"/>
      <c r="E96" s="38"/>
      <c r="F96" s="38"/>
      <c r="G96" s="38"/>
      <c r="H96" s="38"/>
      <c r="I96" s="38"/>
      <c r="J96" s="109">
        <f>J118</f>
        <v>0</v>
      </c>
      <c r="K96" s="38"/>
      <c r="L96" s="62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92</v>
      </c>
    </row>
    <row r="97" hidden="1" s="9" customFormat="1" ht="24.96" customHeight="1">
      <c r="A97" s="9"/>
      <c r="B97" s="179"/>
      <c r="C97" s="180"/>
      <c r="D97" s="181" t="s">
        <v>93</v>
      </c>
      <c r="E97" s="182"/>
      <c r="F97" s="182"/>
      <c r="G97" s="182"/>
      <c r="H97" s="182"/>
      <c r="I97" s="182"/>
      <c r="J97" s="183">
        <f>J119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94</v>
      </c>
      <c r="E98" s="188"/>
      <c r="F98" s="188"/>
      <c r="G98" s="188"/>
      <c r="H98" s="188"/>
      <c r="I98" s="188"/>
      <c r="J98" s="189">
        <f>J120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2" customFormat="1" ht="21.84" customHeight="1">
      <c r="A99" s="36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62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hidden="1" s="2" customFormat="1" ht="6.96" customHeight="1">
      <c r="A100" s="36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2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hidden="1"/>
    <row r="102" hidden="1"/>
    <row r="103" hidden="1"/>
    <row r="104" s="2" customFormat="1" ht="6.96" customHeight="1">
      <c r="A104" s="36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2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24.96" customHeight="1">
      <c r="A105" s="36"/>
      <c r="B105" s="37"/>
      <c r="C105" s="21" t="s">
        <v>95</v>
      </c>
      <c r="D105" s="38"/>
      <c r="E105" s="38"/>
      <c r="F105" s="38"/>
      <c r="G105" s="38"/>
      <c r="H105" s="38"/>
      <c r="I105" s="38"/>
      <c r="J105" s="38"/>
      <c r="K105" s="38"/>
      <c r="L105" s="62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6.96" customHeight="1">
      <c r="A106" s="36"/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62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12" customHeight="1">
      <c r="A107" s="36"/>
      <c r="B107" s="37"/>
      <c r="C107" s="30" t="s">
        <v>15</v>
      </c>
      <c r="D107" s="38"/>
      <c r="E107" s="38"/>
      <c r="F107" s="38"/>
      <c r="G107" s="38"/>
      <c r="H107" s="38"/>
      <c r="I107" s="38"/>
      <c r="J107" s="38"/>
      <c r="K107" s="38"/>
      <c r="L107" s="62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16.5" customHeight="1">
      <c r="A108" s="36"/>
      <c r="B108" s="37"/>
      <c r="C108" s="38"/>
      <c r="D108" s="38"/>
      <c r="E108" s="174" t="str">
        <f>E7</f>
        <v>Odchov mladého hov.dobytka - Jalovíc</v>
      </c>
      <c r="F108" s="30"/>
      <c r="G108" s="30"/>
      <c r="H108" s="30"/>
      <c r="I108" s="38"/>
      <c r="J108" s="38"/>
      <c r="K108" s="38"/>
      <c r="L108" s="62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2" customHeight="1">
      <c r="A109" s="36"/>
      <c r="B109" s="37"/>
      <c r="C109" s="30" t="s">
        <v>86</v>
      </c>
      <c r="D109" s="38"/>
      <c r="E109" s="38"/>
      <c r="F109" s="38"/>
      <c r="G109" s="38"/>
      <c r="H109" s="38"/>
      <c r="I109" s="38"/>
      <c r="J109" s="38"/>
      <c r="K109" s="38"/>
      <c r="L109" s="62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6.5" customHeight="1">
      <c r="A110" s="36"/>
      <c r="B110" s="37"/>
      <c r="C110" s="38"/>
      <c r="D110" s="38"/>
      <c r="E110" s="75" t="str">
        <f>E9</f>
        <v xml:space="preserve">126-4 - časť - Technologické zariadenie </v>
      </c>
      <c r="F110" s="38"/>
      <c r="G110" s="38"/>
      <c r="H110" s="38"/>
      <c r="I110" s="38"/>
      <c r="J110" s="38"/>
      <c r="K110" s="38"/>
      <c r="L110" s="62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2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19</v>
      </c>
      <c r="D112" s="38"/>
      <c r="E112" s="38"/>
      <c r="F112" s="25" t="str">
        <f>F12</f>
        <v>Medovarce</v>
      </c>
      <c r="G112" s="38"/>
      <c r="H112" s="38"/>
      <c r="I112" s="30" t="s">
        <v>21</v>
      </c>
      <c r="J112" s="78" t="str">
        <f>IF(J12="","",J12)</f>
        <v>12. 4. 2022</v>
      </c>
      <c r="K112" s="38"/>
      <c r="L112" s="62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62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5.15" customHeight="1">
      <c r="A114" s="36"/>
      <c r="B114" s="37"/>
      <c r="C114" s="30" t="s">
        <v>23</v>
      </c>
      <c r="D114" s="38"/>
      <c r="E114" s="38"/>
      <c r="F114" s="25" t="str">
        <f>E15</f>
        <v>Farma Medovarce</v>
      </c>
      <c r="G114" s="38"/>
      <c r="H114" s="38"/>
      <c r="I114" s="30" t="s">
        <v>29</v>
      </c>
      <c r="J114" s="34" t="str">
        <f>E21</f>
        <v>Ing.P.Hucák</v>
      </c>
      <c r="K114" s="38"/>
      <c r="L114" s="62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25.65" customHeight="1">
      <c r="A115" s="36"/>
      <c r="B115" s="37"/>
      <c r="C115" s="30" t="s">
        <v>27</v>
      </c>
      <c r="D115" s="38"/>
      <c r="E115" s="38"/>
      <c r="F115" s="25" t="str">
        <f>IF(E18="","",E18)</f>
        <v>Vyplň údaj</v>
      </c>
      <c r="G115" s="38"/>
      <c r="H115" s="38"/>
      <c r="I115" s="30" t="s">
        <v>32</v>
      </c>
      <c r="J115" s="34" t="str">
        <f>E24</f>
        <v xml:space="preserve">Z.Lalka    www.cenar.sk</v>
      </c>
      <c r="K115" s="38"/>
      <c r="L115" s="62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0.32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2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11" customFormat="1" ht="29.28" customHeight="1">
      <c r="A117" s="191"/>
      <c r="B117" s="192"/>
      <c r="C117" s="193" t="s">
        <v>96</v>
      </c>
      <c r="D117" s="194" t="s">
        <v>60</v>
      </c>
      <c r="E117" s="194" t="s">
        <v>56</v>
      </c>
      <c r="F117" s="194" t="s">
        <v>57</v>
      </c>
      <c r="G117" s="194" t="s">
        <v>97</v>
      </c>
      <c r="H117" s="194" t="s">
        <v>98</v>
      </c>
      <c r="I117" s="194" t="s">
        <v>99</v>
      </c>
      <c r="J117" s="195" t="s">
        <v>90</v>
      </c>
      <c r="K117" s="196" t="s">
        <v>100</v>
      </c>
      <c r="L117" s="197"/>
      <c r="M117" s="99" t="s">
        <v>1</v>
      </c>
      <c r="N117" s="100" t="s">
        <v>39</v>
      </c>
      <c r="O117" s="100" t="s">
        <v>101</v>
      </c>
      <c r="P117" s="100" t="s">
        <v>102</v>
      </c>
      <c r="Q117" s="100" t="s">
        <v>103</v>
      </c>
      <c r="R117" s="100" t="s">
        <v>104</v>
      </c>
      <c r="S117" s="100" t="s">
        <v>105</v>
      </c>
      <c r="T117" s="101" t="s">
        <v>106</v>
      </c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</row>
    <row r="118" s="2" customFormat="1" ht="22.8" customHeight="1">
      <c r="A118" s="36"/>
      <c r="B118" s="37"/>
      <c r="C118" s="106" t="s">
        <v>91</v>
      </c>
      <c r="D118" s="38"/>
      <c r="E118" s="38"/>
      <c r="F118" s="38"/>
      <c r="G118" s="38"/>
      <c r="H118" s="38"/>
      <c r="I118" s="38"/>
      <c r="J118" s="198">
        <f>BK118</f>
        <v>0</v>
      </c>
      <c r="K118" s="38"/>
      <c r="L118" s="42"/>
      <c r="M118" s="102"/>
      <c r="N118" s="199"/>
      <c r="O118" s="103"/>
      <c r="P118" s="200">
        <f>P119</f>
        <v>0</v>
      </c>
      <c r="Q118" s="103"/>
      <c r="R118" s="200">
        <f>R119</f>
        <v>0.1166</v>
      </c>
      <c r="S118" s="103"/>
      <c r="T118" s="201">
        <f>T119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5" t="s">
        <v>74</v>
      </c>
      <c r="AU118" s="15" t="s">
        <v>92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74</v>
      </c>
      <c r="E119" s="206" t="s">
        <v>107</v>
      </c>
      <c r="F119" s="206" t="s">
        <v>108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0.1166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109</v>
      </c>
      <c r="AT119" s="215" t="s">
        <v>74</v>
      </c>
      <c r="AU119" s="215" t="s">
        <v>75</v>
      </c>
      <c r="AY119" s="214" t="s">
        <v>110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74</v>
      </c>
      <c r="E120" s="217" t="s">
        <v>111</v>
      </c>
      <c r="F120" s="217" t="s">
        <v>112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SUM(P121:P128)</f>
        <v>0</v>
      </c>
      <c r="Q120" s="211"/>
      <c r="R120" s="212">
        <f>SUM(R121:R128)</f>
        <v>0.1166</v>
      </c>
      <c r="S120" s="211"/>
      <c r="T120" s="213">
        <f>SUM(T121:T128)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109</v>
      </c>
      <c r="AT120" s="215" t="s">
        <v>74</v>
      </c>
      <c r="AU120" s="215" t="s">
        <v>83</v>
      </c>
      <c r="AY120" s="214" t="s">
        <v>110</v>
      </c>
      <c r="BK120" s="216">
        <f>SUM(BK121:BK128)</f>
        <v>0</v>
      </c>
    </row>
    <row r="121" s="2" customFormat="1" ht="16.5" customHeight="1">
      <c r="A121" s="36"/>
      <c r="B121" s="37"/>
      <c r="C121" s="219" t="s">
        <v>113</v>
      </c>
      <c r="D121" s="219" t="s">
        <v>114</v>
      </c>
      <c r="E121" s="220" t="s">
        <v>115</v>
      </c>
      <c r="F121" s="221" t="s">
        <v>116</v>
      </c>
      <c r="G121" s="222" t="s">
        <v>117</v>
      </c>
      <c r="H121" s="223">
        <v>4</v>
      </c>
      <c r="I121" s="224"/>
      <c r="J121" s="225">
        <f>ROUND(I121*H121,2)</f>
        <v>0</v>
      </c>
      <c r="K121" s="226"/>
      <c r="L121" s="42"/>
      <c r="M121" s="227" t="s">
        <v>1</v>
      </c>
      <c r="N121" s="228" t="s">
        <v>41</v>
      </c>
      <c r="O121" s="90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231" t="s">
        <v>118</v>
      </c>
      <c r="AT121" s="231" t="s">
        <v>114</v>
      </c>
      <c r="AU121" s="231" t="s">
        <v>113</v>
      </c>
      <c r="AY121" s="15" t="s">
        <v>110</v>
      </c>
      <c r="BE121" s="232">
        <f>IF(N121="základná",J121,0)</f>
        <v>0</v>
      </c>
      <c r="BF121" s="232">
        <f>IF(N121="znížená",J121,0)</f>
        <v>0</v>
      </c>
      <c r="BG121" s="232">
        <f>IF(N121="zákl. prenesená",J121,0)</f>
        <v>0</v>
      </c>
      <c r="BH121" s="232">
        <f>IF(N121="zníž. prenesená",J121,0)</f>
        <v>0</v>
      </c>
      <c r="BI121" s="232">
        <f>IF(N121="nulová",J121,0)</f>
        <v>0</v>
      </c>
      <c r="BJ121" s="15" t="s">
        <v>113</v>
      </c>
      <c r="BK121" s="232">
        <f>ROUND(I121*H121,2)</f>
        <v>0</v>
      </c>
      <c r="BL121" s="15" t="s">
        <v>118</v>
      </c>
      <c r="BM121" s="231" t="s">
        <v>119</v>
      </c>
    </row>
    <row r="122" s="2" customFormat="1" ht="21.75" customHeight="1">
      <c r="A122" s="36"/>
      <c r="B122" s="37"/>
      <c r="C122" s="233" t="s">
        <v>109</v>
      </c>
      <c r="D122" s="233" t="s">
        <v>107</v>
      </c>
      <c r="E122" s="234" t="s">
        <v>120</v>
      </c>
      <c r="F122" s="235" t="s">
        <v>121</v>
      </c>
      <c r="G122" s="236" t="s">
        <v>117</v>
      </c>
      <c r="H122" s="237">
        <v>2</v>
      </c>
      <c r="I122" s="238"/>
      <c r="J122" s="239">
        <f>ROUND(I122*H122,2)</f>
        <v>0</v>
      </c>
      <c r="K122" s="240"/>
      <c r="L122" s="241"/>
      <c r="M122" s="242" t="s">
        <v>1</v>
      </c>
      <c r="N122" s="243" t="s">
        <v>41</v>
      </c>
      <c r="O122" s="90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231" t="s">
        <v>122</v>
      </c>
      <c r="AT122" s="231" t="s">
        <v>107</v>
      </c>
      <c r="AU122" s="231" t="s">
        <v>113</v>
      </c>
      <c r="AY122" s="15" t="s">
        <v>110</v>
      </c>
      <c r="BE122" s="232">
        <f>IF(N122="základná",J122,0)</f>
        <v>0</v>
      </c>
      <c r="BF122" s="232">
        <f>IF(N122="znížená",J122,0)</f>
        <v>0</v>
      </c>
      <c r="BG122" s="232">
        <f>IF(N122="zákl. prenesená",J122,0)</f>
        <v>0</v>
      </c>
      <c r="BH122" s="232">
        <f>IF(N122="zníž. prenesená",J122,0)</f>
        <v>0</v>
      </c>
      <c r="BI122" s="232">
        <f>IF(N122="nulová",J122,0)</f>
        <v>0</v>
      </c>
      <c r="BJ122" s="15" t="s">
        <v>113</v>
      </c>
      <c r="BK122" s="232">
        <f>ROUND(I122*H122,2)</f>
        <v>0</v>
      </c>
      <c r="BL122" s="15" t="s">
        <v>118</v>
      </c>
      <c r="BM122" s="231" t="s">
        <v>123</v>
      </c>
    </row>
    <row r="123" s="2" customFormat="1" ht="21.75" customHeight="1">
      <c r="A123" s="36"/>
      <c r="B123" s="37"/>
      <c r="C123" s="233" t="s">
        <v>83</v>
      </c>
      <c r="D123" s="233" t="s">
        <v>107</v>
      </c>
      <c r="E123" s="234" t="s">
        <v>124</v>
      </c>
      <c r="F123" s="235" t="s">
        <v>125</v>
      </c>
      <c r="G123" s="236" t="s">
        <v>117</v>
      </c>
      <c r="H123" s="237">
        <v>2</v>
      </c>
      <c r="I123" s="238"/>
      <c r="J123" s="239">
        <f>ROUND(I123*H123,2)</f>
        <v>0</v>
      </c>
      <c r="K123" s="240"/>
      <c r="L123" s="241"/>
      <c r="M123" s="242" t="s">
        <v>1</v>
      </c>
      <c r="N123" s="243" t="s">
        <v>41</v>
      </c>
      <c r="O123" s="90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31" t="s">
        <v>122</v>
      </c>
      <c r="AT123" s="231" t="s">
        <v>107</v>
      </c>
      <c r="AU123" s="231" t="s">
        <v>113</v>
      </c>
      <c r="AY123" s="15" t="s">
        <v>110</v>
      </c>
      <c r="BE123" s="232">
        <f>IF(N123="základná",J123,0)</f>
        <v>0</v>
      </c>
      <c r="BF123" s="232">
        <f>IF(N123="znížená",J123,0)</f>
        <v>0</v>
      </c>
      <c r="BG123" s="232">
        <f>IF(N123="zákl. prenesená",J123,0)</f>
        <v>0</v>
      </c>
      <c r="BH123" s="232">
        <f>IF(N123="zníž. prenesená",J123,0)</f>
        <v>0</v>
      </c>
      <c r="BI123" s="232">
        <f>IF(N123="nulová",J123,0)</f>
        <v>0</v>
      </c>
      <c r="BJ123" s="15" t="s">
        <v>113</v>
      </c>
      <c r="BK123" s="232">
        <f>ROUND(I123*H123,2)</f>
        <v>0</v>
      </c>
      <c r="BL123" s="15" t="s">
        <v>118</v>
      </c>
      <c r="BM123" s="231" t="s">
        <v>126</v>
      </c>
    </row>
    <row r="124" s="2" customFormat="1" ht="21.75" customHeight="1">
      <c r="A124" s="36"/>
      <c r="B124" s="37"/>
      <c r="C124" s="219" t="s">
        <v>127</v>
      </c>
      <c r="D124" s="219" t="s">
        <v>114</v>
      </c>
      <c r="E124" s="220" t="s">
        <v>128</v>
      </c>
      <c r="F124" s="221" t="s">
        <v>129</v>
      </c>
      <c r="G124" s="222" t="s">
        <v>130</v>
      </c>
      <c r="H124" s="223">
        <v>40.350000000000001</v>
      </c>
      <c r="I124" s="224"/>
      <c r="J124" s="225">
        <f>ROUND(I124*H124,2)</f>
        <v>0</v>
      </c>
      <c r="K124" s="226"/>
      <c r="L124" s="42"/>
      <c r="M124" s="227" t="s">
        <v>1</v>
      </c>
      <c r="N124" s="228" t="s">
        <v>41</v>
      </c>
      <c r="O124" s="90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31" t="s">
        <v>131</v>
      </c>
      <c r="AT124" s="231" t="s">
        <v>114</v>
      </c>
      <c r="AU124" s="231" t="s">
        <v>113</v>
      </c>
      <c r="AY124" s="15" t="s">
        <v>110</v>
      </c>
      <c r="BE124" s="232">
        <f>IF(N124="základná",J124,0)</f>
        <v>0</v>
      </c>
      <c r="BF124" s="232">
        <f>IF(N124="znížená",J124,0)</f>
        <v>0</v>
      </c>
      <c r="BG124" s="232">
        <f>IF(N124="zákl. prenesená",J124,0)</f>
        <v>0</v>
      </c>
      <c r="BH124" s="232">
        <f>IF(N124="zníž. prenesená",J124,0)</f>
        <v>0</v>
      </c>
      <c r="BI124" s="232">
        <f>IF(N124="nulová",J124,0)</f>
        <v>0</v>
      </c>
      <c r="BJ124" s="15" t="s">
        <v>113</v>
      </c>
      <c r="BK124" s="232">
        <f>ROUND(I124*H124,2)</f>
        <v>0</v>
      </c>
      <c r="BL124" s="15" t="s">
        <v>131</v>
      </c>
      <c r="BM124" s="231" t="s">
        <v>132</v>
      </c>
    </row>
    <row r="125" s="2" customFormat="1" ht="16.5" customHeight="1">
      <c r="A125" s="36"/>
      <c r="B125" s="37"/>
      <c r="C125" s="233" t="s">
        <v>133</v>
      </c>
      <c r="D125" s="233" t="s">
        <v>107</v>
      </c>
      <c r="E125" s="234" t="s">
        <v>134</v>
      </c>
      <c r="F125" s="235" t="s">
        <v>135</v>
      </c>
      <c r="G125" s="236" t="s">
        <v>117</v>
      </c>
      <c r="H125" s="237">
        <v>7</v>
      </c>
      <c r="I125" s="238"/>
      <c r="J125" s="239">
        <f>ROUND(I125*H125,2)</f>
        <v>0</v>
      </c>
      <c r="K125" s="240"/>
      <c r="L125" s="241"/>
      <c r="M125" s="242" t="s">
        <v>1</v>
      </c>
      <c r="N125" s="243" t="s">
        <v>41</v>
      </c>
      <c r="O125" s="90"/>
      <c r="P125" s="229">
        <f>O125*H125</f>
        <v>0</v>
      </c>
      <c r="Q125" s="229">
        <v>0.010999999999999999</v>
      </c>
      <c r="R125" s="229">
        <f>Q125*H125</f>
        <v>0.076999999999999999</v>
      </c>
      <c r="S125" s="229">
        <v>0</v>
      </c>
      <c r="T125" s="230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31" t="s">
        <v>136</v>
      </c>
      <c r="AT125" s="231" t="s">
        <v>107</v>
      </c>
      <c r="AU125" s="231" t="s">
        <v>113</v>
      </c>
      <c r="AY125" s="15" t="s">
        <v>110</v>
      </c>
      <c r="BE125" s="232">
        <f>IF(N125="základná",J125,0)</f>
        <v>0</v>
      </c>
      <c r="BF125" s="232">
        <f>IF(N125="znížená",J125,0)</f>
        <v>0</v>
      </c>
      <c r="BG125" s="232">
        <f>IF(N125="zákl. prenesená",J125,0)</f>
        <v>0</v>
      </c>
      <c r="BH125" s="232">
        <f>IF(N125="zníž. prenesená",J125,0)</f>
        <v>0</v>
      </c>
      <c r="BI125" s="232">
        <f>IF(N125="nulová",J125,0)</f>
        <v>0</v>
      </c>
      <c r="BJ125" s="15" t="s">
        <v>113</v>
      </c>
      <c r="BK125" s="232">
        <f>ROUND(I125*H125,2)</f>
        <v>0</v>
      </c>
      <c r="BL125" s="15" t="s">
        <v>131</v>
      </c>
      <c r="BM125" s="231" t="s">
        <v>137</v>
      </c>
    </row>
    <row r="126" s="2" customFormat="1" ht="16.5" customHeight="1">
      <c r="A126" s="36"/>
      <c r="B126" s="37"/>
      <c r="C126" s="233" t="s">
        <v>138</v>
      </c>
      <c r="D126" s="233" t="s">
        <v>107</v>
      </c>
      <c r="E126" s="234" t="s">
        <v>139</v>
      </c>
      <c r="F126" s="235" t="s">
        <v>140</v>
      </c>
      <c r="G126" s="236" t="s">
        <v>117</v>
      </c>
      <c r="H126" s="237">
        <v>3</v>
      </c>
      <c r="I126" s="238"/>
      <c r="J126" s="239">
        <f>ROUND(I126*H126,2)</f>
        <v>0</v>
      </c>
      <c r="K126" s="240"/>
      <c r="L126" s="241"/>
      <c r="M126" s="242" t="s">
        <v>1</v>
      </c>
      <c r="N126" s="243" t="s">
        <v>41</v>
      </c>
      <c r="O126" s="90"/>
      <c r="P126" s="229">
        <f>O126*H126</f>
        <v>0</v>
      </c>
      <c r="Q126" s="229">
        <v>0.010999999999999999</v>
      </c>
      <c r="R126" s="229">
        <f>Q126*H126</f>
        <v>0.033000000000000002</v>
      </c>
      <c r="S126" s="229">
        <v>0</v>
      </c>
      <c r="T126" s="230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31" t="s">
        <v>136</v>
      </c>
      <c r="AT126" s="231" t="s">
        <v>107</v>
      </c>
      <c r="AU126" s="231" t="s">
        <v>113</v>
      </c>
      <c r="AY126" s="15" t="s">
        <v>110</v>
      </c>
      <c r="BE126" s="232">
        <f>IF(N126="základná",J126,0)</f>
        <v>0</v>
      </c>
      <c r="BF126" s="232">
        <f>IF(N126="znížená",J126,0)</f>
        <v>0</v>
      </c>
      <c r="BG126" s="232">
        <f>IF(N126="zákl. prenesená",J126,0)</f>
        <v>0</v>
      </c>
      <c r="BH126" s="232">
        <f>IF(N126="zníž. prenesená",J126,0)</f>
        <v>0</v>
      </c>
      <c r="BI126" s="232">
        <f>IF(N126="nulová",J126,0)</f>
        <v>0</v>
      </c>
      <c r="BJ126" s="15" t="s">
        <v>113</v>
      </c>
      <c r="BK126" s="232">
        <f>ROUND(I126*H126,2)</f>
        <v>0</v>
      </c>
      <c r="BL126" s="15" t="s">
        <v>131</v>
      </c>
      <c r="BM126" s="231" t="s">
        <v>141</v>
      </c>
    </row>
    <row r="127" s="13" customFormat="1">
      <c r="A127" s="13"/>
      <c r="B127" s="244"/>
      <c r="C127" s="245"/>
      <c r="D127" s="246" t="s">
        <v>142</v>
      </c>
      <c r="E127" s="245"/>
      <c r="F127" s="247" t="s">
        <v>143</v>
      </c>
      <c r="G127" s="245"/>
      <c r="H127" s="248">
        <v>3</v>
      </c>
      <c r="I127" s="249"/>
      <c r="J127" s="245"/>
      <c r="K127" s="245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142</v>
      </c>
      <c r="AU127" s="254" t="s">
        <v>113</v>
      </c>
      <c r="AV127" s="13" t="s">
        <v>113</v>
      </c>
      <c r="AW127" s="13" t="s">
        <v>4</v>
      </c>
      <c r="AX127" s="13" t="s">
        <v>83</v>
      </c>
      <c r="AY127" s="254" t="s">
        <v>110</v>
      </c>
    </row>
    <row r="128" s="2" customFormat="1" ht="24.15" customHeight="1">
      <c r="A128" s="36"/>
      <c r="B128" s="37"/>
      <c r="C128" s="233" t="s">
        <v>144</v>
      </c>
      <c r="D128" s="233" t="s">
        <v>107</v>
      </c>
      <c r="E128" s="234" t="s">
        <v>145</v>
      </c>
      <c r="F128" s="235" t="s">
        <v>146</v>
      </c>
      <c r="G128" s="236" t="s">
        <v>117</v>
      </c>
      <c r="H128" s="237">
        <v>3</v>
      </c>
      <c r="I128" s="238"/>
      <c r="J128" s="239">
        <f>ROUND(I128*H128,2)</f>
        <v>0</v>
      </c>
      <c r="K128" s="240"/>
      <c r="L128" s="241"/>
      <c r="M128" s="255" t="s">
        <v>1</v>
      </c>
      <c r="N128" s="256" t="s">
        <v>41</v>
      </c>
      <c r="O128" s="257"/>
      <c r="P128" s="258">
        <f>O128*H128</f>
        <v>0</v>
      </c>
      <c r="Q128" s="258">
        <v>0.0022000000000000001</v>
      </c>
      <c r="R128" s="258">
        <f>Q128*H128</f>
        <v>0.0066</v>
      </c>
      <c r="S128" s="258">
        <v>0</v>
      </c>
      <c r="T128" s="259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1" t="s">
        <v>122</v>
      </c>
      <c r="AT128" s="231" t="s">
        <v>107</v>
      </c>
      <c r="AU128" s="231" t="s">
        <v>113</v>
      </c>
      <c r="AY128" s="15" t="s">
        <v>110</v>
      </c>
      <c r="BE128" s="232">
        <f>IF(N128="základná",J128,0)</f>
        <v>0</v>
      </c>
      <c r="BF128" s="232">
        <f>IF(N128="znížená",J128,0)</f>
        <v>0</v>
      </c>
      <c r="BG128" s="232">
        <f>IF(N128="zákl. prenesená",J128,0)</f>
        <v>0</v>
      </c>
      <c r="BH128" s="232">
        <f>IF(N128="zníž. prenesená",J128,0)</f>
        <v>0</v>
      </c>
      <c r="BI128" s="232">
        <f>IF(N128="nulová",J128,0)</f>
        <v>0</v>
      </c>
      <c r="BJ128" s="15" t="s">
        <v>113</v>
      </c>
      <c r="BK128" s="232">
        <f>ROUND(I128*H128,2)</f>
        <v>0</v>
      </c>
      <c r="BL128" s="15" t="s">
        <v>118</v>
      </c>
      <c r="BM128" s="231" t="s">
        <v>147</v>
      </c>
    </row>
    <row r="129" s="2" customFormat="1" ht="6.96" customHeight="1">
      <c r="A129" s="36"/>
      <c r="B129" s="65"/>
      <c r="C129" s="66"/>
      <c r="D129" s="66"/>
      <c r="E129" s="66"/>
      <c r="F129" s="66"/>
      <c r="G129" s="66"/>
      <c r="H129" s="66"/>
      <c r="I129" s="66"/>
      <c r="J129" s="66"/>
      <c r="K129" s="66"/>
      <c r="L129" s="42"/>
      <c r="M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</sheetData>
  <sheetProtection sheet="1" autoFilter="0" formatColumns="0" formatRows="0" objects="1" scenarios="1" spinCount="100000" saltValue="mSo5V51nw5a23Wy5OYJz8MqIvFc+C6jfYLSU07Z36sWAF7rSWDBlsZ/kyQmXM0CHrSb/9LE+wk9e2ay//2YUzg==" hashValue="ggXDP7pC7u2p1cwbOMFVn/1HYVltYtEbIC8HfT/2sGn8rxzn6I6XOQp81yAUxQA/puM0W3fTpSyRcNICQMh9rQ==" algorithmName="SHA-512" password="CC35"/>
  <autoFilter ref="C117:K128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Zdeno-THINK\Zdeno</dc:creator>
  <cp:lastModifiedBy>Zdeno-THINK\Zdeno</cp:lastModifiedBy>
  <dcterms:created xsi:type="dcterms:W3CDTF">2022-05-06T07:09:24Z</dcterms:created>
  <dcterms:modified xsi:type="dcterms:W3CDTF">2022-05-06T07:09:27Z</dcterms:modified>
</cp:coreProperties>
</file>