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onog\Desktop\MM_09_Záložný zdroj EN Prievidza\00 Zadanie\zmlu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2022-024 - Dieselagregát ..." sheetId="2" r:id="rId2"/>
  </sheets>
  <definedNames>
    <definedName name="_xlnm._FilterDatabase" localSheetId="1" hidden="1">'2022-024 - Dieselagregát ...'!$C$83:$K$269</definedName>
    <definedName name="_xlnm.Print_Titles" localSheetId="1">'2022-024 - Dieselagregát ...'!$83:$83</definedName>
    <definedName name="_xlnm.Print_Titles" localSheetId="0">'Rekapitulácia stavby'!$92:$92</definedName>
    <definedName name="_xlnm.Print_Area" localSheetId="1">'2022-024 - Dieselagregát ...'!$C$4:$J$30,'2022-024 - Dieselagregát ...'!$C$46:$J$73,'2022-024 - Dieselagregát ...'!$C$79:$J$269</definedName>
    <definedName name="_xlnm.Print_Area" localSheetId="0">'Rekapitulácia stavby'!$D$4:$AO$76,'Rekapitulácia stavby'!$C$82:$AQ$96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2" l="1"/>
  <c r="J19" i="2"/>
  <c r="AY95" i="1" s="1"/>
  <c r="J18" i="2"/>
  <c r="AX95" i="1" s="1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T242" i="2" s="1"/>
  <c r="R243" i="2"/>
  <c r="R242" i="2" s="1"/>
  <c r="P243" i="2"/>
  <c r="P242" i="2" s="1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T133" i="2" s="1"/>
  <c r="R134" i="2"/>
  <c r="R133" i="2" s="1"/>
  <c r="P134" i="2"/>
  <c r="P133" i="2" s="1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BI117" i="2"/>
  <c r="BH117" i="2"/>
  <c r="BG117" i="2"/>
  <c r="BE117" i="2"/>
  <c r="T117" i="2"/>
  <c r="R117" i="2"/>
  <c r="P117" i="2"/>
  <c r="BI114" i="2"/>
  <c r="BH114" i="2"/>
  <c r="BG114" i="2"/>
  <c r="BE114" i="2"/>
  <c r="T114" i="2"/>
  <c r="R114" i="2"/>
  <c r="P114" i="2"/>
  <c r="BI110" i="2"/>
  <c r="BH110" i="2"/>
  <c r="BG110" i="2"/>
  <c r="BE110" i="2"/>
  <c r="T110" i="2"/>
  <c r="R110" i="2"/>
  <c r="P110" i="2"/>
  <c r="BI107" i="2"/>
  <c r="BH107" i="2"/>
  <c r="BG107" i="2"/>
  <c r="BE107" i="2"/>
  <c r="T107" i="2"/>
  <c r="R107" i="2"/>
  <c r="P107" i="2"/>
  <c r="BI105" i="2"/>
  <c r="BH105" i="2"/>
  <c r="BG105" i="2"/>
  <c r="BE105" i="2"/>
  <c r="T105" i="2"/>
  <c r="R105" i="2"/>
  <c r="P105" i="2"/>
  <c r="BI104" i="2"/>
  <c r="BH104" i="2"/>
  <c r="BG104" i="2"/>
  <c r="BE104" i="2"/>
  <c r="T104" i="2"/>
  <c r="R104" i="2"/>
  <c r="P104" i="2"/>
  <c r="BI102" i="2"/>
  <c r="BH102" i="2"/>
  <c r="BG102" i="2"/>
  <c r="BE102" i="2"/>
  <c r="T102" i="2"/>
  <c r="R102" i="2"/>
  <c r="P102" i="2"/>
  <c r="BI100" i="2"/>
  <c r="BH100" i="2"/>
  <c r="BG100" i="2"/>
  <c r="BE100" i="2"/>
  <c r="T100" i="2"/>
  <c r="R100" i="2"/>
  <c r="P100" i="2"/>
  <c r="BI98" i="2"/>
  <c r="BH98" i="2"/>
  <c r="BG98" i="2"/>
  <c r="BE98" i="2"/>
  <c r="T98" i="2"/>
  <c r="R98" i="2"/>
  <c r="P98" i="2"/>
  <c r="BI97" i="2"/>
  <c r="BH97" i="2"/>
  <c r="BG97" i="2"/>
  <c r="BE97" i="2"/>
  <c r="T97" i="2"/>
  <c r="R97" i="2"/>
  <c r="P97" i="2"/>
  <c r="BI95" i="2"/>
  <c r="BH95" i="2"/>
  <c r="BG95" i="2"/>
  <c r="BE95" i="2"/>
  <c r="T95" i="2"/>
  <c r="R95" i="2"/>
  <c r="P95" i="2"/>
  <c r="BI94" i="2"/>
  <c r="BH94" i="2"/>
  <c r="BG94" i="2"/>
  <c r="BE94" i="2"/>
  <c r="T94" i="2"/>
  <c r="R94" i="2"/>
  <c r="P94" i="2"/>
  <c r="BI92" i="2"/>
  <c r="BH92" i="2"/>
  <c r="BG92" i="2"/>
  <c r="BE92" i="2"/>
  <c r="T92" i="2"/>
  <c r="R92" i="2"/>
  <c r="P92" i="2"/>
  <c r="BI91" i="2"/>
  <c r="BH91" i="2"/>
  <c r="BG91" i="2"/>
  <c r="BE91" i="2"/>
  <c r="T91" i="2"/>
  <c r="R91" i="2"/>
  <c r="P91" i="2"/>
  <c r="BI90" i="2"/>
  <c r="BH90" i="2"/>
  <c r="BG90" i="2"/>
  <c r="BE90" i="2"/>
  <c r="T90" i="2"/>
  <c r="R90" i="2"/>
  <c r="P90" i="2"/>
  <c r="BI89" i="2"/>
  <c r="BH89" i="2"/>
  <c r="BG89" i="2"/>
  <c r="BE89" i="2"/>
  <c r="T89" i="2"/>
  <c r="R89" i="2"/>
  <c r="P89" i="2"/>
  <c r="BI88" i="2"/>
  <c r="BH88" i="2"/>
  <c r="BG88" i="2"/>
  <c r="BE88" i="2"/>
  <c r="T88" i="2"/>
  <c r="R88" i="2"/>
  <c r="P88" i="2"/>
  <c r="BI87" i="2"/>
  <c r="BH87" i="2"/>
  <c r="BG87" i="2"/>
  <c r="BE87" i="2"/>
  <c r="T87" i="2"/>
  <c r="R87" i="2"/>
  <c r="P87" i="2"/>
  <c r="E82" i="2"/>
  <c r="L90" i="1"/>
  <c r="AM90" i="1"/>
  <c r="AM89" i="1"/>
  <c r="L89" i="1"/>
  <c r="AM87" i="1"/>
  <c r="L87" i="1"/>
  <c r="L85" i="1"/>
  <c r="L84" i="1"/>
  <c r="BK258" i="2"/>
  <c r="J235" i="2"/>
  <c r="J220" i="2"/>
  <c r="J184" i="2"/>
  <c r="BK100" i="2"/>
  <c r="J249" i="2"/>
  <c r="BK209" i="2"/>
  <c r="J154" i="2"/>
  <c r="J100" i="2"/>
  <c r="BK256" i="2"/>
  <c r="BK248" i="2"/>
  <c r="BK224" i="2"/>
  <c r="BK192" i="2"/>
  <c r="J125" i="2"/>
  <c r="J247" i="2"/>
  <c r="J205" i="2"/>
  <c r="J156" i="2"/>
  <c r="J137" i="2"/>
  <c r="BK267" i="2"/>
  <c r="BK243" i="2"/>
  <c r="BK227" i="2"/>
  <c r="BK143" i="2"/>
  <c r="J110" i="2"/>
  <c r="J167" i="2"/>
  <c r="J126" i="2"/>
  <c r="J88" i="2"/>
  <c r="BK214" i="2"/>
  <c r="J151" i="2"/>
  <c r="J200" i="2"/>
  <c r="BK132" i="2"/>
  <c r="J267" i="2"/>
  <c r="J252" i="2"/>
  <c r="J227" i="2"/>
  <c r="BK210" i="2"/>
  <c r="BK181" i="2"/>
  <c r="BK263" i="2"/>
  <c r="J228" i="2"/>
  <c r="J201" i="2"/>
  <c r="J148" i="2"/>
  <c r="BK255" i="2"/>
  <c r="J243" i="2"/>
  <c r="BK230" i="2"/>
  <c r="J203" i="2"/>
  <c r="BK177" i="2"/>
  <c r="BK97" i="2"/>
  <c r="J246" i="2"/>
  <c r="BK220" i="2"/>
  <c r="BK187" i="2"/>
  <c r="BK153" i="2"/>
  <c r="BK94" i="2"/>
  <c r="J263" i="2"/>
  <c r="BK240" i="2"/>
  <c r="J207" i="2"/>
  <c r="J187" i="2"/>
  <c r="BK128" i="2"/>
  <c r="J191" i="2"/>
  <c r="BK148" i="2"/>
  <c r="J118" i="2"/>
  <c r="BK87" i="2"/>
  <c r="J198" i="2"/>
  <c r="J178" i="2"/>
  <c r="J128" i="2"/>
  <c r="BK201" i="2"/>
  <c r="J104" i="2"/>
  <c r="J265" i="2"/>
  <c r="J236" i="2"/>
  <c r="BK205" i="2"/>
  <c r="J185" i="2"/>
  <c r="J107" i="2"/>
  <c r="J259" i="2"/>
  <c r="BK229" i="2"/>
  <c r="J206" i="2"/>
  <c r="J139" i="2"/>
  <c r="BK262" i="2"/>
  <c r="BK249" i="2"/>
  <c r="J240" i="2"/>
  <c r="BK219" i="2"/>
  <c r="J199" i="2"/>
  <c r="J144" i="2"/>
  <c r="J89" i="2"/>
  <c r="BK245" i="2"/>
  <c r="BK228" i="2"/>
  <c r="BK185" i="2"/>
  <c r="J146" i="2"/>
  <c r="BK92" i="2"/>
  <c r="J258" i="2"/>
  <c r="J241" i="2"/>
  <c r="J224" i="2"/>
  <c r="J189" i="2"/>
  <c r="J204" i="2"/>
  <c r="BK182" i="2"/>
  <c r="J129" i="2"/>
  <c r="J102" i="2"/>
  <c r="AS94" i="1"/>
  <c r="BK197" i="2"/>
  <c r="BK173" i="2"/>
  <c r="BK90" i="2"/>
  <c r="J214" i="2"/>
  <c r="BK156" i="2"/>
  <c r="J95" i="2"/>
  <c r="BK264" i="2"/>
  <c r="J238" i="2"/>
  <c r="BK222" i="2"/>
  <c r="BK204" i="2"/>
  <c r="BK126" i="2"/>
  <c r="J97" i="2"/>
  <c r="BK221" i="2"/>
  <c r="J134" i="2"/>
  <c r="BK252" i="2"/>
  <c r="J237" i="2"/>
  <c r="J218" i="2"/>
  <c r="J197" i="2"/>
  <c r="BK154" i="2"/>
  <c r="J260" i="2"/>
  <c r="BK236" i="2"/>
  <c r="BK193" i="2"/>
  <c r="J163" i="2"/>
  <c r="J90" i="2"/>
  <c r="J262" i="2"/>
  <c r="J208" i="2"/>
  <c r="BK190" i="2"/>
  <c r="BK129" i="2"/>
  <c r="J194" i="2"/>
  <c r="J153" i="2"/>
  <c r="J143" i="2"/>
  <c r="J94" i="2"/>
  <c r="J225" i="2"/>
  <c r="J202" i="2"/>
  <c r="J190" i="2"/>
  <c r="BK104" i="2"/>
  <c r="BK196" i="2"/>
  <c r="BK98" i="2"/>
  <c r="BK260" i="2"/>
  <c r="J250" i="2"/>
  <c r="J221" i="2"/>
  <c r="BK198" i="2"/>
  <c r="BK125" i="2"/>
  <c r="BK88" i="2"/>
  <c r="J230" i="2"/>
  <c r="J182" i="2"/>
  <c r="BK114" i="2"/>
  <c r="J254" i="2"/>
  <c r="BK238" i="2"/>
  <c r="J215" i="2"/>
  <c r="J173" i="2"/>
  <c r="BK118" i="2"/>
  <c r="BK253" i="2"/>
  <c r="BK232" i="2"/>
  <c r="BK188" i="2"/>
  <c r="BK167" i="2"/>
  <c r="J131" i="2"/>
  <c r="BK268" i="2"/>
  <c r="BK246" i="2"/>
  <c r="J222" i="2"/>
  <c r="J192" i="2"/>
  <c r="BK131" i="2"/>
  <c r="BK110" i="2"/>
  <c r="J186" i="2"/>
  <c r="BK150" i="2"/>
  <c r="J120" i="2"/>
  <c r="BK91" i="2"/>
  <c r="J211" i="2"/>
  <c r="BK183" i="2"/>
  <c r="BK137" i="2"/>
  <c r="BK218" i="2"/>
  <c r="J181" i="2"/>
  <c r="BK121" i="2"/>
  <c r="J268" i="2"/>
  <c r="BK254" i="2"/>
  <c r="J229" i="2"/>
  <c r="BK211" i="2"/>
  <c r="BK146" i="2"/>
  <c r="BK95" i="2"/>
  <c r="BK225" i="2"/>
  <c r="BK152" i="2"/>
  <c r="BK266" i="2"/>
  <c r="J245" i="2"/>
  <c r="J213" i="2"/>
  <c r="BK189" i="2"/>
  <c r="BK102" i="2"/>
  <c r="BK259" i="2"/>
  <c r="BK203" i="2"/>
  <c r="BK176" i="2"/>
  <c r="BK105" i="2"/>
  <c r="BK269" i="2"/>
  <c r="J253" i="2"/>
  <c r="BK239" i="2"/>
  <c r="J210" i="2"/>
  <c r="J195" i="2"/>
  <c r="J141" i="2"/>
  <c r="J196" i="2"/>
  <c r="J162" i="2"/>
  <c r="BK134" i="2"/>
  <c r="J114" i="2"/>
  <c r="BK215" i="2"/>
  <c r="BK194" i="2"/>
  <c r="BK139" i="2"/>
  <c r="BK191" i="2"/>
  <c r="J147" i="2"/>
  <c r="BK257" i="2"/>
  <c r="BK231" i="2"/>
  <c r="BK213" i="2"/>
  <c r="J177" i="2"/>
  <c r="J98" i="2"/>
  <c r="BK237" i="2"/>
  <c r="BK208" i="2"/>
  <c r="BK151" i="2"/>
  <c r="J264" i="2"/>
  <c r="BK250" i="2"/>
  <c r="BK241" i="2"/>
  <c r="J212" i="2"/>
  <c r="J188" i="2"/>
  <c r="BK265" i="2"/>
  <c r="BK212" i="2"/>
  <c r="J183" i="2"/>
  <c r="BK141" i="2"/>
  <c r="BK89" i="2"/>
  <c r="J256" i="2"/>
  <c r="BK235" i="2"/>
  <c r="BK206" i="2"/>
  <c r="J150" i="2"/>
  <c r="BK120" i="2"/>
  <c r="BK165" i="2"/>
  <c r="BK144" i="2"/>
  <c r="J105" i="2"/>
  <c r="J234" i="2"/>
  <c r="J209" i="2"/>
  <c r="J193" i="2"/>
  <c r="BK147" i="2"/>
  <c r="BK216" i="2"/>
  <c r="BK162" i="2"/>
  <c r="J91" i="2"/>
  <c r="J269" i="2"/>
  <c r="BK234" i="2"/>
  <c r="J216" i="2"/>
  <c r="BK186" i="2"/>
  <c r="J121" i="2"/>
  <c r="J255" i="2"/>
  <c r="BK207" i="2"/>
  <c r="J117" i="2"/>
  <c r="J257" i="2"/>
  <c r="BK247" i="2"/>
  <c r="J231" i="2"/>
  <c r="BK200" i="2"/>
  <c r="J132" i="2"/>
  <c r="J266" i="2"/>
  <c r="J239" i="2"/>
  <c r="BK199" i="2"/>
  <c r="BK178" i="2"/>
  <c r="J152" i="2"/>
  <c r="BK107" i="2"/>
  <c r="J248" i="2"/>
  <c r="J232" i="2"/>
  <c r="BK202" i="2"/>
  <c r="BK163" i="2"/>
  <c r="J124" i="2"/>
  <c r="BK184" i="2"/>
  <c r="BK124" i="2"/>
  <c r="J92" i="2"/>
  <c r="J219" i="2"/>
  <c r="BK195" i="2"/>
  <c r="J165" i="2"/>
  <c r="J87" i="2"/>
  <c r="J176" i="2"/>
  <c r="BK117" i="2"/>
  <c r="R96" i="2" l="1"/>
  <c r="T119" i="2"/>
  <c r="BK142" i="2"/>
  <c r="J142" i="2" s="1"/>
  <c r="J58" i="2" s="1"/>
  <c r="T96" i="2"/>
  <c r="R119" i="2"/>
  <c r="R136" i="2"/>
  <c r="T145" i="2"/>
  <c r="P149" i="2"/>
  <c r="T166" i="2"/>
  <c r="T223" i="2"/>
  <c r="T226" i="2"/>
  <c r="R244" i="2"/>
  <c r="R86" i="2"/>
  <c r="T106" i="2"/>
  <c r="T113" i="2"/>
  <c r="P136" i="2"/>
  <c r="T142" i="2"/>
  <c r="P155" i="2"/>
  <c r="R223" i="2"/>
  <c r="P233" i="2"/>
  <c r="R251" i="2"/>
  <c r="P96" i="2"/>
  <c r="BK119" i="2"/>
  <c r="J119" i="2" s="1"/>
  <c r="J54" i="2" s="1"/>
  <c r="P145" i="2"/>
  <c r="T155" i="2"/>
  <c r="R217" i="2"/>
  <c r="R175" i="2" s="1"/>
  <c r="R226" i="2"/>
  <c r="BK251" i="2"/>
  <c r="J251" i="2" s="1"/>
  <c r="J71" i="2" s="1"/>
  <c r="BK261" i="2"/>
  <c r="J261" i="2" s="1"/>
  <c r="J72" i="2" s="1"/>
  <c r="P86" i="2"/>
  <c r="P106" i="2"/>
  <c r="P113" i="2"/>
  <c r="R142" i="2"/>
  <c r="BK155" i="2"/>
  <c r="J155" i="2" s="1"/>
  <c r="J61" i="2" s="1"/>
  <c r="BK166" i="2"/>
  <c r="J166" i="2" s="1"/>
  <c r="J62" i="2" s="1"/>
  <c r="BK217" i="2"/>
  <c r="J217" i="2" s="1"/>
  <c r="J65" i="2" s="1"/>
  <c r="BK226" i="2"/>
  <c r="J226" i="2" s="1"/>
  <c r="J67" i="2" s="1"/>
  <c r="BK233" i="2"/>
  <c r="J233" i="2" s="1"/>
  <c r="J68" i="2" s="1"/>
  <c r="BK244" i="2"/>
  <c r="J244" i="2" s="1"/>
  <c r="J70" i="2" s="1"/>
  <c r="T251" i="2"/>
  <c r="BK106" i="2"/>
  <c r="J106" i="2" s="1"/>
  <c r="J52" i="2" s="1"/>
  <c r="P119" i="2"/>
  <c r="P142" i="2"/>
  <c r="R145" i="2"/>
  <c r="R149" i="2"/>
  <c r="P166" i="2"/>
  <c r="T217" i="2"/>
  <c r="T175" i="2" s="1"/>
  <c r="R233" i="2"/>
  <c r="P244" i="2"/>
  <c r="R261" i="2"/>
  <c r="T86" i="2"/>
  <c r="R106" i="2"/>
  <c r="R113" i="2"/>
  <c r="BK136" i="2"/>
  <c r="BK145" i="2"/>
  <c r="J145" i="2" s="1"/>
  <c r="J59" i="2" s="1"/>
  <c r="R155" i="2"/>
  <c r="P217" i="2"/>
  <c r="P175" i="2" s="1"/>
  <c r="P223" i="2"/>
  <c r="T233" i="2"/>
  <c r="T244" i="2"/>
  <c r="P261" i="2"/>
  <c r="BK86" i="2"/>
  <c r="J86" i="2" s="1"/>
  <c r="J50" i="2" s="1"/>
  <c r="BK96" i="2"/>
  <c r="J96" i="2" s="1"/>
  <c r="J51" i="2" s="1"/>
  <c r="BK113" i="2"/>
  <c r="J113" i="2" s="1"/>
  <c r="J53" i="2" s="1"/>
  <c r="T136" i="2"/>
  <c r="BK149" i="2"/>
  <c r="J149" i="2" s="1"/>
  <c r="J60" i="2" s="1"/>
  <c r="T149" i="2"/>
  <c r="R166" i="2"/>
  <c r="BK223" i="2"/>
  <c r="J223" i="2" s="1"/>
  <c r="J66" i="2" s="1"/>
  <c r="P226" i="2"/>
  <c r="P251" i="2"/>
  <c r="T261" i="2"/>
  <c r="BK133" i="2"/>
  <c r="J133" i="2" s="1"/>
  <c r="J55" i="2" s="1"/>
  <c r="BK242" i="2"/>
  <c r="J242" i="2" s="1"/>
  <c r="J69" i="2" s="1"/>
  <c r="BF87" i="2"/>
  <c r="BF88" i="2"/>
  <c r="BF91" i="2"/>
  <c r="BF100" i="2"/>
  <c r="BF118" i="2"/>
  <c r="BF129" i="2"/>
  <c r="BF137" i="2"/>
  <c r="BF150" i="2"/>
  <c r="BF154" i="2"/>
  <c r="BF185" i="2"/>
  <c r="BF204" i="2"/>
  <c r="BF211" i="2"/>
  <c r="BF92" i="2"/>
  <c r="BF95" i="2"/>
  <c r="BF110" i="2"/>
  <c r="BF120" i="2"/>
  <c r="BF121" i="2"/>
  <c r="BF132" i="2"/>
  <c r="BF152" i="2"/>
  <c r="BF156" i="2"/>
  <c r="BF162" i="2"/>
  <c r="BF181" i="2"/>
  <c r="BF184" i="2"/>
  <c r="BF187" i="2"/>
  <c r="BF191" i="2"/>
  <c r="BF220" i="2"/>
  <c r="BF227" i="2"/>
  <c r="BF230" i="2"/>
  <c r="BF231" i="2"/>
  <c r="BF98" i="2"/>
  <c r="BF107" i="2"/>
  <c r="BF173" i="2"/>
  <c r="BF188" i="2"/>
  <c r="BF198" i="2"/>
  <c r="BF202" i="2"/>
  <c r="BF209" i="2"/>
  <c r="BF210" i="2"/>
  <c r="BF213" i="2"/>
  <c r="BF89" i="2"/>
  <c r="BF90" i="2"/>
  <c r="BF102" i="2"/>
  <c r="BF104" i="2"/>
  <c r="BF114" i="2"/>
  <c r="BF117" i="2"/>
  <c r="BF153" i="2"/>
  <c r="BF176" i="2"/>
  <c r="BF177" i="2"/>
  <c r="BF178" i="2"/>
  <c r="BF182" i="2"/>
  <c r="BF195" i="2"/>
  <c r="BF215" i="2"/>
  <c r="BF216" i="2"/>
  <c r="BF219" i="2"/>
  <c r="BF237" i="2"/>
  <c r="BF238" i="2"/>
  <c r="BF245" i="2"/>
  <c r="BF249" i="2"/>
  <c r="BF260" i="2"/>
  <c r="BF267" i="2"/>
  <c r="BF269" i="2"/>
  <c r="BF194" i="2"/>
  <c r="BF197" i="2"/>
  <c r="BF214" i="2"/>
  <c r="BF218" i="2"/>
  <c r="BF221" i="2"/>
  <c r="BF225" i="2"/>
  <c r="BF229" i="2"/>
  <c r="BF241" i="2"/>
  <c r="BF250" i="2"/>
  <c r="BF252" i="2"/>
  <c r="BF256" i="2"/>
  <c r="BF264" i="2"/>
  <c r="BF94" i="2"/>
  <c r="BF128" i="2"/>
  <c r="BF147" i="2"/>
  <c r="BF148" i="2"/>
  <c r="BF151" i="2"/>
  <c r="BF163" i="2"/>
  <c r="BF186" i="2"/>
  <c r="BF205" i="2"/>
  <c r="BF207" i="2"/>
  <c r="BF228" i="2"/>
  <c r="BF235" i="2"/>
  <c r="BF240" i="2"/>
  <c r="BF246" i="2"/>
  <c r="BF247" i="2"/>
  <c r="BF253" i="2"/>
  <c r="BF255" i="2"/>
  <c r="BF263" i="2"/>
  <c r="BF265" i="2"/>
  <c r="BF97" i="2"/>
  <c r="BF105" i="2"/>
  <c r="BF125" i="2"/>
  <c r="BF126" i="2"/>
  <c r="BF141" i="2"/>
  <c r="BF143" i="2"/>
  <c r="BF144" i="2"/>
  <c r="BF146" i="2"/>
  <c r="BF165" i="2"/>
  <c r="BF167" i="2"/>
  <c r="BF183" i="2"/>
  <c r="BF203" i="2"/>
  <c r="BF212" i="2"/>
  <c r="BF222" i="2"/>
  <c r="BF234" i="2"/>
  <c r="BF236" i="2"/>
  <c r="BF239" i="2"/>
  <c r="BF243" i="2"/>
  <c r="BF248" i="2"/>
  <c r="BF254" i="2"/>
  <c r="BF258" i="2"/>
  <c r="BF266" i="2"/>
  <c r="BF124" i="2"/>
  <c r="BF131" i="2"/>
  <c r="BF134" i="2"/>
  <c r="BF139" i="2"/>
  <c r="BF189" i="2"/>
  <c r="BF190" i="2"/>
  <c r="BF192" i="2"/>
  <c r="BF193" i="2"/>
  <c r="BF196" i="2"/>
  <c r="BF199" i="2"/>
  <c r="BF200" i="2"/>
  <c r="BF201" i="2"/>
  <c r="BF206" i="2"/>
  <c r="BF208" i="2"/>
  <c r="BF224" i="2"/>
  <c r="BF232" i="2"/>
  <c r="BF257" i="2"/>
  <c r="BF259" i="2"/>
  <c r="BF262" i="2"/>
  <c r="BF268" i="2"/>
  <c r="F20" i="2"/>
  <c r="BD95" i="1" s="1"/>
  <c r="BD94" i="1" s="1"/>
  <c r="W33" i="1" s="1"/>
  <c r="F18" i="2"/>
  <c r="BB95" i="1" s="1"/>
  <c r="BB94" i="1" s="1"/>
  <c r="W31" i="1" s="1"/>
  <c r="F19" i="2"/>
  <c r="BC95" i="1" s="1"/>
  <c r="BC94" i="1" s="1"/>
  <c r="W32" i="1" s="1"/>
  <c r="AZ95" i="1"/>
  <c r="AZ94" i="1" s="1"/>
  <c r="AV94" i="1" s="1"/>
  <c r="AK29" i="1" s="1"/>
  <c r="AV95" i="1"/>
  <c r="BK175" i="2" l="1"/>
  <c r="J175" i="2" s="1"/>
  <c r="J64" i="2" s="1"/>
  <c r="R174" i="2"/>
  <c r="T135" i="2"/>
  <c r="T85" i="2"/>
  <c r="T174" i="2"/>
  <c r="P174" i="2"/>
  <c r="BK135" i="2"/>
  <c r="J135" i="2" s="1"/>
  <c r="J56" i="2" s="1"/>
  <c r="P135" i="2"/>
  <c r="P85" i="2"/>
  <c r="T84" i="2"/>
  <c r="R135" i="2"/>
  <c r="R85" i="2"/>
  <c r="BK85" i="2"/>
  <c r="J136" i="2"/>
  <c r="J57" i="2" s="1"/>
  <c r="AY94" i="1"/>
  <c r="W29" i="1"/>
  <c r="F17" i="2"/>
  <c r="BA95" i="1" s="1"/>
  <c r="BA94" i="1" s="1"/>
  <c r="AW94" i="1" s="1"/>
  <c r="AK30" i="1" s="1"/>
  <c r="J17" i="2"/>
  <c r="AW95" i="1" s="1"/>
  <c r="AT95" i="1" s="1"/>
  <c r="AX94" i="1"/>
  <c r="BK174" i="2" l="1"/>
  <c r="J174" i="2" s="1"/>
  <c r="J63" i="2" s="1"/>
  <c r="R84" i="2"/>
  <c r="P84" i="2"/>
  <c r="AU95" i="1" s="1"/>
  <c r="AU94" i="1" s="1"/>
  <c r="J85" i="2"/>
  <c r="J49" i="2" s="1"/>
  <c r="W30" i="1"/>
  <c r="AT94" i="1"/>
  <c r="BK84" i="2" l="1"/>
  <c r="J84" i="2" s="1"/>
  <c r="J48" i="2" s="1"/>
  <c r="J15" i="2" l="1"/>
  <c r="J21" i="2" s="1"/>
  <c r="J22" i="2" l="1"/>
  <c r="AG95" i="1"/>
  <c r="AG94" i="1" s="1"/>
  <c r="AK26" i="1" s="1"/>
  <c r="AK35" i="1" s="1"/>
  <c r="AN94" i="1" l="1"/>
  <c r="AN95" i="1"/>
</calcChain>
</file>

<file path=xl/sharedStrings.xml><?xml version="1.0" encoding="utf-8"?>
<sst xmlns="http://schemas.openxmlformats.org/spreadsheetml/2006/main" count="2470" uniqueCount="673">
  <si>
    <t>Export Komplet</t>
  </si>
  <si>
    <t/>
  </si>
  <si>
    <t>2.0</t>
  </si>
  <si>
    <t>False</t>
  </si>
  <si>
    <t>{b08d2c3e-4ec9-4069-a266-53f297a5cca6}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</si>
  <si>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</si>
  <si>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</si>
  <si>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</si>
  <si>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</si>
  <si>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</si>
  <si>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</si>
  <si>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</si>
  <si>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2022-024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</si>
  <si>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</si>
  <si>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</si>
  <si>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Dieselagregát VšZP Prievidza</t>
  </si>
  <si>
    <t>JKSO:</t>
  </si>
  <si>
    <t>KS:</t>
  </si>
  <si>
    <t>Miesto:</t>
  </si>
  <si>
    <t>Prievidza</t>
  </si>
  <si>
    <t>Dátum:</t>
  </si>
  <si>
    <t>30. 3. 2022</t>
  </si>
  <si>
    <t>Objednávateľ:</t>
  </si>
  <si>
    <t>IČO:</t>
  </si>
  <si>
    <t>Všeobecná zdravotná poisťovňa, a.s.</t>
  </si>
  <si>
    <t>IČ DPH:</t>
  </si>
  <si>
    <t>Zhotoviteľ:</t>
  </si>
  <si>
    <t>Vyplň údaj</t>
  </si>
  <si>
    <t>Projektant:</t>
  </si>
  <si>
    <t>Ing. Zuzana Antalová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</si>
  <si>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</si>
  <si>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</si>
  <si>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</si>
  <si>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</si>
  <si>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</si>
  <si>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</si>
  <si>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</si>
  <si>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</si>
  <si>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</si>
  <si>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</si>
  <si>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</si>
  <si>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</si>
  <si>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</si>
  <si>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</si>
  <si>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</si>
  <si>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</si>
  <si>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</si>
  <si>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</si>
  <si>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</si>
  <si>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</si>
  <si>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</si>
  <si>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</si>
  <si>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</si>
  <si>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</si>
  <si>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</si>
  <si>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</si>
  <si>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</si>
  <si>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</si>
  <si>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</si>
  <si>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</si>
  <si>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</si>
  <si>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</si>
  <si>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</si>
  <si>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</si>
  <si>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</si>
  <si>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</si>
  <si>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</si>
  <si>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</si>
  <si>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</si>
  <si>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</si>
  <si>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</si>
  <si>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</si>
  <si>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</si>
  <si>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</si>
  <si>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</si>
  <si>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</si>
  <si>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</si>
  <si>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</si>
  <si>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</si>
  <si>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</si>
  <si>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</si>
  <si>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</si>
  <si>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</si>
  <si>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</si>
  <si>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</si>
  <si>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</si>
  <si>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</si>
  <si>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</si>
  <si>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</si>
  <si>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</si>
  <si>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</si>
  <si>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</si>
  <si>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</si>
  <si>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</si>
  <si>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</si>
  <si>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</si>
  <si>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</si>
  <si>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</si>
  <si>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</si>
  <si>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</si>
  <si>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</si>
  <si>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</si>
  <si>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 xml:space="preserve">      Rozvádzač R-ATS - </t>
  </si>
  <si>
    <t xml:space="preserve">    22-M - Montáže oznamovacích a zabezpečovacích zariadení</t>
  </si>
  <si>
    <t xml:space="preserve">    46-M - Zemné práce vykonávané pri externých montážnych prácach</t>
  </si>
  <si>
    <t xml:space="preserve">Dieselagregát - </t>
  </si>
  <si>
    <t>HZS - Hodinové zúčtovacie sadzby</t>
  </si>
  <si>
    <t xml:space="preserve">Klimatizácia pre UPS - </t>
  </si>
  <si>
    <t>OST - Ostatné</t>
  </si>
  <si>
    <t xml:space="preserve">Zariadenie UPS -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</si>
  <si>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</si>
  <si>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</si>
  <si>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</si>
  <si>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</si>
  <si>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</si>
  <si>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</si>
  <si>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</si>
  <si>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</si>
  <si>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</si>
  <si>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</si>
  <si>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</si>
  <si>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</si>
  <si>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</si>
  <si>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</si>
  <si>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</si>
  <si>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</si>
  <si>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</si>
  <si>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</si>
  <si>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</si>
  <si>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</si>
  <si>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</si>
  <si>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2</t>
  </si>
  <si>
    <t>-672104764</t>
  </si>
  <si>
    <t>113206111.S</t>
  </si>
  <si>
    <t>Vytrhanie obrúb betónových, s vybúraním lôžka, z krajníkov alebo obrubníkov stojatých,  -0,14500t</t>
  </si>
  <si>
    <t>m</t>
  </si>
  <si>
    <t>529644894</t>
  </si>
  <si>
    <t>3</t>
  </si>
  <si>
    <t>130001101.S</t>
  </si>
  <si>
    <t>Príplatok k cenám za sťaženie výkopu v blízkosti podzemného vedenia alebo výbušbnín - pre všetky triedy</t>
  </si>
  <si>
    <t>m3</t>
  </si>
  <si>
    <t>2003873406</t>
  </si>
  <si>
    <t>130201001.S</t>
  </si>
  <si>
    <t>Výkop jamy a ryhy v obmedzenom priestore horn. tr.3 ručne</t>
  </si>
  <si>
    <t>-1202135537</t>
  </si>
  <si>
    <t>5</t>
  </si>
  <si>
    <t>162501102.S</t>
  </si>
  <si>
    <t>Vodorovné premiestnenie výkopku po spevnenej ceste z horniny tr.1-4, do 100 m3 na vzdialenosť do 3000 m</t>
  </si>
  <si>
    <t>-722644787</t>
  </si>
  <si>
    <t>6</t>
  </si>
  <si>
    <t>162501105.S</t>
  </si>
  <si>
    <t>Vodorovné premiestnenie výkopku po spevnenej ceste z horniny tr.1-4, do 100 m3, príplatok k cene za každých ďalšich a začatých 1000 m</t>
  </si>
  <si>
    <t>-1914430224</t>
  </si>
  <si>
    <t>VV</t>
  </si>
  <si>
    <t>2,896*5 'Prepočítané koeficientom množstva</t>
  </si>
  <si>
    <t>7</t>
  </si>
  <si>
    <t>171201201.S</t>
  </si>
  <si>
    <t>Uloženie sypaniny na skládky do 100 m3</t>
  </si>
  <si>
    <t>1394090226</t>
  </si>
  <si>
    <t>8</t>
  </si>
  <si>
    <t>171209002.S</t>
  </si>
  <si>
    <t>Poplatok za skladovanie - zemina a kamenivo (17 05) ostatné</t>
  </si>
  <si>
    <t>t</t>
  </si>
  <si>
    <t>1837375550</t>
  </si>
  <si>
    <t>Zakladanie</t>
  </si>
  <si>
    <t>9</t>
  </si>
  <si>
    <t>215901101.S</t>
  </si>
  <si>
    <t>Zhutnenie podložia z rastlej horniny 1 až 4 pod násypy, z hornina súdržných do 92 % PS a nesúdržných</t>
  </si>
  <si>
    <t>2145863241</t>
  </si>
  <si>
    <t>10</t>
  </si>
  <si>
    <t>271533001.S</t>
  </si>
  <si>
    <t>Násyp pod základové konštrukcie so zhutnením z  kameniva hrubého drveného fr.32-63 mm</t>
  </si>
  <si>
    <t>-637155822</t>
  </si>
  <si>
    <t>3,5*2,6*0,55</t>
  </si>
  <si>
    <t>11</t>
  </si>
  <si>
    <t>273321411.S</t>
  </si>
  <si>
    <t>Betón základových dosiek, železový (bez výstuže), tr. C 25/30</t>
  </si>
  <si>
    <t>948559502</t>
  </si>
  <si>
    <t>3,5*2,6*0,25</t>
  </si>
  <si>
    <t>12</t>
  </si>
  <si>
    <t>273351217.S</t>
  </si>
  <si>
    <t>Debnenie stien základových dosiek, zhotovenie-tradičné</t>
  </si>
  <si>
    <t>233145107</t>
  </si>
  <si>
    <t>(3,5+2,6)*2*0,25</t>
  </si>
  <si>
    <t>13</t>
  </si>
  <si>
    <t>273351218.S</t>
  </si>
  <si>
    <t>Debnenie stien základových dosiek, odstránenie-tradičné</t>
  </si>
  <si>
    <t>-575060330</t>
  </si>
  <si>
    <t>14</t>
  </si>
  <si>
    <t>273361821.S</t>
  </si>
  <si>
    <t>Výstuž základových dosiek z ocele B500 (10505)</t>
  </si>
  <si>
    <t>11712044</t>
  </si>
  <si>
    <t>Komunikácie</t>
  </si>
  <si>
    <t>15</t>
  </si>
  <si>
    <t>564851111.S</t>
  </si>
  <si>
    <t>Podklad zo štrkodrviny s rozprestretím a zhutnením, po zhutnení hr. 150 mm</t>
  </si>
  <si>
    <t>454787638</t>
  </si>
  <si>
    <t>"doplnenie vybúranej betónovej spevnenej plochy</t>
  </si>
  <si>
    <t>4,63</t>
  </si>
  <si>
    <t>16</t>
  </si>
  <si>
    <t>581120315.S</t>
  </si>
  <si>
    <t>Kryt cementobetónový cestných komunikácií skupiny CB III pre TDZ IV, V a VI, hr. 150 mm</t>
  </si>
  <si>
    <t>-822859244</t>
  </si>
  <si>
    <t>Rúrové vedenie</t>
  </si>
  <si>
    <t>17</t>
  </si>
  <si>
    <t>899912101.S</t>
  </si>
  <si>
    <t>Montáž oceľových chráničiek D 159x10</t>
  </si>
  <si>
    <t>1175357035</t>
  </si>
  <si>
    <t>"jestvujúci vodovod</t>
  </si>
  <si>
    <t>18</t>
  </si>
  <si>
    <t>M</t>
  </si>
  <si>
    <t>142110002400.S</t>
  </si>
  <si>
    <t>Rúra oceľová bezšvová hladká kruhová d 159 mm, hr. steny 10,0 mm, ozn.11 353.0</t>
  </si>
  <si>
    <t>-2003366389</t>
  </si>
  <si>
    <t>19</t>
  </si>
  <si>
    <t>899912111.S</t>
  </si>
  <si>
    <t>Oceľová objímka z pásov. ocele montovaná na potrubie DN 50-100</t>
  </si>
  <si>
    <t>ks</t>
  </si>
  <si>
    <t>-532882127</t>
  </si>
  <si>
    <t>Ostatné konštrukcie a práce-búranie</t>
  </si>
  <si>
    <t>919735124.S</t>
  </si>
  <si>
    <t>Rezanie existujúceho betónového krytu alebo podkladu hĺbky nad 150 do 200 mm</t>
  </si>
  <si>
    <t>1051981037</t>
  </si>
  <si>
    <t>21</t>
  </si>
  <si>
    <t>959941122.S</t>
  </si>
  <si>
    <t>Chemická kotva s kotevným svorníkom tesnená chemickou ampulkou do betónu, ŽB, kameňa, s vyvŕtaním otvoru M12/35/160 mm</t>
  </si>
  <si>
    <t>1226825164</t>
  </si>
  <si>
    <t>"kotvenie oceľovej konštrukcie do základovej dosky</t>
  </si>
  <si>
    <t>4*4</t>
  </si>
  <si>
    <t>22</t>
  </si>
  <si>
    <t>971042351.S</t>
  </si>
  <si>
    <t>Vybúranie otvoru v betónových priečkach a stenách plochy do 0,09 m2, hr. do 450 mm,  -0,18900t</t>
  </si>
  <si>
    <t>2067728185</t>
  </si>
  <si>
    <t>23</t>
  </si>
  <si>
    <t>979081111.S</t>
  </si>
  <si>
    <t>Odvoz sutiny a vybúraných hmôt na skládku do 1 km</t>
  </si>
  <si>
    <t>1554008673</t>
  </si>
  <si>
    <t>24</t>
  </si>
  <si>
    <t>979081121.S</t>
  </si>
  <si>
    <t>Odvoz sutiny a vybúraných hmôt na skládku za každý ďalší 1 km</t>
  </si>
  <si>
    <t>1701557386</t>
  </si>
  <si>
    <t>8,512*20 'Prepočítané koeficientom množstva</t>
  </si>
  <si>
    <t>25</t>
  </si>
  <si>
    <t>979082111.S</t>
  </si>
  <si>
    <t>Vnútrostavenisková doprava sutiny a vybúraných hmôt do 10 m</t>
  </si>
  <si>
    <t>-207544803</t>
  </si>
  <si>
    <t>26</t>
  </si>
  <si>
    <t>979082121.S</t>
  </si>
  <si>
    <t>Vnútrostavenisková doprava sutiny a vybúraných hmôt za každých ďalších 5 m</t>
  </si>
  <si>
    <t>958482313</t>
  </si>
  <si>
    <t>8,512*5 'Prepočítané koeficientom množstva</t>
  </si>
  <si>
    <t>27</t>
  </si>
  <si>
    <t>979089612.S</t>
  </si>
  <si>
    <t>Poplatok za skladovanie - iné odpady zo stavieb a demolácií (17 09), ostatné</t>
  </si>
  <si>
    <t>709148459</t>
  </si>
  <si>
    <t>28</t>
  </si>
  <si>
    <t>979089711.S</t>
  </si>
  <si>
    <t>Prenájom kontajneru 2 m3</t>
  </si>
  <si>
    <t>1929161017</t>
  </si>
  <si>
    <t>99</t>
  </si>
  <si>
    <t>Presun hmôt HSV</t>
  </si>
  <si>
    <t>29</t>
  </si>
  <si>
    <t>998011001.S</t>
  </si>
  <si>
    <t>Presun hmôt pre budovy (801, 803, 812), zvislá konštr. z tehál, tvárnic, z kovu výšky do 6 m</t>
  </si>
  <si>
    <t>443431292</t>
  </si>
  <si>
    <t>PSV</t>
  </si>
  <si>
    <t>Práce a dodávky PSV</t>
  </si>
  <si>
    <t>711</t>
  </si>
  <si>
    <t>Izolácie proti vode a vlhkosti</t>
  </si>
  <si>
    <t>30</t>
  </si>
  <si>
    <t>711491172.S</t>
  </si>
  <si>
    <t>Zhotovenie ochrannej vrstvy izolácie z textílie na ploche vodorovnej, pre izolácie proti zemnej vlhkosti, podpovrchovej a tlakovej vode</t>
  </si>
  <si>
    <t>2043700958</t>
  </si>
  <si>
    <t>3,5*2,6</t>
  </si>
  <si>
    <t>31</t>
  </si>
  <si>
    <t>693110002000.S</t>
  </si>
  <si>
    <t>Geotextília polypropylénová netkaná 200 g/m2</t>
  </si>
  <si>
    <t>32</t>
  </si>
  <si>
    <t>-1737288031</t>
  </si>
  <si>
    <t>9,1*1,15 'Prepočítané koeficientom množstva</t>
  </si>
  <si>
    <t>998711101.S</t>
  </si>
  <si>
    <t>Presun hmôt pre izoláciu proti vode v objektoch výšky do 6 m</t>
  </si>
  <si>
    <t>-1178734271</t>
  </si>
  <si>
    <t>713</t>
  </si>
  <si>
    <t>Izolácie tepelné</t>
  </si>
  <si>
    <t>33</t>
  </si>
  <si>
    <t>713530139.S</t>
  </si>
  <si>
    <t>Tmelenie  v požiarnych deliacich konštrukciách silikónovým protipožiarnym tmelom El120-180</t>
  </si>
  <si>
    <t>-774582833</t>
  </si>
  <si>
    <t>34</t>
  </si>
  <si>
    <t>449410002600.S</t>
  </si>
  <si>
    <t>Protipožiarny tmel Intumex AS</t>
  </si>
  <si>
    <t>1817329593</t>
  </si>
  <si>
    <t>763</t>
  </si>
  <si>
    <t>Konštrukcie - drevostavby</t>
  </si>
  <si>
    <t>35</t>
  </si>
  <si>
    <t>763135095.S</t>
  </si>
  <si>
    <t>Montáž kaziet, konštrukcia viditeľná, hrany ostré SDK kazetový podhľad 600x600 mm</t>
  </si>
  <si>
    <t>-106606959</t>
  </si>
  <si>
    <t>36</t>
  </si>
  <si>
    <t>763139531.S</t>
  </si>
  <si>
    <t>Demontáž sadrokartónového podhľadu s jednovrstvou nosnou konštrukciou z oceľových profilov, jednoduché opláštenie, -0,02106t</t>
  </si>
  <si>
    <t>2085690568</t>
  </si>
  <si>
    <t>37</t>
  </si>
  <si>
    <t>998763301.S</t>
  </si>
  <si>
    <t>Presun hmôt pre sádrokartónové konštrukcie v objektoch výšky do 7 m</t>
  </si>
  <si>
    <t>-1784256513</t>
  </si>
  <si>
    <t>764</t>
  </si>
  <si>
    <t>Konštrukcie klampiarske</t>
  </si>
  <si>
    <t>38</t>
  </si>
  <si>
    <t>764171231.S</t>
  </si>
  <si>
    <t>Záveterná lišta pozink farebný, r.š. do 370 mm, sklon strechy do 30°</t>
  </si>
  <si>
    <t>-1000532396</t>
  </si>
  <si>
    <t>39</t>
  </si>
  <si>
    <t>764171263.S</t>
  </si>
  <si>
    <t>Odkvapové lemovanie pozink farebný, r.š. do 250 mm, sklon strechy do 30°</t>
  </si>
  <si>
    <t>-1917906473</t>
  </si>
  <si>
    <t>40</t>
  </si>
  <si>
    <t>764171276.S</t>
  </si>
  <si>
    <t>Lemovanie rúr z PZf plechu, priemeru do 100 mm</t>
  </si>
  <si>
    <t>-1007958882</t>
  </si>
  <si>
    <t>41</t>
  </si>
  <si>
    <t>764171709.S</t>
  </si>
  <si>
    <t>Krytina trapézová pozink farebný, výška profilu 35 mm, sklon strechy do 30°</t>
  </si>
  <si>
    <t>-1877587857</t>
  </si>
  <si>
    <t>42</t>
  </si>
  <si>
    <t>764171848.S</t>
  </si>
  <si>
    <t>Štítové lemovanie pozink farebný, r.š. do 370 mm, sklon strechy do 30°</t>
  </si>
  <si>
    <t>320656582</t>
  </si>
  <si>
    <t>767</t>
  </si>
  <si>
    <t>Konštrukcie doplnkové kovové</t>
  </si>
  <si>
    <t>43</t>
  </si>
  <si>
    <t>767995105.S</t>
  </si>
  <si>
    <t>Montáž ostatných atypických kovových stavebných doplnkových konštrukcií nad 50 do 100 kg</t>
  </si>
  <si>
    <t>kg</t>
  </si>
  <si>
    <t>412087213</t>
  </si>
  <si>
    <t>"nosná oceľová konštrukcia</t>
  </si>
  <si>
    <t>295,39</t>
  </si>
  <si>
    <t>"kotvenie komína</t>
  </si>
  <si>
    <t>7,34</t>
  </si>
  <si>
    <t>Súčet</t>
  </si>
  <si>
    <t>44</t>
  </si>
  <si>
    <t>767995390.S</t>
  </si>
  <si>
    <t>Výroba doplnku stavebného atypického o hmotnosti od 20,01 do 300 kg stupňa zložitosti 3</t>
  </si>
  <si>
    <t>1173219905</t>
  </si>
  <si>
    <t>45</t>
  </si>
  <si>
    <t>132330000109.S</t>
  </si>
  <si>
    <t>Tyč oceľová S 235</t>
  </si>
  <si>
    <t>-1406621707</t>
  </si>
  <si>
    <t>302,73*0,001 'Prepočítané koeficientom množstva</t>
  </si>
  <si>
    <t>46</t>
  </si>
  <si>
    <t>998767101.S</t>
  </si>
  <si>
    <t>Presun hmôt pre kovové stavebné doplnkové konštrukcie v objektoch výšky do 6 m</t>
  </si>
  <si>
    <t>1669263374</t>
  </si>
  <si>
    <t>783</t>
  </si>
  <si>
    <t>Nátery</t>
  </si>
  <si>
    <t>47</t>
  </si>
  <si>
    <t>783222100.S</t>
  </si>
  <si>
    <t>Nátery kov.stav.doplnk.konštr. syntetické farby šedej na vzduchu schnúce dvojnásobné - 70µm</t>
  </si>
  <si>
    <t>-1394279943</t>
  </si>
  <si>
    <t>9,935</t>
  </si>
  <si>
    <t>0,2</t>
  </si>
  <si>
    <t>48</t>
  </si>
  <si>
    <t>783226100.S</t>
  </si>
  <si>
    <t>Nátery kov.stav.doplnk.konštr. syntetické na vzduchu schnúce základný - 35µm</t>
  </si>
  <si>
    <t>-518106284</t>
  </si>
  <si>
    <t>Práce a dodávky M</t>
  </si>
  <si>
    <t>21-M</t>
  </si>
  <si>
    <t>Elektromontáže</t>
  </si>
  <si>
    <t>49</t>
  </si>
  <si>
    <t>210010111.S</t>
  </si>
  <si>
    <t>Lišta elektroinštalačná z PVC 60x60, uložená pevne, vkladacia</t>
  </si>
  <si>
    <t>64</t>
  </si>
  <si>
    <t>-497625538</t>
  </si>
  <si>
    <t>50</t>
  </si>
  <si>
    <t>345750064300.S</t>
  </si>
  <si>
    <t>Lišta hranatá z PVC, 60x60 mm</t>
  </si>
  <si>
    <t>128</t>
  </si>
  <si>
    <t>1195096088</t>
  </si>
  <si>
    <t>51</t>
  </si>
  <si>
    <t>210010233.S</t>
  </si>
  <si>
    <t>Rúrka oceľová ochranná D 80/2-4 mm, uložená voľne, vrátane základného náteru</t>
  </si>
  <si>
    <t>1648801391</t>
  </si>
  <si>
    <t>"jestvujúci kábel - potrebné je rúrku rozrezať a po uložení spojiť pásovinou</t>
  </si>
  <si>
    <t>52</t>
  </si>
  <si>
    <t>141110009100.S</t>
  </si>
  <si>
    <t>Rúra oceľová bezšvová hladká kruhová d 82,5 mm, hr. steny 3,6 mm, ozn. 11 353.0.</t>
  </si>
  <si>
    <t>-1508825655</t>
  </si>
  <si>
    <t>53</t>
  </si>
  <si>
    <t>210010235.S</t>
  </si>
  <si>
    <t>Rúrka oceľová ochranná D 100/2-4 mm, uložená voľne, vrátane základného náteru</t>
  </si>
  <si>
    <t>-1361288667</t>
  </si>
  <si>
    <t>54</t>
  </si>
  <si>
    <t>141110009400.S</t>
  </si>
  <si>
    <t>Rúra oceľová bezšvová hladká kruhová d 102 mm, hr. steny 3,6 mm, ozn. 11 353.0.</t>
  </si>
  <si>
    <t>621365296</t>
  </si>
  <si>
    <t>55</t>
  </si>
  <si>
    <t>2101930094.S</t>
  </si>
  <si>
    <t>Pripojenie v hlavnom rozvádzači</t>
  </si>
  <si>
    <t>-1133705798</t>
  </si>
  <si>
    <t>56</t>
  </si>
  <si>
    <t>210220001.S</t>
  </si>
  <si>
    <t>Uzemňovacie vedenie na povrchu FeZn drôt zvodový Ø 8-10</t>
  </si>
  <si>
    <t>-1105673935</t>
  </si>
  <si>
    <t>57</t>
  </si>
  <si>
    <t>354410054800.S</t>
  </si>
  <si>
    <t>Drôt bleskozvodový FeZn, d 10 mm</t>
  </si>
  <si>
    <t>451124488</t>
  </si>
  <si>
    <t>58</t>
  </si>
  <si>
    <t>210220020.S</t>
  </si>
  <si>
    <t>Uzemňovacie vedenie v zemi FeZn do 120 mm2 vrátane izolácie spojov</t>
  </si>
  <si>
    <t>122478330</t>
  </si>
  <si>
    <t>59</t>
  </si>
  <si>
    <t>354410058800.S</t>
  </si>
  <si>
    <t>Pásovina uzemňovacia FeZn 30 x 4 mm</t>
  </si>
  <si>
    <t>-779250595</t>
  </si>
  <si>
    <t>60</t>
  </si>
  <si>
    <t>210220245.S</t>
  </si>
  <si>
    <t>Svorka FeZn pripojovacia SP</t>
  </si>
  <si>
    <t>1367406260</t>
  </si>
  <si>
    <t>61</t>
  </si>
  <si>
    <t>354410004100.S</t>
  </si>
  <si>
    <t>Svorka FeZn pripájaca označenie SP 2</t>
  </si>
  <si>
    <t>-1695433428</t>
  </si>
  <si>
    <t>62</t>
  </si>
  <si>
    <t>210220247.S</t>
  </si>
  <si>
    <t>Svorka FeZn skúšobná SZ</t>
  </si>
  <si>
    <t>1386154369</t>
  </si>
  <si>
    <t>63</t>
  </si>
  <si>
    <t>354410004300.S</t>
  </si>
  <si>
    <t>Svorka FeZn skúšobná označenie SZ</t>
  </si>
  <si>
    <t>-1414767634</t>
  </si>
  <si>
    <t>210220253.S</t>
  </si>
  <si>
    <t>Svorka FeZn uzemňovacia SR03</t>
  </si>
  <si>
    <t>691685253</t>
  </si>
  <si>
    <t>65</t>
  </si>
  <si>
    <t>354410000900.S</t>
  </si>
  <si>
    <t>Svorka FeZn uzemňovacia označenie SR 03</t>
  </si>
  <si>
    <t>-680467335</t>
  </si>
  <si>
    <t>66</t>
  </si>
  <si>
    <t>210220254.S</t>
  </si>
  <si>
    <t>Svorka FeZn odbočovacia spojovacia SR 02 (pásovina do 300mm2)</t>
  </si>
  <si>
    <t>1662818616</t>
  </si>
  <si>
    <t>67</t>
  </si>
  <si>
    <t>354410006210.S</t>
  </si>
  <si>
    <t>Svorka na pásovinu SR 02</t>
  </si>
  <si>
    <t>101532910</t>
  </si>
  <si>
    <t>68</t>
  </si>
  <si>
    <t>210222030.S</t>
  </si>
  <si>
    <t>Ekvipotenciálna prípojnica 1809, pre vonkajšie práce</t>
  </si>
  <si>
    <t>1632497989</t>
  </si>
  <si>
    <t>69</t>
  </si>
  <si>
    <t>345610005000.S</t>
  </si>
  <si>
    <t>Prípojnica ekvipotencionálna 1809</t>
  </si>
  <si>
    <t>24622841</t>
  </si>
  <si>
    <t>70</t>
  </si>
  <si>
    <t>210800147.S</t>
  </si>
  <si>
    <t>Kábel medený uložený pevne CYKY 450/750 V 3x2,5</t>
  </si>
  <si>
    <t>-322015999</t>
  </si>
  <si>
    <t>71</t>
  </si>
  <si>
    <t>341110000800.S</t>
  </si>
  <si>
    <t>Kábel medený CYKY 3x2,5 mm2</t>
  </si>
  <si>
    <t>560560605</t>
  </si>
  <si>
    <t>72</t>
  </si>
  <si>
    <t>210800160.S</t>
  </si>
  <si>
    <t>Kábel medený uložený pevne CYKY 450/750 V 5x4</t>
  </si>
  <si>
    <t>-2095286702</t>
  </si>
  <si>
    <t>73</t>
  </si>
  <si>
    <t>341110002100.S</t>
  </si>
  <si>
    <t>Kábel medený CYKY 5x4 mm2</t>
  </si>
  <si>
    <t>335583056</t>
  </si>
  <si>
    <t>74</t>
  </si>
  <si>
    <t>210800167.S</t>
  </si>
  <si>
    <t>Kábel medený uložený pevne CYKY 450/750 V 12x1,5</t>
  </si>
  <si>
    <t>-1272254745</t>
  </si>
  <si>
    <t>75</t>
  </si>
  <si>
    <t>341110002800.S</t>
  </si>
  <si>
    <t>Kábel medený CYKY 12x1,5 mm2</t>
  </si>
  <si>
    <t>1204671365</t>
  </si>
  <si>
    <t>76</t>
  </si>
  <si>
    <t>210800628.S</t>
  </si>
  <si>
    <t>Vodič medený uložený pevne H07V-K (CYA)  450/750 V 6</t>
  </si>
  <si>
    <t>1808060400</t>
  </si>
  <si>
    <t>77</t>
  </si>
  <si>
    <t>341310009100.S</t>
  </si>
  <si>
    <t>Vodič medený flexibilný H07V-K 6 mm2</t>
  </si>
  <si>
    <t>132782514</t>
  </si>
  <si>
    <t>78</t>
  </si>
  <si>
    <t>210800631.S</t>
  </si>
  <si>
    <t>Vodič medený uložený pevne H07V-K (CYA)  450/750 V 25</t>
  </si>
  <si>
    <t>-77951817</t>
  </si>
  <si>
    <t>79</t>
  </si>
  <si>
    <t>341310009400.S</t>
  </si>
  <si>
    <t>Vodič medený flexibilný H07V-K 25 mm2</t>
  </si>
  <si>
    <t>-663278578</t>
  </si>
  <si>
    <t>80</t>
  </si>
  <si>
    <t>210802487.S</t>
  </si>
  <si>
    <t>Kábel medený uložený pevne H07RN-F (CGSG) 450/750 V  4x70</t>
  </si>
  <si>
    <t>-1543274202</t>
  </si>
  <si>
    <t>81</t>
  </si>
  <si>
    <t>210812153.S</t>
  </si>
  <si>
    <t>Kábel medený silový uložený pevne NYY 0,6/1 kV 4x95</t>
  </si>
  <si>
    <t>348328381</t>
  </si>
  <si>
    <t>82</t>
  </si>
  <si>
    <t>341110017800.S</t>
  </si>
  <si>
    <t>Kábel medený NYY 4x95 mm2</t>
  </si>
  <si>
    <t>-951106018</t>
  </si>
  <si>
    <t>83</t>
  </si>
  <si>
    <t>210902118.S</t>
  </si>
  <si>
    <t>Kábel hliníkový silový uložený pevne 1-AYKY 0,6/1 kV 4x95</t>
  </si>
  <si>
    <t>-1401455615</t>
  </si>
  <si>
    <t>84</t>
  </si>
  <si>
    <t>341110030900.S</t>
  </si>
  <si>
    <t>Kábel hliníkový 1-AYKY 4x95 mm2</t>
  </si>
  <si>
    <t>-1546477738</t>
  </si>
  <si>
    <t>85</t>
  </si>
  <si>
    <t>21328-0060</t>
  </si>
  <si>
    <t>PPV (pomocné a podružné výkony)</t>
  </si>
  <si>
    <t xml:space="preserve">%       </t>
  </si>
  <si>
    <t>-1655008102</t>
  </si>
  <si>
    <t>86</t>
  </si>
  <si>
    <t>21329-0040</t>
  </si>
  <si>
    <t>Demontáž existujúceho zariadenia</t>
  </si>
  <si>
    <t xml:space="preserve">hod     </t>
  </si>
  <si>
    <t>-1335713921</t>
  </si>
  <si>
    <t>87</t>
  </si>
  <si>
    <t>21329-0150</t>
  </si>
  <si>
    <t>Drobné elektroinštalačné práce</t>
  </si>
  <si>
    <t>-416054854</t>
  </si>
  <si>
    <t>Rozvádzač R-ATS</t>
  </si>
  <si>
    <t>88</t>
  </si>
  <si>
    <t>Náplň v zmysle schémy (príloha č. E2.6)</t>
  </si>
  <si>
    <t>256</t>
  </si>
  <si>
    <t>-1918588679</t>
  </si>
  <si>
    <t>89</t>
  </si>
  <si>
    <t>Odpojenie jestvujúceho kábla hl. prívodu</t>
  </si>
  <si>
    <t>hod</t>
  </si>
  <si>
    <t>-1439526620</t>
  </si>
  <si>
    <t>90</t>
  </si>
  <si>
    <t>Pripojenie nového kábla z R-ATS</t>
  </si>
  <si>
    <t>-648622981</t>
  </si>
  <si>
    <t>91</t>
  </si>
  <si>
    <t>Montáž a úprava rozvádzača</t>
  </si>
  <si>
    <t>súbor</t>
  </si>
  <si>
    <t>-1346473752</t>
  </si>
  <si>
    <t>92</t>
  </si>
  <si>
    <t>Úprava kabeláže v zmysle nového zapojenia</t>
  </si>
  <si>
    <t>-1262362822</t>
  </si>
  <si>
    <t>22-M</t>
  </si>
  <si>
    <t>Montáže oznamovacích a zabezpečovacích zariadení</t>
  </si>
  <si>
    <t>93</t>
  </si>
  <si>
    <t>220512123.S</t>
  </si>
  <si>
    <t>Montáž patch kábla FTP, Cat.5, 5E, 6 - od 3m, LSOH, uloženého v lište</t>
  </si>
  <si>
    <t>-799014330</t>
  </si>
  <si>
    <t>94</t>
  </si>
  <si>
    <t>383150014800.S</t>
  </si>
  <si>
    <t>Patch kábel FTP, Cat.6A bezhalogénový, 5 m</t>
  </si>
  <si>
    <t>1947478625</t>
  </si>
  <si>
    <t>46-M</t>
  </si>
  <si>
    <t>Zemné práce vykonávané pri externých montážnych prácach</t>
  </si>
  <si>
    <t>95</t>
  </si>
  <si>
    <t>460200153.S</t>
  </si>
  <si>
    <t>Hĺbenie káblovej ryhy ručne 35 cm širokej a 70 cm hlbokej, v zemine triedy 3</t>
  </si>
  <si>
    <t>-138039601</t>
  </si>
  <si>
    <t>96</t>
  </si>
  <si>
    <t>460420001.S</t>
  </si>
  <si>
    <t>Zriadenie káblového lôžka z preosiatej zeminy v ryhe šírky do 65 cm, hrúbky vrstvy 5 cm.</t>
  </si>
  <si>
    <t>-410412046</t>
  </si>
  <si>
    <t>97</t>
  </si>
  <si>
    <t>460490012.S</t>
  </si>
  <si>
    <t>Rozvinutie a uloženie výstražnej fólie z PE do ryhy, šírka do 33 cm</t>
  </si>
  <si>
    <t>176649898</t>
  </si>
  <si>
    <t>98</t>
  </si>
  <si>
    <t>283230008000.S</t>
  </si>
  <si>
    <t>Výstražná fóla PE, š. 300, farba červená</t>
  </si>
  <si>
    <t>1967568492</t>
  </si>
  <si>
    <t>460560153.S</t>
  </si>
  <si>
    <t>Ručný zásyp nezap. káblovej ryhy bez zhutn. zeminy, 35 cm širokej, 70 cm hlbokej v zemine tr. 3</t>
  </si>
  <si>
    <t>523977753</t>
  </si>
  <si>
    <t>100</t>
  </si>
  <si>
    <t>460620013.S</t>
  </si>
  <si>
    <t>Proviz. úprava terénu v zemine tr. 3, aby nerovnosti terénu neboli väčšie ako 2 cm od vodor.hladiny</t>
  </si>
  <si>
    <t>-1827921470</t>
  </si>
  <si>
    <t>Dieselagregát</t>
  </si>
  <si>
    <t>101</t>
  </si>
  <si>
    <t>výkon min. LTP: 110kVA/88kW, PRP: 100 kVA/80 kW, odhlučnená kapotáž, hladina akustického tlaku max.65dBA na 7m, rezidenčný výfukový tlmič v kapotáži, rozvádzač automatiky bez ATS, predohrev motorového oleja, nabíjačka štartovacích batérií, riadiaci panel</t>
  </si>
  <si>
    <t>1143564736</t>
  </si>
  <si>
    <t>102</t>
  </si>
  <si>
    <t>komunikácia - Relé karta stavových signálov, a Ethernet komunikačná karta</t>
  </si>
  <si>
    <t>-503527004</t>
  </si>
  <si>
    <t>103</t>
  </si>
  <si>
    <t>doprava na miesto inštalácie</t>
  </si>
  <si>
    <t>km</t>
  </si>
  <si>
    <t>-1343147462</t>
  </si>
  <si>
    <t>104</t>
  </si>
  <si>
    <t>doprava zamestnancov na miesto inštalácie</t>
  </si>
  <si>
    <t>-564753965</t>
  </si>
  <si>
    <t>105</t>
  </si>
  <si>
    <t>nakládka, vykládka, osadenie</t>
  </si>
  <si>
    <t>608377381</t>
  </si>
  <si>
    <t>106</t>
  </si>
  <si>
    <t>pripojenie vopred položených silových, ovládacích káblov a zemnenia do dieselagregátu a externej ATS</t>
  </si>
  <si>
    <t>-1710969650</t>
  </si>
  <si>
    <t>107</t>
  </si>
  <si>
    <t>funkčné skúšky, zaškolenie obsluhy, 50 l nafty ku skúškam, návody, prvé naplnenie po skúškach do 90% objemu nádrže</t>
  </si>
  <si>
    <t>-1877788101</t>
  </si>
  <si>
    <t>108</t>
  </si>
  <si>
    <t>nerezové výfukové potrubie 4m nad terénom s protidažďovou klapkou a kotvením na rám DA / prístrešok</t>
  </si>
  <si>
    <t>-216290705</t>
  </si>
  <si>
    <t>HZS</t>
  </si>
  <si>
    <t>Hodinové zúčtovacie sadzby</t>
  </si>
  <si>
    <t>HZS000316.S</t>
  </si>
  <si>
    <t>Vytýčenie sietí podzemných vedení do 100 m</t>
  </si>
  <si>
    <t>512</t>
  </si>
  <si>
    <t>-824494947</t>
  </si>
  <si>
    <t>Klimatizácia pre UPS</t>
  </si>
  <si>
    <t>Vnútorná podstropná klimatizačná jednotka, určená pre nepretržitú prevádzku počas celého roka, chladiaci výkon min 6,9kW, energetická trieda min. A+, komunikačná karta, nástenný ovládač</t>
  </si>
  <si>
    <t>-508957746</t>
  </si>
  <si>
    <t>Vonkajšia klimatizačná jednotka, 1 fázová, s konzolou na uchytenie na stenu, chladivo R32,</t>
  </si>
  <si>
    <t>-232950469</t>
  </si>
  <si>
    <t>1450426907</t>
  </si>
  <si>
    <t>926007292</t>
  </si>
  <si>
    <t>Montáž zariadenia vrátane uvedenia do prevádzky</t>
  </si>
  <si>
    <t>244683152</t>
  </si>
  <si>
    <t>Potrubné rozvody, rozvod kondenzu, el. napájanie</t>
  </si>
  <si>
    <t>-251352657</t>
  </si>
  <si>
    <t>OST</t>
  </si>
  <si>
    <t>Ostatné</t>
  </si>
  <si>
    <t>Zameranie a zistovanie skutkového stavu zapojenia</t>
  </si>
  <si>
    <t>235577741</t>
  </si>
  <si>
    <t>Stavebná výpomoc</t>
  </si>
  <si>
    <t>-809529969</t>
  </si>
  <si>
    <t>Drobné nešpecifikované práce a rezerva</t>
  </si>
  <si>
    <t>-1860533820</t>
  </si>
  <si>
    <t>Mimostaveniskova doprava, odvoz odpadu</t>
  </si>
  <si>
    <t>1694661824</t>
  </si>
  <si>
    <t>Celkové funkčné skúšky (okrem čiastkových pre DA a UPS)</t>
  </si>
  <si>
    <t>654086562</t>
  </si>
  <si>
    <t>Uvedenie do prevádzky a skúšobná prevádzka</t>
  </si>
  <si>
    <t>-1997819791</t>
  </si>
  <si>
    <t>1382271082</t>
  </si>
  <si>
    <t>Dokumentácia skutočného prevedenia</t>
  </si>
  <si>
    <t>2097633313</t>
  </si>
  <si>
    <t>Odovzdanie a zaskolenie obsluhu - ako celok</t>
  </si>
  <si>
    <t>-232868999</t>
  </si>
  <si>
    <t>Zariadenie UPS</t>
  </si>
  <si>
    <t>UPS min. 80kVA/80kW, Power factor=1, 400V, 50Hz, TN-C, On-line dvojitá konverzia VFI-SS-111, s integrovanými batériami na dobu zálohy min. 4 min pri 100% výkonu UPS</t>
  </si>
  <si>
    <t>1829749386</t>
  </si>
  <si>
    <t>SNMP komunikačná karta s čidlom teploty a vlhkosti</t>
  </si>
  <si>
    <t>1549746974</t>
  </si>
  <si>
    <t>1812285459</t>
  </si>
  <si>
    <t>179942443</t>
  </si>
  <si>
    <t>Uloženie zariadenia do 500 kg na miesto použitia a montáž</t>
  </si>
  <si>
    <t>-648268444</t>
  </si>
  <si>
    <t>Pripojenie UPS do pripravenej elektroinštalácie na svorkách UPS</t>
  </si>
  <si>
    <t>343799750</t>
  </si>
  <si>
    <t>Služba prvého zapnutia pre UPS 80 kVA</t>
  </si>
  <si>
    <t>934244648</t>
  </si>
  <si>
    <t>Vyhotovenie sprievodnej technickej dokumentácie prispôsobenej miestu použitia v</t>
  </si>
  <si>
    <t>1665007625</t>
  </si>
  <si>
    <t>Východisková OPaOS</t>
  </si>
  <si>
    <t xml:space="preserve">Príloha č. 1 zmluvy </t>
  </si>
  <si>
    <t>Cena celkom za predmet zmluvy v EUR bez DPH</t>
  </si>
  <si>
    <t>DPH v EUR</t>
  </si>
  <si>
    <t>Cena celkom za predmet zmluvy v EUR s DPH</t>
  </si>
  <si>
    <t xml:space="preserve">Zhotoviteľ: </t>
  </si>
  <si>
    <t xml:space="preserve">Sídlo: </t>
  </si>
  <si>
    <t xml:space="preserve">IČO: </t>
  </si>
  <si>
    <t>.....................................................................................</t>
  </si>
  <si>
    <t>Výkaz-výmer</t>
  </si>
  <si>
    <t>„Záložný zdroj elektrickej energie, Prievidza“</t>
  </si>
  <si>
    <t>Cena celkom [EUR bez DPH]</t>
  </si>
  <si>
    <t>meno, priezvisko a podpis štatutárneho zástupcu zhotoviteľa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</si>
</sst>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8"/>
      <name val="Arial CE"/>
      <charset val="238"/>
    </font>
    <font>
      <b/>
      <sz val="16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9" fontId="38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7" customHeight="1">
      <c r="AR2" s="198" t="s">
        <v>5</v>
      </c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S2" s="16" t="s">
        <v>6</v>
      </c>
      <c r="BT2" s="16" t="s">
        <v>7</v>
      </c>
    </row>
    <row r="3" spans="1:74" s="1" customFormat="1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229" t="s">
        <v>12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R5" s="19"/>
      <c r="BE5" s="226" t="s">
        <v>13</v>
      </c>
      <c r="BS5" s="16" t="s">
        <v>6</v>
      </c>
    </row>
    <row r="6" spans="1:74" s="1" customFormat="1" ht="37" customHeight="1">
      <c r="B6" s="19"/>
      <c r="D6" s="25" t="s">
        <v>14</v>
      </c>
      <c r="K6" s="230" t="s">
        <v>15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R6" s="19"/>
      <c r="BE6" s="227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27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27"/>
      <c r="BS8" s="16" t="s">
        <v>6</v>
      </c>
    </row>
    <row r="9" spans="1:74" s="1" customFormat="1" ht="14.5" customHeight="1">
      <c r="B9" s="19"/>
      <c r="AR9" s="19"/>
      <c r="BE9" s="227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27"/>
      <c r="BS10" s="16" t="s">
        <v>6</v>
      </c>
    </row>
    <row r="11" spans="1:74" s="1" customFormat="1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27"/>
      <c r="BS11" s="16" t="s">
        <v>6</v>
      </c>
    </row>
    <row r="12" spans="1:74" s="1" customFormat="1" ht="7" customHeight="1">
      <c r="B12" s="19"/>
      <c r="AR12" s="19"/>
      <c r="BE12" s="227"/>
      <c r="BS12" s="16" t="s">
        <v>6</v>
      </c>
    </row>
    <row r="13" spans="1:74" s="1" customFormat="1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27"/>
      <c r="BS13" s="16" t="s">
        <v>6</v>
      </c>
    </row>
    <row r="14" spans="1:74" ht="12.5">
      <c r="B14" s="19"/>
      <c r="E14" s="231" t="s">
        <v>27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6" t="s">
        <v>25</v>
      </c>
      <c r="AN14" s="28" t="s">
        <v>27</v>
      </c>
      <c r="AR14" s="19"/>
      <c r="BE14" s="227"/>
      <c r="BS14" s="16" t="s">
        <v>6</v>
      </c>
    </row>
    <row r="15" spans="1:74" s="1" customFormat="1" ht="7" customHeight="1">
      <c r="B15" s="19"/>
      <c r="AR15" s="19"/>
      <c r="BE15" s="227"/>
      <c r="BS15" s="16" t="s">
        <v>3</v>
      </c>
    </row>
    <row r="16" spans="1:74" s="1" customFormat="1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27"/>
      <c r="BS16" s="16" t="s">
        <v>3</v>
      </c>
    </row>
    <row r="17" spans="1:71" s="1" customFormat="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27"/>
      <c r="BS17" s="16" t="s">
        <v>30</v>
      </c>
    </row>
    <row r="18" spans="1:71" s="1" customFormat="1" ht="7" customHeight="1">
      <c r="B18" s="19"/>
      <c r="AR18" s="19"/>
      <c r="BE18" s="227"/>
      <c r="BS18" s="16" t="s">
        <v>31</v>
      </c>
    </row>
    <row r="19" spans="1:71" s="1" customFormat="1" ht="12" customHeight="1">
      <c r="B19" s="19"/>
      <c r="D19" s="26" t="s">
        <v>32</v>
      </c>
      <c r="AK19" s="26" t="s">
        <v>23</v>
      </c>
      <c r="AN19" s="24" t="s">
        <v>1</v>
      </c>
      <c r="AR19" s="19"/>
      <c r="BE19" s="227"/>
      <c r="BS19" s="16" t="s">
        <v>31</v>
      </c>
    </row>
    <row r="20" spans="1:71" s="1" customFormat="1" ht="18.399999999999999" customHeight="1">
      <c r="B20" s="19"/>
      <c r="E20" s="24" t="s">
        <v>33</v>
      </c>
      <c r="AK20" s="26" t="s">
        <v>25</v>
      </c>
      <c r="AN20" s="24" t="s">
        <v>1</v>
      </c>
      <c r="AR20" s="19"/>
      <c r="BE20" s="227"/>
      <c r="BS20" s="16" t="s">
        <v>30</v>
      </c>
    </row>
    <row r="21" spans="1:71" s="1" customFormat="1" ht="7" customHeight="1">
      <c r="B21" s="19"/>
      <c r="AR21" s="19"/>
      <c r="BE21" s="227"/>
    </row>
    <row r="22" spans="1:71" s="1" customFormat="1" ht="12" customHeight="1">
      <c r="B22" s="19"/>
      <c r="D22" s="26" t="s">
        <v>34</v>
      </c>
      <c r="AR22" s="19"/>
      <c r="BE22" s="227"/>
    </row>
    <row r="23" spans="1:71" s="1" customFormat="1" ht="16.5" customHeight="1">
      <c r="B23" s="19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R23" s="19"/>
      <c r="BE23" s="227"/>
    </row>
    <row r="24" spans="1:71" s="1" customFormat="1" ht="7" customHeight="1">
      <c r="B24" s="19"/>
      <c r="AR24" s="19"/>
      <c r="BE24" s="227"/>
    </row>
    <row r="25" spans="1:71" s="1" customFormat="1" ht="7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27"/>
    </row>
    <row r="26" spans="1:71" s="2" customFormat="1" ht="25.9" customHeight="1">
      <c r="A26" s="30"/>
      <c r="B26" s="31"/>
      <c r="C26" s="30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4">
        <f>ROUND(AG94,2)</f>
        <v>0</v>
      </c>
      <c r="AL26" s="235"/>
      <c r="AM26" s="235"/>
      <c r="AN26" s="235"/>
      <c r="AO26" s="235"/>
      <c r="AP26" s="30"/>
      <c r="AQ26" s="30"/>
      <c r="AR26" s="31"/>
      <c r="BE26" s="227"/>
    </row>
    <row r="27" spans="1:71" s="2" customFormat="1" ht="7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27"/>
    </row>
    <row r="28" spans="1:71" s="2" customFormat="1" ht="12.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6" t="s">
        <v>36</v>
      </c>
      <c r="M28" s="236"/>
      <c r="N28" s="236"/>
      <c r="O28" s="236"/>
      <c r="P28" s="236"/>
      <c r="Q28" s="30"/>
      <c r="R28" s="30"/>
      <c r="S28" s="30"/>
      <c r="T28" s="30"/>
      <c r="U28" s="30"/>
      <c r="V28" s="30"/>
      <c r="W28" s="236" t="s">
        <v>37</v>
      </c>
      <c r="X28" s="236"/>
      <c r="Y28" s="236"/>
      <c r="Z28" s="236"/>
      <c r="AA28" s="236"/>
      <c r="AB28" s="236"/>
      <c r="AC28" s="236"/>
      <c r="AD28" s="236"/>
      <c r="AE28" s="236"/>
      <c r="AF28" s="30"/>
      <c r="AG28" s="30"/>
      <c r="AH28" s="30"/>
      <c r="AI28" s="30"/>
      <c r="AJ28" s="30"/>
      <c r="AK28" s="236" t="s">
        <v>38</v>
      </c>
      <c r="AL28" s="236"/>
      <c r="AM28" s="236"/>
      <c r="AN28" s="236"/>
      <c r="AO28" s="236"/>
      <c r="AP28" s="30"/>
      <c r="AQ28" s="30"/>
      <c r="AR28" s="31"/>
      <c r="BE28" s="227"/>
    </row>
    <row r="29" spans="1:71" s="3" customFormat="1" ht="14.5" customHeight="1">
      <c r="B29" s="34"/>
      <c r="D29" s="26" t="s">
        <v>39</v>
      </c>
      <c r="F29" s="35" t="s">
        <v>40</v>
      </c>
      <c r="L29" s="216">
        <v>0.2</v>
      </c>
      <c r="M29" s="215"/>
      <c r="N29" s="215"/>
      <c r="O29" s="215"/>
      <c r="P29" s="215"/>
      <c r="W29" s="214" t="e">
        <f>ROUND(AZ94, 2)</f>
        <v>#REF!</v>
      </c>
      <c r="X29" s="215"/>
      <c r="Y29" s="215"/>
      <c r="Z29" s="215"/>
      <c r="AA29" s="215"/>
      <c r="AB29" s="215"/>
      <c r="AC29" s="215"/>
      <c r="AD29" s="215"/>
      <c r="AE29" s="215"/>
      <c r="AK29" s="214" t="e">
        <f>ROUND(AV94, 2)</f>
        <v>#REF!</v>
      </c>
      <c r="AL29" s="215"/>
      <c r="AM29" s="215"/>
      <c r="AN29" s="215"/>
      <c r="AO29" s="215"/>
      <c r="AR29" s="34"/>
      <c r="BE29" s="228"/>
    </row>
    <row r="30" spans="1:71" s="3" customFormat="1" ht="14.5" customHeight="1">
      <c r="B30" s="34"/>
      <c r="F30" s="35" t="s">
        <v>41</v>
      </c>
      <c r="L30" s="216">
        <v>0.2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4"/>
      <c r="BE30" s="228"/>
    </row>
    <row r="31" spans="1:71" s="3" customFormat="1" ht="14.5" hidden="1" customHeight="1">
      <c r="B31" s="34"/>
      <c r="F31" s="26" t="s">
        <v>42</v>
      </c>
      <c r="L31" s="216">
        <v>0.2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4"/>
      <c r="BE31" s="228"/>
    </row>
    <row r="32" spans="1:71" s="3" customFormat="1" ht="14.5" hidden="1" customHeight="1">
      <c r="B32" s="34"/>
      <c r="F32" s="26" t="s">
        <v>43</v>
      </c>
      <c r="L32" s="216">
        <v>0.2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4"/>
      <c r="BE32" s="228"/>
    </row>
    <row r="33" spans="1:57" s="3" customFormat="1" ht="14.5" hidden="1" customHeight="1">
      <c r="B33" s="34"/>
      <c r="F33" s="35" t="s">
        <v>44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4"/>
      <c r="BE33" s="228"/>
    </row>
    <row r="34" spans="1:57" s="2" customFormat="1" ht="7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227"/>
    </row>
    <row r="35" spans="1:57" s="2" customFormat="1" ht="25.9" customHeight="1">
      <c r="A35" s="30"/>
      <c r="B35" s="31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17" t="s">
        <v>47</v>
      </c>
      <c r="Y35" s="218"/>
      <c r="Z35" s="218"/>
      <c r="AA35" s="218"/>
      <c r="AB35" s="218"/>
      <c r="AC35" s="38"/>
      <c r="AD35" s="38"/>
      <c r="AE35" s="38"/>
      <c r="AF35" s="38"/>
      <c r="AG35" s="38"/>
      <c r="AH35" s="38"/>
      <c r="AI35" s="38"/>
      <c r="AJ35" s="38"/>
      <c r="AK35" s="219" t="e">
        <f>SUM(AK26:AK33)</f>
        <v>#REF!</v>
      </c>
      <c r="AL35" s="218"/>
      <c r="AM35" s="218"/>
      <c r="AN35" s="218"/>
      <c r="AO35" s="220"/>
      <c r="AP35" s="36"/>
      <c r="AQ35" s="36"/>
      <c r="AR35" s="31"/>
      <c r="BE35" s="30"/>
    </row>
    <row r="36" spans="1:57" s="2" customFormat="1" ht="7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5" customHeight="1">
      <c r="B38" s="19"/>
      <c r="AR38" s="19"/>
    </row>
    <row r="39" spans="1:57" s="1" customFormat="1" ht="14.5" customHeight="1">
      <c r="B39" s="19"/>
      <c r="AR39" s="19"/>
    </row>
    <row r="40" spans="1:57" s="1" customFormat="1" ht="14.5" customHeight="1">
      <c r="B40" s="19"/>
      <c r="AR40" s="19"/>
    </row>
    <row r="41" spans="1:57" s="1" customFormat="1" ht="14.5" customHeight="1">
      <c r="B41" s="19"/>
      <c r="AR41" s="19"/>
    </row>
    <row r="42" spans="1:57" s="1" customFormat="1" ht="14.5" customHeight="1">
      <c r="B42" s="19"/>
      <c r="AR42" s="19"/>
    </row>
    <row r="43" spans="1:57" s="1" customFormat="1" ht="14.5" customHeight="1">
      <c r="B43" s="19"/>
      <c r="AR43" s="19"/>
    </row>
    <row r="44" spans="1:57" s="1" customFormat="1" ht="14.5" customHeight="1">
      <c r="B44" s="19"/>
      <c r="AR44" s="19"/>
    </row>
    <row r="45" spans="1:57" s="1" customFormat="1" ht="14.5" customHeight="1">
      <c r="B45" s="19"/>
      <c r="AR45" s="19"/>
    </row>
    <row r="46" spans="1:57" s="1" customFormat="1" ht="14.5" customHeight="1">
      <c r="B46" s="19"/>
      <c r="AR46" s="19"/>
    </row>
    <row r="47" spans="1:57" s="1" customFormat="1" ht="14.5" customHeight="1">
      <c r="B47" s="19"/>
      <c r="AR47" s="19"/>
    </row>
    <row r="48" spans="1:57" s="1" customFormat="1" ht="14.5" customHeight="1">
      <c r="B48" s="19"/>
      <c r="AR48" s="19"/>
    </row>
    <row r="49" spans="1:57" s="2" customFormat="1" ht="14.5" customHeight="1">
      <c r="B49" s="40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40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5">
      <c r="A60" s="30"/>
      <c r="B60" s="31"/>
      <c r="C60" s="30"/>
      <c r="D60" s="43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50</v>
      </c>
      <c r="AI60" s="33"/>
      <c r="AJ60" s="33"/>
      <c r="AK60" s="33"/>
      <c r="AL60" s="33"/>
      <c r="AM60" s="43" t="s">
        <v>51</v>
      </c>
      <c r="AN60" s="33"/>
      <c r="AO60" s="33"/>
      <c r="AP60" s="30"/>
      <c r="AQ60" s="30"/>
      <c r="AR60" s="31"/>
      <c r="BE60" s="30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3">
      <c r="A64" s="30"/>
      <c r="B64" s="31"/>
      <c r="C64" s="30"/>
      <c r="D64" s="41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53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5">
      <c r="A75" s="30"/>
      <c r="B75" s="31"/>
      <c r="C75" s="30"/>
      <c r="D75" s="43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50</v>
      </c>
      <c r="AI75" s="33"/>
      <c r="AJ75" s="33"/>
      <c r="AK75" s="33"/>
      <c r="AL75" s="33"/>
      <c r="AM75" s="43" t="s">
        <v>51</v>
      </c>
      <c r="AN75" s="33"/>
      <c r="AO75" s="33"/>
      <c r="AP75" s="30"/>
      <c r="AQ75" s="30"/>
      <c r="AR75" s="31"/>
      <c r="BE75" s="30"/>
    </row>
    <row r="76" spans="1:57" s="2" customFormat="1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7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0" s="2" customFormat="1" ht="7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0" s="2" customFormat="1" ht="25" customHeight="1">
      <c r="A82" s="30"/>
      <c r="B82" s="31"/>
      <c r="C82" s="20" t="s">
        <v>54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7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49"/>
      <c r="C84" s="26" t="s">
        <v>11</v>
      </c>
      <c r="L84" s="4" t="str">
        <f>K5</f>
        <v>2022-024</v>
      </c>
      <c r="AR84" s="49"/>
    </row>
    <row r="85" spans="1:90" s="5" customFormat="1" ht="37" customHeight="1">
      <c r="B85" s="50"/>
      <c r="C85" s="51" t="s">
        <v>14</v>
      </c>
      <c r="L85" s="205" t="str">
        <f>K6</f>
        <v>Dieselagregát VšZP Prievidza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50"/>
    </row>
    <row r="86" spans="1:90" s="2" customFormat="1" ht="7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6" t="s">
        <v>18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Prievidza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6" t="s">
        <v>20</v>
      </c>
      <c r="AJ87" s="30"/>
      <c r="AK87" s="30"/>
      <c r="AL87" s="30"/>
      <c r="AM87" s="207" t="str">
        <f>IF(AN8= "","",AN8)</f>
        <v>30. 3. 2022</v>
      </c>
      <c r="AN87" s="207"/>
      <c r="AO87" s="30"/>
      <c r="AP87" s="30"/>
      <c r="AQ87" s="30"/>
      <c r="AR87" s="31"/>
      <c r="BE87" s="30"/>
    </row>
    <row r="88" spans="1:90" s="2" customFormat="1" ht="7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5" customHeight="1">
      <c r="A89" s="30"/>
      <c r="B89" s="31"/>
      <c r="C89" s="26" t="s">
        <v>22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Všeobecná zdravotná poisťovňa, a.s.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6" t="s">
        <v>28</v>
      </c>
      <c r="AJ89" s="30"/>
      <c r="AK89" s="30"/>
      <c r="AL89" s="30"/>
      <c r="AM89" s="208" t="str">
        <f>IF(E17="","",E17)</f>
        <v>Ing. Zuzana Antalová</v>
      </c>
      <c r="AN89" s="209"/>
      <c r="AO89" s="209"/>
      <c r="AP89" s="209"/>
      <c r="AQ89" s="30"/>
      <c r="AR89" s="31"/>
      <c r="AS89" s="210" t="s">
        <v>55</v>
      </c>
      <c r="AT89" s="211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30"/>
    </row>
    <row r="90" spans="1:90" s="2" customFormat="1" ht="15.25" customHeight="1">
      <c r="A90" s="30"/>
      <c r="B90" s="31"/>
      <c r="C90" s="26" t="s">
        <v>26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6" t="s">
        <v>32</v>
      </c>
      <c r="AJ90" s="30"/>
      <c r="AK90" s="30"/>
      <c r="AL90" s="30"/>
      <c r="AM90" s="208" t="str">
        <f>IF(E20="","",E20)</f>
        <v xml:space="preserve"> </v>
      </c>
      <c r="AN90" s="209"/>
      <c r="AO90" s="209"/>
      <c r="AP90" s="209"/>
      <c r="AQ90" s="30"/>
      <c r="AR90" s="31"/>
      <c r="AS90" s="212"/>
      <c r="AT90" s="213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2"/>
      <c r="AT91" s="213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30"/>
    </row>
    <row r="92" spans="1:90" s="2" customFormat="1" ht="29.25" customHeight="1">
      <c r="A92" s="30"/>
      <c r="B92" s="31"/>
      <c r="C92" s="200" t="s">
        <v>56</v>
      </c>
      <c r="D92" s="201"/>
      <c r="E92" s="201"/>
      <c r="F92" s="201"/>
      <c r="G92" s="201"/>
      <c r="H92" s="57"/>
      <c r="I92" s="202" t="s">
        <v>57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58</v>
      </c>
      <c r="AH92" s="201"/>
      <c r="AI92" s="201"/>
      <c r="AJ92" s="201"/>
      <c r="AK92" s="201"/>
      <c r="AL92" s="201"/>
      <c r="AM92" s="201"/>
      <c r="AN92" s="202" t="s">
        <v>59</v>
      </c>
      <c r="AO92" s="201"/>
      <c r="AP92" s="204"/>
      <c r="AQ92" s="58" t="s">
        <v>60</v>
      </c>
      <c r="AR92" s="31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30"/>
    </row>
    <row r="94" spans="1:90" s="6" customFormat="1" ht="32.5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4">
        <f>ROUND(AG95,2)</f>
        <v>0</v>
      </c>
      <c r="AH94" s="224"/>
      <c r="AI94" s="224"/>
      <c r="AJ94" s="224"/>
      <c r="AK94" s="224"/>
      <c r="AL94" s="224"/>
      <c r="AM94" s="224"/>
      <c r="AN94" s="225" t="e">
        <f>SUM(AG94,AT94)</f>
        <v>#REF!</v>
      </c>
      <c r="AO94" s="225"/>
      <c r="AP94" s="225"/>
      <c r="AQ94" s="69" t="s">
        <v>1</v>
      </c>
      <c r="AR94" s="65"/>
      <c r="AS94" s="70">
        <f>ROUND(AS95,2)</f>
        <v>0</v>
      </c>
      <c r="AT94" s="71" t="e">
        <f>ROUND(SUM(AV94:AW94),2)</f>
        <v>#REF!</v>
      </c>
      <c r="AU94" s="72">
        <f>ROUND(AU95,5)</f>
        <v>0</v>
      </c>
      <c r="AV94" s="71" t="e">
        <f>ROUND(AZ94*L29,2)</f>
        <v>#REF!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 t="e">
        <f>ROUND(AZ95,2)</f>
        <v>#REF!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74</v>
      </c>
      <c r="BT94" s="74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0" s="7" customFormat="1" ht="24.75" customHeight="1">
      <c r="A95" s="75" t="s">
        <v>78</v>
      </c>
      <c r="B95" s="76"/>
      <c r="C95" s="77"/>
      <c r="D95" s="223" t="s">
        <v>12</v>
      </c>
      <c r="E95" s="223"/>
      <c r="F95" s="223"/>
      <c r="G95" s="223"/>
      <c r="H95" s="223"/>
      <c r="I95" s="78"/>
      <c r="J95" s="223" t="s">
        <v>15</v>
      </c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1">
        <f>'2022-024 - Dieselagregát ...'!J15</f>
        <v>0</v>
      </c>
      <c r="AH95" s="222"/>
      <c r="AI95" s="222"/>
      <c r="AJ95" s="222"/>
      <c r="AK95" s="222"/>
      <c r="AL95" s="222"/>
      <c r="AM95" s="222"/>
      <c r="AN95" s="221" t="e">
        <f>SUM(AG95,AT95)</f>
        <v>#REF!</v>
      </c>
      <c r="AO95" s="222"/>
      <c r="AP95" s="222"/>
      <c r="AQ95" s="79" t="s">
        <v>79</v>
      </c>
      <c r="AR95" s="76"/>
      <c r="AS95" s="80">
        <v>0</v>
      </c>
      <c r="AT95" s="81" t="e">
        <f>ROUND(SUM(AV95:AW95),2)</f>
        <v>#REF!</v>
      </c>
      <c r="AU95" s="82">
        <f>'2022-024 - Dieselagregát ...'!P84</f>
        <v>0</v>
      </c>
      <c r="AV95" s="81" t="e">
        <f>'2022-024 - Dieselagregát ...'!#REF!</f>
        <v>#REF!</v>
      </c>
      <c r="AW95" s="81">
        <f>'2022-024 - Dieselagregát ...'!J17</f>
        <v>0</v>
      </c>
      <c r="AX95" s="81">
        <f>'2022-024 - Dieselagregát ...'!J18</f>
        <v>0</v>
      </c>
      <c r="AY95" s="81">
        <f>'2022-024 - Dieselagregát ...'!J19</f>
        <v>0</v>
      </c>
      <c r="AZ95" s="81" t="e">
        <f>'2022-024 - Dieselagregát ...'!#REF!</f>
        <v>#REF!</v>
      </c>
      <c r="BA95" s="81">
        <f>'2022-024 - Dieselagregát ...'!F17</f>
        <v>0</v>
      </c>
      <c r="BB95" s="81">
        <f>'2022-024 - Dieselagregát ...'!F18</f>
        <v>0</v>
      </c>
      <c r="BC95" s="81">
        <f>'2022-024 - Dieselagregát ...'!F19</f>
        <v>0</v>
      </c>
      <c r="BD95" s="83">
        <f>'2022-024 - Dieselagregát ...'!F20</f>
        <v>0</v>
      </c>
      <c r="BT95" s="84" t="s">
        <v>80</v>
      </c>
      <c r="BU95" s="84" t="s">
        <v>81</v>
      </c>
      <c r="BV95" s="84" t="s">
        <v>76</v>
      </c>
      <c r="BW95" s="84" t="s">
        <v>4</v>
      </c>
      <c r="BX95" s="84" t="s">
        <v>77</v>
      </c>
      <c r="CL95" s="84" t="s">
        <v>1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7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022-024 - Dieselagregát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70"/>
  <sheetViews>
    <sheetView showGridLines="0" tabSelected="1" topLeftCell="A14" workbookViewId="0">
      <selection activeCell="F37" sqref="F37"/>
    </sheetView>
  </sheetViews>
  <sheetFormatPr defaultRowHeight="10"/>
  <cols>
    <col min="1" max="1" width="8.33203125" style="1" customWidth="1"/>
    <col min="2" max="2" width="1.109375" style="1" customWidth="1"/>
    <col min="3" max="3" width="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2" s="1" customFormat="1" ht="37" customHeight="1">
      <c r="L2" s="198" t="s">
        <v>5</v>
      </c>
      <c r="M2" s="199"/>
      <c r="N2" s="199"/>
      <c r="O2" s="199"/>
      <c r="P2" s="199"/>
      <c r="Q2" s="199"/>
      <c r="R2" s="199"/>
      <c r="S2" s="199"/>
      <c r="T2" s="199"/>
      <c r="U2" s="199"/>
      <c r="V2" s="199"/>
      <c r="AT2" s="16" t="s">
        <v>4</v>
      </c>
    </row>
    <row r="3" spans="1:52" s="1" customFormat="1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1:52" s="1" customFormat="1" ht="25" customHeight="1">
      <c r="B4" s="19"/>
      <c r="D4" s="20" t="s">
        <v>661</v>
      </c>
      <c r="L4" s="19"/>
      <c r="M4" s="85" t="s">
        <v>9</v>
      </c>
      <c r="AT4" s="16" t="s">
        <v>3</v>
      </c>
    </row>
    <row r="5" spans="1:52" s="1" customFormat="1" ht="25" customHeight="1">
      <c r="B5" s="19"/>
      <c r="F5" s="194" t="s">
        <v>669</v>
      </c>
      <c r="L5" s="19"/>
    </row>
    <row r="6" spans="1:52" s="2" customFormat="1" ht="12" customHeight="1">
      <c r="A6" s="30"/>
      <c r="B6" s="31"/>
      <c r="C6" s="30"/>
      <c r="D6" s="26"/>
      <c r="E6" s="30"/>
      <c r="F6" s="30"/>
      <c r="G6" s="30"/>
      <c r="H6" s="30"/>
      <c r="I6" s="30"/>
      <c r="J6" s="30"/>
      <c r="K6" s="30"/>
      <c r="L6" s="4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52" s="2" customFormat="1" ht="16.5" customHeight="1">
      <c r="A7" s="30"/>
      <c r="B7" s="31"/>
      <c r="C7" s="30"/>
      <c r="D7" s="30"/>
      <c r="E7" s="205" t="s">
        <v>670</v>
      </c>
      <c r="F7" s="237"/>
      <c r="G7" s="237"/>
      <c r="H7" s="237"/>
      <c r="I7" s="30"/>
      <c r="J7" s="30"/>
      <c r="K7" s="30"/>
      <c r="L7" s="4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52" s="196" customFormat="1" ht="16.5" customHeight="1">
      <c r="A8" s="191"/>
      <c r="B8" s="31"/>
      <c r="C8" s="191"/>
      <c r="D8" s="191"/>
      <c r="E8" s="190"/>
      <c r="F8" s="191"/>
      <c r="G8" s="191"/>
      <c r="H8" s="191"/>
      <c r="I8" s="191"/>
      <c r="J8" s="191"/>
      <c r="K8" s="191"/>
      <c r="L8" s="40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</row>
    <row r="9" spans="1:52" s="1" customFormat="1" ht="14.5" customHeight="1">
      <c r="B9" s="19"/>
      <c r="L9" s="19"/>
    </row>
    <row r="10" spans="1:52" s="2" customFormat="1" ht="14.5" customHeight="1">
      <c r="B10" s="40"/>
      <c r="D10" s="41" t="s">
        <v>665</v>
      </c>
      <c r="E10" s="42"/>
      <c r="F10" s="42"/>
      <c r="G10" s="41"/>
      <c r="H10" s="42"/>
      <c r="I10" s="42"/>
      <c r="J10" s="42"/>
      <c r="K10" s="42"/>
      <c r="L10" s="40"/>
    </row>
    <row r="11" spans="1:52" ht="13">
      <c r="B11" s="19"/>
      <c r="D11" s="41" t="s">
        <v>666</v>
      </c>
      <c r="E11" s="42"/>
      <c r="F11" s="42"/>
      <c r="L11" s="19"/>
    </row>
    <row r="12" spans="1:52" ht="13">
      <c r="B12" s="19"/>
      <c r="D12" s="41" t="s">
        <v>667</v>
      </c>
      <c r="E12" s="42"/>
      <c r="F12" s="42"/>
      <c r="L12" s="19"/>
    </row>
    <row r="13" spans="1:52" ht="13">
      <c r="B13" s="19"/>
      <c r="D13" s="41"/>
      <c r="E13" s="42"/>
      <c r="F13" s="42"/>
      <c r="L13" s="19"/>
    </row>
    <row r="14" spans="1:52" s="2" customFormat="1" ht="7" customHeight="1">
      <c r="A14" s="30"/>
      <c r="B14" s="31"/>
      <c r="C14" s="30"/>
      <c r="D14" s="63"/>
      <c r="E14" s="63"/>
      <c r="F14" s="63"/>
      <c r="G14" s="63"/>
      <c r="H14" s="63"/>
      <c r="I14" s="63"/>
      <c r="J14" s="63"/>
      <c r="K14" s="63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52" s="2" customFormat="1" ht="25.4" customHeight="1">
      <c r="A15" s="30"/>
      <c r="B15" s="31"/>
      <c r="C15" s="30"/>
      <c r="D15" s="86" t="s">
        <v>662</v>
      </c>
      <c r="E15" s="30"/>
      <c r="F15" s="30"/>
      <c r="G15" s="30"/>
      <c r="H15" s="30"/>
      <c r="I15" s="30"/>
      <c r="J15" s="68">
        <f>ROUND(J84, 2)</f>
        <v>0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52" s="2" customFormat="1" ht="14.5" customHeight="1">
      <c r="A16" s="30"/>
      <c r="B16" s="31"/>
      <c r="C16" s="30"/>
      <c r="D16" s="30"/>
      <c r="E16" s="30"/>
      <c r="F16" s="192"/>
      <c r="G16" s="30"/>
      <c r="H16" s="30"/>
      <c r="I16" s="192" t="s">
        <v>36</v>
      </c>
      <c r="J16" s="192" t="s">
        <v>38</v>
      </c>
      <c r="K16" s="30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</row>
    <row r="17" spans="1:52" s="2" customFormat="1" ht="3.5" customHeight="1">
      <c r="A17" s="30"/>
      <c r="B17" s="31"/>
      <c r="C17" s="30"/>
      <c r="D17" s="30"/>
      <c r="E17" s="35" t="s">
        <v>41</v>
      </c>
      <c r="F17" s="89">
        <f>ROUND((SUM(BF84:BF269)),  2)</f>
        <v>0</v>
      </c>
      <c r="G17" s="88"/>
      <c r="H17" s="88"/>
      <c r="I17" s="90">
        <v>0.2</v>
      </c>
      <c r="J17" s="89">
        <f>ROUND(((SUM(BF84:BF269))*I17),  2)</f>
        <v>0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52" s="2" customFormat="1" ht="14.5" hidden="1" customHeight="1">
      <c r="A18" s="30"/>
      <c r="B18" s="31"/>
      <c r="C18" s="30"/>
      <c r="D18" s="30"/>
      <c r="E18" s="26" t="s">
        <v>42</v>
      </c>
      <c r="F18" s="91">
        <f>ROUND((SUM(BG84:BG269)),  2)</f>
        <v>0</v>
      </c>
      <c r="G18" s="30"/>
      <c r="H18" s="30"/>
      <c r="I18" s="92">
        <v>0.2</v>
      </c>
      <c r="J18" s="91">
        <f>0</f>
        <v>0</v>
      </c>
      <c r="K18" s="30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</row>
    <row r="19" spans="1:52" s="2" customFormat="1" ht="14.5" hidden="1" customHeight="1">
      <c r="A19" s="30"/>
      <c r="B19" s="31"/>
      <c r="C19" s="30"/>
      <c r="D19" s="30"/>
      <c r="E19" s="26" t="s">
        <v>43</v>
      </c>
      <c r="F19" s="91">
        <f>ROUND((SUM(BH84:BH269)),  2)</f>
        <v>0</v>
      </c>
      <c r="G19" s="30"/>
      <c r="H19" s="30"/>
      <c r="I19" s="92">
        <v>0.2</v>
      </c>
      <c r="J19" s="91">
        <f>0</f>
        <v>0</v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52" s="2" customFormat="1" ht="14.5" hidden="1" customHeight="1">
      <c r="A20" s="30"/>
      <c r="B20" s="31"/>
      <c r="C20" s="30"/>
      <c r="D20" s="30"/>
      <c r="E20" s="35" t="s">
        <v>44</v>
      </c>
      <c r="F20" s="89">
        <f>ROUND((SUM(BI84:BI269)),  2)</f>
        <v>0</v>
      </c>
      <c r="G20" s="88"/>
      <c r="H20" s="88"/>
      <c r="I20" s="90">
        <v>0</v>
      </c>
      <c r="J20" s="89">
        <f>0</f>
        <v>0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52" s="2" customFormat="1" ht="21" customHeight="1">
      <c r="A21" s="30"/>
      <c r="B21" s="31"/>
      <c r="C21" s="30"/>
      <c r="D21" s="238" t="s">
        <v>663</v>
      </c>
      <c r="E21" s="239"/>
      <c r="F21" s="30"/>
      <c r="G21" s="30"/>
      <c r="H21" s="30"/>
      <c r="I21" s="197">
        <v>0.2</v>
      </c>
      <c r="J21" s="195">
        <f>ROUND(J15/100*20,2)</f>
        <v>0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52" s="2" customFormat="1" ht="25.4" customHeight="1">
      <c r="A22" s="30"/>
      <c r="B22" s="31"/>
      <c r="C22" s="93"/>
      <c r="D22" s="94" t="s">
        <v>664</v>
      </c>
      <c r="E22" s="57"/>
      <c r="F22" s="57"/>
      <c r="G22" s="95"/>
      <c r="H22" s="96"/>
      <c r="I22" s="57"/>
      <c r="J22" s="97">
        <f>SUM(J15:J20)</f>
        <v>0</v>
      </c>
      <c r="K22" s="98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52" s="2" customFormat="1" ht="14.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52">
      <c r="B24" s="19"/>
      <c r="L24" s="19"/>
    </row>
    <row r="25" spans="1:52" s="189" customFormat="1">
      <c r="B25" s="19"/>
      <c r="L25" s="19"/>
    </row>
    <row r="26" spans="1:52" s="189" customFormat="1">
      <c r="B26" s="19"/>
      <c r="L26" s="19"/>
    </row>
    <row r="27" spans="1:52">
      <c r="B27" s="19"/>
      <c r="L27" s="19"/>
    </row>
    <row r="28" spans="1:52">
      <c r="B28" s="19"/>
      <c r="L28" s="19"/>
    </row>
    <row r="29" spans="1:52" ht="10.5">
      <c r="B29" s="19"/>
      <c r="E29" s="193" t="s">
        <v>668</v>
      </c>
      <c r="F29" s="193"/>
      <c r="L29" s="19"/>
    </row>
    <row r="30" spans="1:52" ht="10.5">
      <c r="B30" s="19"/>
      <c r="E30" s="193" t="s">
        <v>672</v>
      </c>
      <c r="F30" s="193"/>
      <c r="L30" s="19"/>
    </row>
    <row r="31" spans="1:52" s="188" customFormat="1" ht="10.5">
      <c r="B31" s="19"/>
      <c r="E31" s="193"/>
      <c r="F31" s="193"/>
      <c r="L31" s="19"/>
    </row>
    <row r="32" spans="1:52" s="189" customFormat="1" ht="10.5">
      <c r="B32" s="19"/>
      <c r="E32" s="193"/>
      <c r="F32" s="193"/>
      <c r="L32" s="19"/>
    </row>
    <row r="33" spans="1:47" s="189" customFormat="1" ht="10.5">
      <c r="B33" s="19"/>
      <c r="E33" s="193"/>
      <c r="F33" s="193"/>
      <c r="L33" s="19"/>
    </row>
    <row r="34" spans="1:47" s="189" customFormat="1" ht="10.5">
      <c r="B34" s="19"/>
      <c r="E34" s="193"/>
      <c r="F34" s="193"/>
      <c r="L34" s="19"/>
    </row>
    <row r="35" spans="1:47" s="189" customFormat="1" ht="10.5">
      <c r="B35" s="19"/>
      <c r="E35" s="193"/>
      <c r="F35" s="193"/>
      <c r="L35" s="19"/>
    </row>
    <row r="36" spans="1:47" s="189" customFormat="1" ht="10.5">
      <c r="B36" s="19"/>
      <c r="E36" s="193"/>
      <c r="F36" s="193"/>
      <c r="L36" s="19"/>
    </row>
    <row r="37" spans="1:47" s="189" customFormat="1" ht="10.5">
      <c r="B37" s="19"/>
      <c r="E37" s="193"/>
      <c r="F37" s="193"/>
      <c r="L37" s="19"/>
    </row>
    <row r="38" spans="1:47" s="189" customFormat="1" ht="10.5">
      <c r="B38" s="19"/>
      <c r="E38" s="193"/>
      <c r="F38" s="193"/>
      <c r="L38" s="19"/>
    </row>
    <row r="39" spans="1:47" s="189" customFormat="1" ht="10.5">
      <c r="B39" s="19"/>
      <c r="E39" s="193"/>
      <c r="F39" s="193"/>
      <c r="L39" s="19"/>
    </row>
    <row r="40" spans="1:47" s="188" customFormat="1" ht="10.5">
      <c r="B40" s="19"/>
      <c r="E40" s="193"/>
      <c r="F40" s="193"/>
      <c r="L40" s="19"/>
    </row>
    <row r="41" spans="1:47" s="2" customFormat="1" ht="14.5" customHeight="1">
      <c r="A41" s="30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5" spans="1:47" s="2" customFormat="1" ht="7" customHeight="1">
      <c r="A45" s="30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47" s="2" customFormat="1" ht="29.25" customHeight="1">
      <c r="A46" s="30"/>
      <c r="B46" s="31"/>
      <c r="C46" s="99" t="s">
        <v>82</v>
      </c>
      <c r="D46" s="93"/>
      <c r="E46" s="93"/>
      <c r="F46" s="93"/>
      <c r="G46" s="93"/>
      <c r="H46" s="93"/>
      <c r="I46" s="93"/>
      <c r="J46" s="100" t="s">
        <v>671</v>
      </c>
      <c r="K46" s="93"/>
      <c r="L46" s="4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47" s="2" customFormat="1" ht="10.4" customHeight="1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4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47" s="2" customFormat="1" ht="22.9" customHeight="1">
      <c r="A48" s="30"/>
      <c r="B48" s="31"/>
      <c r="C48" s="101" t="s">
        <v>84</v>
      </c>
      <c r="D48" s="30"/>
      <c r="E48" s="30"/>
      <c r="F48" s="30"/>
      <c r="G48" s="30"/>
      <c r="H48" s="30"/>
      <c r="I48" s="30"/>
      <c r="J48" s="68">
        <f>J84</f>
        <v>0</v>
      </c>
      <c r="K48" s="30"/>
      <c r="L48" s="4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U48" s="16" t="s">
        <v>85</v>
      </c>
    </row>
    <row r="49" spans="2:12" s="8" customFormat="1" ht="25" customHeight="1">
      <c r="B49" s="102"/>
      <c r="D49" s="103" t="s">
        <v>86</v>
      </c>
      <c r="E49" s="104"/>
      <c r="F49" s="104"/>
      <c r="G49" s="104"/>
      <c r="H49" s="104"/>
      <c r="I49" s="104"/>
      <c r="J49" s="105">
        <f>J85</f>
        <v>0</v>
      </c>
      <c r="L49" s="102"/>
    </row>
    <row r="50" spans="2:12" s="9" customFormat="1" ht="19.899999999999999" customHeight="1">
      <c r="B50" s="106"/>
      <c r="D50" s="107" t="s">
        <v>87</v>
      </c>
      <c r="E50" s="108"/>
      <c r="F50" s="108"/>
      <c r="G50" s="108"/>
      <c r="H50" s="108"/>
      <c r="I50" s="108"/>
      <c r="J50" s="109">
        <f>J86</f>
        <v>0</v>
      </c>
      <c r="L50" s="106"/>
    </row>
    <row r="51" spans="2:12" s="9" customFormat="1" ht="19.899999999999999" customHeight="1">
      <c r="B51" s="106"/>
      <c r="D51" s="107" t="s">
        <v>88</v>
      </c>
      <c r="E51" s="108"/>
      <c r="F51" s="108"/>
      <c r="G51" s="108"/>
      <c r="H51" s="108"/>
      <c r="I51" s="108"/>
      <c r="J51" s="109">
        <f>J96</f>
        <v>0</v>
      </c>
      <c r="L51" s="106"/>
    </row>
    <row r="52" spans="2:12" s="9" customFormat="1" ht="19.899999999999999" customHeight="1">
      <c r="B52" s="106"/>
      <c r="D52" s="107" t="s">
        <v>89</v>
      </c>
      <c r="E52" s="108"/>
      <c r="F52" s="108"/>
      <c r="G52" s="108"/>
      <c r="H52" s="108"/>
      <c r="I52" s="108"/>
      <c r="J52" s="109">
        <f>J106</f>
        <v>0</v>
      </c>
      <c r="L52" s="106"/>
    </row>
    <row r="53" spans="2:12" s="9" customFormat="1" ht="19.899999999999999" customHeight="1">
      <c r="B53" s="106"/>
      <c r="D53" s="107" t="s">
        <v>90</v>
      </c>
      <c r="E53" s="108"/>
      <c r="F53" s="108"/>
      <c r="G53" s="108"/>
      <c r="H53" s="108"/>
      <c r="I53" s="108"/>
      <c r="J53" s="109">
        <f>J113</f>
        <v>0</v>
      </c>
      <c r="L53" s="106"/>
    </row>
    <row r="54" spans="2:12" s="9" customFormat="1" ht="19.899999999999999" customHeight="1">
      <c r="B54" s="106"/>
      <c r="D54" s="107" t="s">
        <v>91</v>
      </c>
      <c r="E54" s="108"/>
      <c r="F54" s="108"/>
      <c r="G54" s="108"/>
      <c r="H54" s="108"/>
      <c r="I54" s="108"/>
      <c r="J54" s="109">
        <f>J119</f>
        <v>0</v>
      </c>
      <c r="L54" s="106"/>
    </row>
    <row r="55" spans="2:12" s="9" customFormat="1" ht="19.899999999999999" customHeight="1">
      <c r="B55" s="106"/>
      <c r="D55" s="107" t="s">
        <v>92</v>
      </c>
      <c r="E55" s="108"/>
      <c r="F55" s="108"/>
      <c r="G55" s="108"/>
      <c r="H55" s="108"/>
      <c r="I55" s="108"/>
      <c r="J55" s="109">
        <f>J133</f>
        <v>0</v>
      </c>
      <c r="L55" s="106"/>
    </row>
    <row r="56" spans="2:12" s="8" customFormat="1" ht="25" customHeight="1">
      <c r="B56" s="102"/>
      <c r="D56" s="103" t="s">
        <v>93</v>
      </c>
      <c r="E56" s="104"/>
      <c r="F56" s="104"/>
      <c r="G56" s="104"/>
      <c r="H56" s="104"/>
      <c r="I56" s="104"/>
      <c r="J56" s="105">
        <f>J135</f>
        <v>0</v>
      </c>
      <c r="L56" s="102"/>
    </row>
    <row r="57" spans="2:12" s="9" customFormat="1" ht="19.899999999999999" customHeight="1">
      <c r="B57" s="106"/>
      <c r="D57" s="107" t="s">
        <v>94</v>
      </c>
      <c r="E57" s="108"/>
      <c r="F57" s="108"/>
      <c r="G57" s="108"/>
      <c r="H57" s="108"/>
      <c r="I57" s="108"/>
      <c r="J57" s="109">
        <f>J136</f>
        <v>0</v>
      </c>
      <c r="L57" s="106"/>
    </row>
    <row r="58" spans="2:12" s="9" customFormat="1" ht="19.899999999999999" customHeight="1">
      <c r="B58" s="106"/>
      <c r="D58" s="107" t="s">
        <v>95</v>
      </c>
      <c r="E58" s="108"/>
      <c r="F58" s="108"/>
      <c r="G58" s="108"/>
      <c r="H58" s="108"/>
      <c r="I58" s="108"/>
      <c r="J58" s="109">
        <f>J142</f>
        <v>0</v>
      </c>
      <c r="L58" s="106"/>
    </row>
    <row r="59" spans="2:12" s="9" customFormat="1" ht="19.899999999999999" customHeight="1">
      <c r="B59" s="106"/>
      <c r="D59" s="107" t="s">
        <v>96</v>
      </c>
      <c r="E59" s="108"/>
      <c r="F59" s="108"/>
      <c r="G59" s="108"/>
      <c r="H59" s="108"/>
      <c r="I59" s="108"/>
      <c r="J59" s="109">
        <f>J145</f>
        <v>0</v>
      </c>
      <c r="L59" s="106"/>
    </row>
    <row r="60" spans="2:12" s="9" customFormat="1" ht="19.899999999999999" customHeight="1">
      <c r="B60" s="106"/>
      <c r="D60" s="107" t="s">
        <v>97</v>
      </c>
      <c r="E60" s="108"/>
      <c r="F60" s="108"/>
      <c r="G60" s="108"/>
      <c r="H60" s="108"/>
      <c r="I60" s="108"/>
      <c r="J60" s="109">
        <f>J149</f>
        <v>0</v>
      </c>
      <c r="L60" s="106"/>
    </row>
    <row r="61" spans="2:12" s="9" customFormat="1" ht="19.899999999999999" customHeight="1">
      <c r="B61" s="106"/>
      <c r="D61" s="107" t="s">
        <v>98</v>
      </c>
      <c r="E61" s="108"/>
      <c r="F61" s="108"/>
      <c r="G61" s="108"/>
      <c r="H61" s="108"/>
      <c r="I61" s="108"/>
      <c r="J61" s="109">
        <f>J155</f>
        <v>0</v>
      </c>
      <c r="L61" s="106"/>
    </row>
    <row r="62" spans="2:12" s="9" customFormat="1" ht="19.899999999999999" customHeight="1">
      <c r="B62" s="106"/>
      <c r="D62" s="107" t="s">
        <v>99</v>
      </c>
      <c r="E62" s="108"/>
      <c r="F62" s="108"/>
      <c r="G62" s="108"/>
      <c r="H62" s="108"/>
      <c r="I62" s="108"/>
      <c r="J62" s="109">
        <f>J166</f>
        <v>0</v>
      </c>
      <c r="L62" s="106"/>
    </row>
    <row r="63" spans="2:12" s="8" customFormat="1" ht="25" customHeight="1">
      <c r="B63" s="102"/>
      <c r="D63" s="103" t="s">
        <v>100</v>
      </c>
      <c r="E63" s="104"/>
      <c r="F63" s="104"/>
      <c r="G63" s="104"/>
      <c r="H63" s="104"/>
      <c r="I63" s="104"/>
      <c r="J63" s="105">
        <f>J174</f>
        <v>0</v>
      </c>
      <c r="L63" s="102"/>
    </row>
    <row r="64" spans="2:12" s="9" customFormat="1" ht="19.899999999999999" customHeight="1">
      <c r="B64" s="106"/>
      <c r="D64" s="107" t="s">
        <v>101</v>
      </c>
      <c r="E64" s="108"/>
      <c r="F64" s="108"/>
      <c r="G64" s="108"/>
      <c r="H64" s="108"/>
      <c r="I64" s="108"/>
      <c r="J64" s="109">
        <f>J175</f>
        <v>0</v>
      </c>
      <c r="L64" s="106"/>
    </row>
    <row r="65" spans="1:31" s="9" customFormat="1" ht="14.9" customHeight="1">
      <c r="B65" s="106"/>
      <c r="D65" s="107" t="s">
        <v>102</v>
      </c>
      <c r="E65" s="108"/>
      <c r="F65" s="108"/>
      <c r="G65" s="108"/>
      <c r="H65" s="108"/>
      <c r="I65" s="108"/>
      <c r="J65" s="109">
        <f>J217</f>
        <v>0</v>
      </c>
      <c r="L65" s="106"/>
    </row>
    <row r="66" spans="1:31" s="9" customFormat="1" ht="19.899999999999999" customHeight="1">
      <c r="B66" s="106"/>
      <c r="D66" s="107" t="s">
        <v>103</v>
      </c>
      <c r="E66" s="108"/>
      <c r="F66" s="108"/>
      <c r="G66" s="108"/>
      <c r="H66" s="108"/>
      <c r="I66" s="108"/>
      <c r="J66" s="109">
        <f>J223</f>
        <v>0</v>
      </c>
      <c r="L66" s="106"/>
    </row>
    <row r="67" spans="1:31" s="9" customFormat="1" ht="19.899999999999999" customHeight="1">
      <c r="B67" s="106"/>
      <c r="D67" s="107" t="s">
        <v>104</v>
      </c>
      <c r="E67" s="108"/>
      <c r="F67" s="108"/>
      <c r="G67" s="108"/>
      <c r="H67" s="108"/>
      <c r="I67" s="108"/>
      <c r="J67" s="109">
        <f>J226</f>
        <v>0</v>
      </c>
      <c r="L67" s="106"/>
    </row>
    <row r="68" spans="1:31" s="8" customFormat="1" ht="25" customHeight="1">
      <c r="B68" s="102"/>
      <c r="D68" s="103" t="s">
        <v>105</v>
      </c>
      <c r="E68" s="104"/>
      <c r="F68" s="104"/>
      <c r="G68" s="104"/>
      <c r="H68" s="104"/>
      <c r="I68" s="104"/>
      <c r="J68" s="105">
        <f>J233</f>
        <v>0</v>
      </c>
      <c r="L68" s="102"/>
    </row>
    <row r="69" spans="1:31" s="8" customFormat="1" ht="25" customHeight="1">
      <c r="B69" s="102"/>
      <c r="D69" s="103" t="s">
        <v>106</v>
      </c>
      <c r="E69" s="104"/>
      <c r="F69" s="104"/>
      <c r="G69" s="104"/>
      <c r="H69" s="104"/>
      <c r="I69" s="104"/>
      <c r="J69" s="105">
        <f>J242</f>
        <v>0</v>
      </c>
      <c r="L69" s="102"/>
    </row>
    <row r="70" spans="1:31" s="8" customFormat="1" ht="25" customHeight="1">
      <c r="B70" s="102"/>
      <c r="D70" s="103" t="s">
        <v>107</v>
      </c>
      <c r="E70" s="104"/>
      <c r="F70" s="104"/>
      <c r="G70" s="104"/>
      <c r="H70" s="104"/>
      <c r="I70" s="104"/>
      <c r="J70" s="105">
        <f>J244</f>
        <v>0</v>
      </c>
      <c r="L70" s="102"/>
    </row>
    <row r="71" spans="1:31" s="8" customFormat="1" ht="25" customHeight="1">
      <c r="B71" s="102"/>
      <c r="D71" s="103" t="s">
        <v>108</v>
      </c>
      <c r="E71" s="104"/>
      <c r="F71" s="104"/>
      <c r="G71" s="104"/>
      <c r="H71" s="104"/>
      <c r="I71" s="104"/>
      <c r="J71" s="105">
        <f>J251</f>
        <v>0</v>
      </c>
      <c r="L71" s="102"/>
    </row>
    <row r="72" spans="1:31" s="8" customFormat="1" ht="25" customHeight="1">
      <c r="B72" s="102"/>
      <c r="D72" s="103" t="s">
        <v>109</v>
      </c>
      <c r="E72" s="104"/>
      <c r="F72" s="104"/>
      <c r="G72" s="104"/>
      <c r="H72" s="104"/>
      <c r="I72" s="104"/>
      <c r="J72" s="105">
        <f>J261</f>
        <v>0</v>
      </c>
      <c r="L72" s="102"/>
    </row>
    <row r="73" spans="1:31" s="2" customFormat="1" ht="21.7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4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7" customHeight="1">
      <c r="A74" s="30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8" spans="1:31" s="2" customFormat="1" ht="7" customHeight="1">
      <c r="A78" s="30"/>
      <c r="B78" s="47"/>
      <c r="C78" s="48"/>
      <c r="D78" s="48"/>
      <c r="E78" s="48"/>
      <c r="F78" s="48"/>
      <c r="G78" s="48"/>
      <c r="H78" s="48"/>
      <c r="I78" s="48"/>
      <c r="J78" s="48"/>
      <c r="K78" s="48"/>
      <c r="L78" s="4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25" customHeight="1">
      <c r="A79" s="30"/>
      <c r="B79" s="31"/>
      <c r="C79" s="20" t="s">
        <v>110</v>
      </c>
      <c r="D79" s="30"/>
      <c r="E79" s="30"/>
      <c r="F79" s="30"/>
      <c r="G79" s="30"/>
      <c r="H79" s="30"/>
      <c r="I79" s="30"/>
      <c r="J79" s="30"/>
      <c r="K79" s="30"/>
      <c r="L79" s="4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7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4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6" t="s">
        <v>14</v>
      </c>
      <c r="D81" s="30"/>
      <c r="E81" s="30"/>
      <c r="F81" s="30"/>
      <c r="G81" s="30"/>
      <c r="H81" s="30"/>
      <c r="I81" s="30"/>
      <c r="J81" s="30"/>
      <c r="K81" s="30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6.5" customHeight="1">
      <c r="A82" s="30"/>
      <c r="B82" s="31"/>
      <c r="C82" s="30"/>
      <c r="D82" s="30"/>
      <c r="E82" s="205" t="str">
        <f>E7</f>
        <v>„Záložný zdroj elektrickej energie, Prievidza“</v>
      </c>
      <c r="F82" s="237"/>
      <c r="G82" s="237"/>
      <c r="H82" s="237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10" customFormat="1" ht="29.25" customHeight="1">
      <c r="A83" s="110"/>
      <c r="B83" s="111"/>
      <c r="C83" s="112" t="s">
        <v>111</v>
      </c>
      <c r="D83" s="113" t="s">
        <v>60</v>
      </c>
      <c r="E83" s="113" t="s">
        <v>56</v>
      </c>
      <c r="F83" s="113" t="s">
        <v>57</v>
      </c>
      <c r="G83" s="113" t="s">
        <v>112</v>
      </c>
      <c r="H83" s="113" t="s">
        <v>113</v>
      </c>
      <c r="I83" s="113" t="s">
        <v>114</v>
      </c>
      <c r="J83" s="114" t="s">
        <v>83</v>
      </c>
      <c r="K83" s="115" t="s">
        <v>115</v>
      </c>
      <c r="L83" s="116"/>
      <c r="M83" s="59" t="s">
        <v>1</v>
      </c>
      <c r="N83" s="60" t="s">
        <v>39</v>
      </c>
      <c r="O83" s="60" t="s">
        <v>116</v>
      </c>
      <c r="P83" s="60" t="s">
        <v>117</v>
      </c>
      <c r="Q83" s="60" t="s">
        <v>118</v>
      </c>
      <c r="R83" s="60" t="s">
        <v>119</v>
      </c>
      <c r="S83" s="60" t="s">
        <v>120</v>
      </c>
      <c r="T83" s="61" t="s">
        <v>121</v>
      </c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</row>
    <row r="84" spans="1:65" s="2" customFormat="1" ht="22.9" customHeight="1">
      <c r="A84" s="30"/>
      <c r="B84" s="31"/>
      <c r="C84" s="66" t="s">
        <v>84</v>
      </c>
      <c r="D84" s="30"/>
      <c r="E84" s="30"/>
      <c r="F84" s="30"/>
      <c r="G84" s="30"/>
      <c r="H84" s="30"/>
      <c r="I84" s="30"/>
      <c r="J84" s="117">
        <f>BK84</f>
        <v>0</v>
      </c>
      <c r="K84" s="30"/>
      <c r="L84" s="31"/>
      <c r="M84" s="62"/>
      <c r="N84" s="53"/>
      <c r="O84" s="63"/>
      <c r="P84" s="118">
        <f>P85+P135+P174+P233+P242+P244+P251+P261</f>
        <v>0</v>
      </c>
      <c r="Q84" s="63"/>
      <c r="R84" s="118">
        <f>R85+R135+R174+R233+R242+R244+R251+R261</f>
        <v>20.629823650000002</v>
      </c>
      <c r="S84" s="63"/>
      <c r="T84" s="119">
        <f>T85+T135+T174+T233+T242+T244+T251+T261</f>
        <v>8.5115499999999997</v>
      </c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T84" s="16" t="s">
        <v>74</v>
      </c>
      <c r="AU84" s="16" t="s">
        <v>85</v>
      </c>
      <c r="BK84" s="120">
        <f>BK85+BK135+BK174+BK233+BK242+BK244+BK251+BK261</f>
        <v>0</v>
      </c>
    </row>
    <row r="85" spans="1:65" s="11" customFormat="1" ht="25.9" customHeight="1">
      <c r="B85" s="121"/>
      <c r="D85" s="122" t="s">
        <v>74</v>
      </c>
      <c r="E85" s="123" t="s">
        <v>122</v>
      </c>
      <c r="F85" s="123" t="s">
        <v>123</v>
      </c>
      <c r="I85" s="124"/>
      <c r="J85" s="125">
        <f>BK85</f>
        <v>0</v>
      </c>
      <c r="L85" s="121"/>
      <c r="M85" s="126"/>
      <c r="N85" s="127"/>
      <c r="O85" s="127"/>
      <c r="P85" s="128">
        <f>P86+P96+P106+P113+P119+P133</f>
        <v>0</v>
      </c>
      <c r="Q85" s="127"/>
      <c r="R85" s="128">
        <f>R86+R96+R106+R113+R119+R133</f>
        <v>19.182255749999999</v>
      </c>
      <c r="S85" s="127"/>
      <c r="T85" s="129">
        <f>T86+T96+T106+T113+T119+T133</f>
        <v>8.1956500000000005</v>
      </c>
      <c r="AR85" s="122" t="s">
        <v>80</v>
      </c>
      <c r="AT85" s="130" t="s">
        <v>74</v>
      </c>
      <c r="AU85" s="130" t="s">
        <v>75</v>
      </c>
      <c r="AY85" s="122" t="s">
        <v>124</v>
      </c>
      <c r="BK85" s="131">
        <f>BK86+BK96+BK106+BK113+BK119+BK133</f>
        <v>0</v>
      </c>
    </row>
    <row r="86" spans="1:65" s="11" customFormat="1" ht="22.9" customHeight="1">
      <c r="B86" s="121"/>
      <c r="D86" s="122" t="s">
        <v>74</v>
      </c>
      <c r="E86" s="132" t="s">
        <v>80</v>
      </c>
      <c r="F86" s="132" t="s">
        <v>125</v>
      </c>
      <c r="I86" s="124"/>
      <c r="J86" s="133">
        <f>BK86</f>
        <v>0</v>
      </c>
      <c r="L86" s="121"/>
      <c r="M86" s="126"/>
      <c r="N86" s="127"/>
      <c r="O86" s="127"/>
      <c r="P86" s="128">
        <f>SUM(P87:P95)</f>
        <v>0</v>
      </c>
      <c r="Q86" s="127"/>
      <c r="R86" s="128">
        <f>SUM(R87:R95)</f>
        <v>0</v>
      </c>
      <c r="S86" s="127"/>
      <c r="T86" s="129">
        <f>SUM(T87:T95)</f>
        <v>7.8176500000000004</v>
      </c>
      <c r="AR86" s="122" t="s">
        <v>80</v>
      </c>
      <c r="AT86" s="130" t="s">
        <v>74</v>
      </c>
      <c r="AU86" s="130" t="s">
        <v>80</v>
      </c>
      <c r="AY86" s="122" t="s">
        <v>124</v>
      </c>
      <c r="BK86" s="131">
        <f>SUM(BK87:BK95)</f>
        <v>0</v>
      </c>
    </row>
    <row r="87" spans="1:65" s="2" customFormat="1" ht="33" customHeight="1">
      <c r="A87" s="30"/>
      <c r="B87" s="134"/>
      <c r="C87" s="135" t="s">
        <v>80</v>
      </c>
      <c r="D87" s="135" t="s">
        <v>126</v>
      </c>
      <c r="E87" s="136" t="s">
        <v>127</v>
      </c>
      <c r="F87" s="137" t="s">
        <v>128</v>
      </c>
      <c r="G87" s="138" t="s">
        <v>129</v>
      </c>
      <c r="H87" s="139">
        <v>13.73</v>
      </c>
      <c r="I87" s="140"/>
      <c r="J87" s="139">
        <f t="shared" ref="J87:J92" si="0">ROUND(I87*H87,3)</f>
        <v>0</v>
      </c>
      <c r="K87" s="141"/>
      <c r="L87" s="31"/>
      <c r="M87" s="142" t="s">
        <v>1</v>
      </c>
      <c r="N87" s="143" t="s">
        <v>41</v>
      </c>
      <c r="O87" s="55"/>
      <c r="P87" s="144">
        <f t="shared" ref="P87:P92" si="1">O87*H87</f>
        <v>0</v>
      </c>
      <c r="Q87" s="144">
        <v>0</v>
      </c>
      <c r="R87" s="144">
        <f t="shared" ref="R87:R92" si="2">Q87*H87</f>
        <v>0</v>
      </c>
      <c r="S87" s="144">
        <v>0.5</v>
      </c>
      <c r="T87" s="145">
        <f t="shared" ref="T87:T92" si="3">S87*H87</f>
        <v>6.8650000000000002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R87" s="146" t="s">
        <v>130</v>
      </c>
      <c r="AT87" s="146" t="s">
        <v>126</v>
      </c>
      <c r="AU87" s="146" t="s">
        <v>131</v>
      </c>
      <c r="AY87" s="16" t="s">
        <v>124</v>
      </c>
      <c r="BE87" s="147">
        <f t="shared" ref="BE87:BE92" si="4">IF(N87="základná",J87,0)</f>
        <v>0</v>
      </c>
      <c r="BF87" s="147">
        <f t="shared" ref="BF87:BF92" si="5">IF(N87="znížená",J87,0)</f>
        <v>0</v>
      </c>
      <c r="BG87" s="147">
        <f t="shared" ref="BG87:BG92" si="6">IF(N87="zákl. prenesená",J87,0)</f>
        <v>0</v>
      </c>
      <c r="BH87" s="147">
        <f t="shared" ref="BH87:BH92" si="7">IF(N87="zníž. prenesená",J87,0)</f>
        <v>0</v>
      </c>
      <c r="BI87" s="147">
        <f t="shared" ref="BI87:BI92" si="8">IF(N87="nulová",J87,0)</f>
        <v>0</v>
      </c>
      <c r="BJ87" s="16" t="s">
        <v>131</v>
      </c>
      <c r="BK87" s="148">
        <f t="shared" ref="BK87:BK92" si="9">ROUND(I87*H87,3)</f>
        <v>0</v>
      </c>
      <c r="BL87" s="16" t="s">
        <v>130</v>
      </c>
      <c r="BM87" s="146" t="s">
        <v>132</v>
      </c>
    </row>
    <row r="88" spans="1:65" s="2" customFormat="1" ht="24.25" customHeight="1">
      <c r="A88" s="30"/>
      <c r="B88" s="134"/>
      <c r="C88" s="135" t="s">
        <v>131</v>
      </c>
      <c r="D88" s="135" t="s">
        <v>126</v>
      </c>
      <c r="E88" s="136" t="s">
        <v>133</v>
      </c>
      <c r="F88" s="137" t="s">
        <v>134</v>
      </c>
      <c r="G88" s="138" t="s">
        <v>135</v>
      </c>
      <c r="H88" s="139">
        <v>6.57</v>
      </c>
      <c r="I88" s="140"/>
      <c r="J88" s="139">
        <f t="shared" si="0"/>
        <v>0</v>
      </c>
      <c r="K88" s="141"/>
      <c r="L88" s="31"/>
      <c r="M88" s="142" t="s">
        <v>1</v>
      </c>
      <c r="N88" s="143" t="s">
        <v>41</v>
      </c>
      <c r="O88" s="55"/>
      <c r="P88" s="144">
        <f t="shared" si="1"/>
        <v>0</v>
      </c>
      <c r="Q88" s="144">
        <v>0</v>
      </c>
      <c r="R88" s="144">
        <f t="shared" si="2"/>
        <v>0</v>
      </c>
      <c r="S88" s="144">
        <v>0.14499999999999999</v>
      </c>
      <c r="T88" s="145">
        <f t="shared" si="3"/>
        <v>0.95265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R88" s="146" t="s">
        <v>130</v>
      </c>
      <c r="AT88" s="146" t="s">
        <v>126</v>
      </c>
      <c r="AU88" s="146" t="s">
        <v>131</v>
      </c>
      <c r="AY88" s="16" t="s">
        <v>124</v>
      </c>
      <c r="BE88" s="147">
        <f t="shared" si="4"/>
        <v>0</v>
      </c>
      <c r="BF88" s="147">
        <f t="shared" si="5"/>
        <v>0</v>
      </c>
      <c r="BG88" s="147">
        <f t="shared" si="6"/>
        <v>0</v>
      </c>
      <c r="BH88" s="147">
        <f t="shared" si="7"/>
        <v>0</v>
      </c>
      <c r="BI88" s="147">
        <f t="shared" si="8"/>
        <v>0</v>
      </c>
      <c r="BJ88" s="16" t="s">
        <v>131</v>
      </c>
      <c r="BK88" s="148">
        <f t="shared" si="9"/>
        <v>0</v>
      </c>
      <c r="BL88" s="16" t="s">
        <v>130</v>
      </c>
      <c r="BM88" s="146" t="s">
        <v>136</v>
      </c>
    </row>
    <row r="89" spans="1:65" s="2" customFormat="1" ht="37.9" customHeight="1">
      <c r="A89" s="30"/>
      <c r="B89" s="134"/>
      <c r="C89" s="135" t="s">
        <v>137</v>
      </c>
      <c r="D89" s="135" t="s">
        <v>126</v>
      </c>
      <c r="E89" s="136" t="s">
        <v>138</v>
      </c>
      <c r="F89" s="137" t="s">
        <v>139</v>
      </c>
      <c r="G89" s="138" t="s">
        <v>140</v>
      </c>
      <c r="H89" s="139">
        <v>14.48</v>
      </c>
      <c r="I89" s="140"/>
      <c r="J89" s="139">
        <f t="shared" si="0"/>
        <v>0</v>
      </c>
      <c r="K89" s="141"/>
      <c r="L89" s="31"/>
      <c r="M89" s="142" t="s">
        <v>1</v>
      </c>
      <c r="N89" s="143" t="s">
        <v>41</v>
      </c>
      <c r="O89" s="55"/>
      <c r="P89" s="144">
        <f t="shared" si="1"/>
        <v>0</v>
      </c>
      <c r="Q89" s="144">
        <v>0</v>
      </c>
      <c r="R89" s="144">
        <f t="shared" si="2"/>
        <v>0</v>
      </c>
      <c r="S89" s="144">
        <v>0</v>
      </c>
      <c r="T89" s="145">
        <f t="shared" si="3"/>
        <v>0</v>
      </c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R89" s="146" t="s">
        <v>130</v>
      </c>
      <c r="AT89" s="146" t="s">
        <v>126</v>
      </c>
      <c r="AU89" s="146" t="s">
        <v>131</v>
      </c>
      <c r="AY89" s="16" t="s">
        <v>124</v>
      </c>
      <c r="BE89" s="147">
        <f t="shared" si="4"/>
        <v>0</v>
      </c>
      <c r="BF89" s="147">
        <f t="shared" si="5"/>
        <v>0</v>
      </c>
      <c r="BG89" s="147">
        <f t="shared" si="6"/>
        <v>0</v>
      </c>
      <c r="BH89" s="147">
        <f t="shared" si="7"/>
        <v>0</v>
      </c>
      <c r="BI89" s="147">
        <f t="shared" si="8"/>
        <v>0</v>
      </c>
      <c r="BJ89" s="16" t="s">
        <v>131</v>
      </c>
      <c r="BK89" s="148">
        <f t="shared" si="9"/>
        <v>0</v>
      </c>
      <c r="BL89" s="16" t="s">
        <v>130</v>
      </c>
      <c r="BM89" s="146" t="s">
        <v>141</v>
      </c>
    </row>
    <row r="90" spans="1:65" s="2" customFormat="1" ht="24.25" customHeight="1">
      <c r="A90" s="30"/>
      <c r="B90" s="134"/>
      <c r="C90" s="135" t="s">
        <v>130</v>
      </c>
      <c r="D90" s="135" t="s">
        <v>126</v>
      </c>
      <c r="E90" s="136" t="s">
        <v>142</v>
      </c>
      <c r="F90" s="137" t="s">
        <v>143</v>
      </c>
      <c r="G90" s="138" t="s">
        <v>140</v>
      </c>
      <c r="H90" s="139">
        <v>14.48</v>
      </c>
      <c r="I90" s="140"/>
      <c r="J90" s="139">
        <f t="shared" si="0"/>
        <v>0</v>
      </c>
      <c r="K90" s="141"/>
      <c r="L90" s="31"/>
      <c r="M90" s="142" t="s">
        <v>1</v>
      </c>
      <c r="N90" s="143" t="s">
        <v>41</v>
      </c>
      <c r="O90" s="55"/>
      <c r="P90" s="144">
        <f t="shared" si="1"/>
        <v>0</v>
      </c>
      <c r="Q90" s="144">
        <v>0</v>
      </c>
      <c r="R90" s="144">
        <f t="shared" si="2"/>
        <v>0</v>
      </c>
      <c r="S90" s="144">
        <v>0</v>
      </c>
      <c r="T90" s="145">
        <f t="shared" si="3"/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6" t="s">
        <v>130</v>
      </c>
      <c r="AT90" s="146" t="s">
        <v>126</v>
      </c>
      <c r="AU90" s="146" t="s">
        <v>131</v>
      </c>
      <c r="AY90" s="16" t="s">
        <v>124</v>
      </c>
      <c r="BE90" s="147">
        <f t="shared" si="4"/>
        <v>0</v>
      </c>
      <c r="BF90" s="147">
        <f t="shared" si="5"/>
        <v>0</v>
      </c>
      <c r="BG90" s="147">
        <f t="shared" si="6"/>
        <v>0</v>
      </c>
      <c r="BH90" s="147">
        <f t="shared" si="7"/>
        <v>0</v>
      </c>
      <c r="BI90" s="147">
        <f t="shared" si="8"/>
        <v>0</v>
      </c>
      <c r="BJ90" s="16" t="s">
        <v>131</v>
      </c>
      <c r="BK90" s="148">
        <f t="shared" si="9"/>
        <v>0</v>
      </c>
      <c r="BL90" s="16" t="s">
        <v>130</v>
      </c>
      <c r="BM90" s="146" t="s">
        <v>144</v>
      </c>
    </row>
    <row r="91" spans="1:65" s="2" customFormat="1" ht="33" customHeight="1">
      <c r="A91" s="30"/>
      <c r="B91" s="134"/>
      <c r="C91" s="135" t="s">
        <v>145</v>
      </c>
      <c r="D91" s="135" t="s">
        <v>126</v>
      </c>
      <c r="E91" s="136" t="s">
        <v>146</v>
      </c>
      <c r="F91" s="137" t="s">
        <v>147</v>
      </c>
      <c r="G91" s="138" t="s">
        <v>140</v>
      </c>
      <c r="H91" s="139">
        <v>14.48</v>
      </c>
      <c r="I91" s="140"/>
      <c r="J91" s="139">
        <f t="shared" si="0"/>
        <v>0</v>
      </c>
      <c r="K91" s="141"/>
      <c r="L91" s="31"/>
      <c r="M91" s="142" t="s">
        <v>1</v>
      </c>
      <c r="N91" s="143" t="s">
        <v>41</v>
      </c>
      <c r="O91" s="55"/>
      <c r="P91" s="144">
        <f t="shared" si="1"/>
        <v>0</v>
      </c>
      <c r="Q91" s="144">
        <v>0</v>
      </c>
      <c r="R91" s="144">
        <f t="shared" si="2"/>
        <v>0</v>
      </c>
      <c r="S91" s="144">
        <v>0</v>
      </c>
      <c r="T91" s="145">
        <f t="shared" si="3"/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6" t="s">
        <v>130</v>
      </c>
      <c r="AT91" s="146" t="s">
        <v>126</v>
      </c>
      <c r="AU91" s="146" t="s">
        <v>131</v>
      </c>
      <c r="AY91" s="16" t="s">
        <v>124</v>
      </c>
      <c r="BE91" s="147">
        <f t="shared" si="4"/>
        <v>0</v>
      </c>
      <c r="BF91" s="147">
        <f t="shared" si="5"/>
        <v>0</v>
      </c>
      <c r="BG91" s="147">
        <f t="shared" si="6"/>
        <v>0</v>
      </c>
      <c r="BH91" s="147">
        <f t="shared" si="7"/>
        <v>0</v>
      </c>
      <c r="BI91" s="147">
        <f t="shared" si="8"/>
        <v>0</v>
      </c>
      <c r="BJ91" s="16" t="s">
        <v>131</v>
      </c>
      <c r="BK91" s="148">
        <f t="shared" si="9"/>
        <v>0</v>
      </c>
      <c r="BL91" s="16" t="s">
        <v>130</v>
      </c>
      <c r="BM91" s="146" t="s">
        <v>148</v>
      </c>
    </row>
    <row r="92" spans="1:65" s="2" customFormat="1" ht="37.9" customHeight="1">
      <c r="A92" s="30"/>
      <c r="B92" s="134"/>
      <c r="C92" s="135" t="s">
        <v>149</v>
      </c>
      <c r="D92" s="135" t="s">
        <v>126</v>
      </c>
      <c r="E92" s="136" t="s">
        <v>150</v>
      </c>
      <c r="F92" s="137" t="s">
        <v>151</v>
      </c>
      <c r="G92" s="138" t="s">
        <v>140</v>
      </c>
      <c r="H92" s="139">
        <v>14.48</v>
      </c>
      <c r="I92" s="140"/>
      <c r="J92" s="139">
        <f t="shared" si="0"/>
        <v>0</v>
      </c>
      <c r="K92" s="141"/>
      <c r="L92" s="31"/>
      <c r="M92" s="142" t="s">
        <v>1</v>
      </c>
      <c r="N92" s="143" t="s">
        <v>41</v>
      </c>
      <c r="O92" s="55"/>
      <c r="P92" s="144">
        <f t="shared" si="1"/>
        <v>0</v>
      </c>
      <c r="Q92" s="144">
        <v>0</v>
      </c>
      <c r="R92" s="144">
        <f t="shared" si="2"/>
        <v>0</v>
      </c>
      <c r="S92" s="144">
        <v>0</v>
      </c>
      <c r="T92" s="145">
        <f t="shared" si="3"/>
        <v>0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R92" s="146" t="s">
        <v>130</v>
      </c>
      <c r="AT92" s="146" t="s">
        <v>126</v>
      </c>
      <c r="AU92" s="146" t="s">
        <v>131</v>
      </c>
      <c r="AY92" s="16" t="s">
        <v>124</v>
      </c>
      <c r="BE92" s="147">
        <f t="shared" si="4"/>
        <v>0</v>
      </c>
      <c r="BF92" s="147">
        <f t="shared" si="5"/>
        <v>0</v>
      </c>
      <c r="BG92" s="147">
        <f t="shared" si="6"/>
        <v>0</v>
      </c>
      <c r="BH92" s="147">
        <f t="shared" si="7"/>
        <v>0</v>
      </c>
      <c r="BI92" s="147">
        <f t="shared" si="8"/>
        <v>0</v>
      </c>
      <c r="BJ92" s="16" t="s">
        <v>131</v>
      </c>
      <c r="BK92" s="148">
        <f t="shared" si="9"/>
        <v>0</v>
      </c>
      <c r="BL92" s="16" t="s">
        <v>130</v>
      </c>
      <c r="BM92" s="146" t="s">
        <v>152</v>
      </c>
    </row>
    <row r="93" spans="1:65" s="12" customFormat="1">
      <c r="B93" s="149"/>
      <c r="D93" s="150" t="s">
        <v>153</v>
      </c>
      <c r="F93" s="151" t="s">
        <v>154</v>
      </c>
      <c r="H93" s="152">
        <v>14.48</v>
      </c>
      <c r="I93" s="153"/>
      <c r="L93" s="149"/>
      <c r="M93" s="154"/>
      <c r="N93" s="155"/>
      <c r="O93" s="155"/>
      <c r="P93" s="155"/>
      <c r="Q93" s="155"/>
      <c r="R93" s="155"/>
      <c r="S93" s="155"/>
      <c r="T93" s="156"/>
      <c r="AT93" s="157" t="s">
        <v>153</v>
      </c>
      <c r="AU93" s="157" t="s">
        <v>131</v>
      </c>
      <c r="AV93" s="12" t="s">
        <v>131</v>
      </c>
      <c r="AW93" s="12" t="s">
        <v>3</v>
      </c>
      <c r="AX93" s="12" t="s">
        <v>80</v>
      </c>
      <c r="AY93" s="157" t="s">
        <v>124</v>
      </c>
    </row>
    <row r="94" spans="1:65" s="2" customFormat="1" ht="16.5" customHeight="1">
      <c r="A94" s="30"/>
      <c r="B94" s="134"/>
      <c r="C94" s="135" t="s">
        <v>155</v>
      </c>
      <c r="D94" s="135" t="s">
        <v>126</v>
      </c>
      <c r="E94" s="136" t="s">
        <v>156</v>
      </c>
      <c r="F94" s="137" t="s">
        <v>157</v>
      </c>
      <c r="G94" s="138" t="s">
        <v>140</v>
      </c>
      <c r="H94" s="139">
        <v>14.48</v>
      </c>
      <c r="I94" s="140"/>
      <c r="J94" s="139">
        <f>ROUND(I94*H94,3)</f>
        <v>0</v>
      </c>
      <c r="K94" s="141"/>
      <c r="L94" s="31"/>
      <c r="M94" s="142" t="s">
        <v>1</v>
      </c>
      <c r="N94" s="143" t="s">
        <v>41</v>
      </c>
      <c r="O94" s="55"/>
      <c r="P94" s="144">
        <f>O94*H94</f>
        <v>0</v>
      </c>
      <c r="Q94" s="144">
        <v>0</v>
      </c>
      <c r="R94" s="144">
        <f>Q94*H94</f>
        <v>0</v>
      </c>
      <c r="S94" s="144">
        <v>0</v>
      </c>
      <c r="T94" s="145">
        <f>S94*H94</f>
        <v>0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R94" s="146" t="s">
        <v>130</v>
      </c>
      <c r="AT94" s="146" t="s">
        <v>126</v>
      </c>
      <c r="AU94" s="146" t="s">
        <v>131</v>
      </c>
      <c r="AY94" s="16" t="s">
        <v>124</v>
      </c>
      <c r="BE94" s="147">
        <f>IF(N94="základná",J94,0)</f>
        <v>0</v>
      </c>
      <c r="BF94" s="147">
        <f>IF(N94="znížená",J94,0)</f>
        <v>0</v>
      </c>
      <c r="BG94" s="147">
        <f>IF(N94="zákl. prenesená",J94,0)</f>
        <v>0</v>
      </c>
      <c r="BH94" s="147">
        <f>IF(N94="zníž. prenesená",J94,0)</f>
        <v>0</v>
      </c>
      <c r="BI94" s="147">
        <f>IF(N94="nulová",J94,0)</f>
        <v>0</v>
      </c>
      <c r="BJ94" s="16" t="s">
        <v>131</v>
      </c>
      <c r="BK94" s="148">
        <f>ROUND(I94*H94,3)</f>
        <v>0</v>
      </c>
      <c r="BL94" s="16" t="s">
        <v>130</v>
      </c>
      <c r="BM94" s="146" t="s">
        <v>158</v>
      </c>
    </row>
    <row r="95" spans="1:65" s="2" customFormat="1" ht="24.25" customHeight="1">
      <c r="A95" s="30"/>
      <c r="B95" s="134"/>
      <c r="C95" s="135" t="s">
        <v>159</v>
      </c>
      <c r="D95" s="135" t="s">
        <v>126</v>
      </c>
      <c r="E95" s="136" t="s">
        <v>160</v>
      </c>
      <c r="F95" s="137" t="s">
        <v>161</v>
      </c>
      <c r="G95" s="138" t="s">
        <v>162</v>
      </c>
      <c r="H95" s="139">
        <v>14.48</v>
      </c>
      <c r="I95" s="140"/>
      <c r="J95" s="139">
        <f>ROUND(I95*H95,3)</f>
        <v>0</v>
      </c>
      <c r="K95" s="141"/>
      <c r="L95" s="31"/>
      <c r="M95" s="142" t="s">
        <v>1</v>
      </c>
      <c r="N95" s="143" t="s">
        <v>41</v>
      </c>
      <c r="O95" s="55"/>
      <c r="P95" s="144">
        <f>O95*H95</f>
        <v>0</v>
      </c>
      <c r="Q95" s="144">
        <v>0</v>
      </c>
      <c r="R95" s="144">
        <f>Q95*H95</f>
        <v>0</v>
      </c>
      <c r="S95" s="144">
        <v>0</v>
      </c>
      <c r="T95" s="145">
        <f>S95*H95</f>
        <v>0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46" t="s">
        <v>130</v>
      </c>
      <c r="AT95" s="146" t="s">
        <v>126</v>
      </c>
      <c r="AU95" s="146" t="s">
        <v>131</v>
      </c>
      <c r="AY95" s="16" t="s">
        <v>124</v>
      </c>
      <c r="BE95" s="147">
        <f>IF(N95="základná",J95,0)</f>
        <v>0</v>
      </c>
      <c r="BF95" s="147">
        <f>IF(N95="znížená",J95,0)</f>
        <v>0</v>
      </c>
      <c r="BG95" s="147">
        <f>IF(N95="zákl. prenesená",J95,0)</f>
        <v>0</v>
      </c>
      <c r="BH95" s="147">
        <f>IF(N95="zníž. prenesená",J95,0)</f>
        <v>0</v>
      </c>
      <c r="BI95" s="147">
        <f>IF(N95="nulová",J95,0)</f>
        <v>0</v>
      </c>
      <c r="BJ95" s="16" t="s">
        <v>131</v>
      </c>
      <c r="BK95" s="148">
        <f>ROUND(I95*H95,3)</f>
        <v>0</v>
      </c>
      <c r="BL95" s="16" t="s">
        <v>130</v>
      </c>
      <c r="BM95" s="146" t="s">
        <v>163</v>
      </c>
    </row>
    <row r="96" spans="1:65" s="11" customFormat="1" ht="22.9" customHeight="1">
      <c r="B96" s="121"/>
      <c r="D96" s="122" t="s">
        <v>74</v>
      </c>
      <c r="E96" s="132" t="s">
        <v>131</v>
      </c>
      <c r="F96" s="132" t="s">
        <v>164</v>
      </c>
      <c r="I96" s="124"/>
      <c r="J96" s="133">
        <f>BK96</f>
        <v>0</v>
      </c>
      <c r="L96" s="121"/>
      <c r="M96" s="126"/>
      <c r="N96" s="127"/>
      <c r="O96" s="127"/>
      <c r="P96" s="128">
        <f>SUM(P97:P105)</f>
        <v>0</v>
      </c>
      <c r="Q96" s="127"/>
      <c r="R96" s="128">
        <f>SUM(R97:R105)</f>
        <v>16.099828149999997</v>
      </c>
      <c r="S96" s="127"/>
      <c r="T96" s="129">
        <f>SUM(T97:T105)</f>
        <v>0</v>
      </c>
      <c r="AR96" s="122" t="s">
        <v>80</v>
      </c>
      <c r="AT96" s="130" t="s">
        <v>74</v>
      </c>
      <c r="AU96" s="130" t="s">
        <v>80</v>
      </c>
      <c r="AY96" s="122" t="s">
        <v>124</v>
      </c>
      <c r="BK96" s="131">
        <f>SUM(BK97:BK105)</f>
        <v>0</v>
      </c>
    </row>
    <row r="97" spans="1:65" s="2" customFormat="1" ht="33" customHeight="1">
      <c r="A97" s="30"/>
      <c r="B97" s="134"/>
      <c r="C97" s="135" t="s">
        <v>165</v>
      </c>
      <c r="D97" s="135" t="s">
        <v>126</v>
      </c>
      <c r="E97" s="136" t="s">
        <v>166</v>
      </c>
      <c r="F97" s="137" t="s">
        <v>167</v>
      </c>
      <c r="G97" s="138" t="s">
        <v>129</v>
      </c>
      <c r="H97" s="139">
        <v>13.73</v>
      </c>
      <c r="I97" s="140"/>
      <c r="J97" s="139">
        <f>ROUND(I97*H97,3)</f>
        <v>0</v>
      </c>
      <c r="K97" s="141"/>
      <c r="L97" s="31"/>
      <c r="M97" s="142" t="s">
        <v>1</v>
      </c>
      <c r="N97" s="143" t="s">
        <v>41</v>
      </c>
      <c r="O97" s="55"/>
      <c r="P97" s="144">
        <f>O97*H97</f>
        <v>0</v>
      </c>
      <c r="Q97" s="144">
        <v>0</v>
      </c>
      <c r="R97" s="144">
        <f>Q97*H97</f>
        <v>0</v>
      </c>
      <c r="S97" s="144">
        <v>0</v>
      </c>
      <c r="T97" s="145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6" t="s">
        <v>130</v>
      </c>
      <c r="AT97" s="146" t="s">
        <v>126</v>
      </c>
      <c r="AU97" s="146" t="s">
        <v>131</v>
      </c>
      <c r="AY97" s="16" t="s">
        <v>124</v>
      </c>
      <c r="BE97" s="147">
        <f>IF(N97="základná",J97,0)</f>
        <v>0</v>
      </c>
      <c r="BF97" s="147">
        <f>IF(N97="znížená",J97,0)</f>
        <v>0</v>
      </c>
      <c r="BG97" s="147">
        <f>IF(N97="zákl. prenesená",J97,0)</f>
        <v>0</v>
      </c>
      <c r="BH97" s="147">
        <f>IF(N97="zníž. prenesená",J97,0)</f>
        <v>0</v>
      </c>
      <c r="BI97" s="147">
        <f>IF(N97="nulová",J97,0)</f>
        <v>0</v>
      </c>
      <c r="BJ97" s="16" t="s">
        <v>131</v>
      </c>
      <c r="BK97" s="148">
        <f>ROUND(I97*H97,3)</f>
        <v>0</v>
      </c>
      <c r="BL97" s="16" t="s">
        <v>130</v>
      </c>
      <c r="BM97" s="146" t="s">
        <v>168</v>
      </c>
    </row>
    <row r="98" spans="1:65" s="2" customFormat="1" ht="24.25" customHeight="1">
      <c r="A98" s="30"/>
      <c r="B98" s="134"/>
      <c r="C98" s="135" t="s">
        <v>169</v>
      </c>
      <c r="D98" s="135" t="s">
        <v>126</v>
      </c>
      <c r="E98" s="136" t="s">
        <v>170</v>
      </c>
      <c r="F98" s="137" t="s">
        <v>171</v>
      </c>
      <c r="G98" s="138" t="s">
        <v>140</v>
      </c>
      <c r="H98" s="139">
        <v>5.0049999999999999</v>
      </c>
      <c r="I98" s="140"/>
      <c r="J98" s="139">
        <f>ROUND(I98*H98,3)</f>
        <v>0</v>
      </c>
      <c r="K98" s="141"/>
      <c r="L98" s="31"/>
      <c r="M98" s="142" t="s">
        <v>1</v>
      </c>
      <c r="N98" s="143" t="s">
        <v>41</v>
      </c>
      <c r="O98" s="55"/>
      <c r="P98" s="144">
        <f>O98*H98</f>
        <v>0</v>
      </c>
      <c r="Q98" s="144">
        <v>2.0699999999999998</v>
      </c>
      <c r="R98" s="144">
        <f>Q98*H98</f>
        <v>10.360349999999999</v>
      </c>
      <c r="S98" s="144">
        <v>0</v>
      </c>
      <c r="T98" s="145">
        <f>S98*H98</f>
        <v>0</v>
      </c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R98" s="146" t="s">
        <v>130</v>
      </c>
      <c r="AT98" s="146" t="s">
        <v>126</v>
      </c>
      <c r="AU98" s="146" t="s">
        <v>131</v>
      </c>
      <c r="AY98" s="16" t="s">
        <v>124</v>
      </c>
      <c r="BE98" s="147">
        <f>IF(N98="základná",J98,0)</f>
        <v>0</v>
      </c>
      <c r="BF98" s="147">
        <f>IF(N98="znížená",J98,0)</f>
        <v>0</v>
      </c>
      <c r="BG98" s="147">
        <f>IF(N98="zákl. prenesená",J98,0)</f>
        <v>0</v>
      </c>
      <c r="BH98" s="147">
        <f>IF(N98="zníž. prenesená",J98,0)</f>
        <v>0</v>
      </c>
      <c r="BI98" s="147">
        <f>IF(N98="nulová",J98,0)</f>
        <v>0</v>
      </c>
      <c r="BJ98" s="16" t="s">
        <v>131</v>
      </c>
      <c r="BK98" s="148">
        <f>ROUND(I98*H98,3)</f>
        <v>0</v>
      </c>
      <c r="BL98" s="16" t="s">
        <v>130</v>
      </c>
      <c r="BM98" s="146" t="s">
        <v>172</v>
      </c>
    </row>
    <row r="99" spans="1:65" s="12" customFormat="1">
      <c r="B99" s="149"/>
      <c r="D99" s="150" t="s">
        <v>153</v>
      </c>
      <c r="E99" s="157" t="s">
        <v>1</v>
      </c>
      <c r="F99" s="151" t="s">
        <v>173</v>
      </c>
      <c r="H99" s="152">
        <v>5.0049999999999999</v>
      </c>
      <c r="I99" s="153"/>
      <c r="L99" s="149"/>
      <c r="M99" s="154"/>
      <c r="N99" s="155"/>
      <c r="O99" s="155"/>
      <c r="P99" s="155"/>
      <c r="Q99" s="155"/>
      <c r="R99" s="155"/>
      <c r="S99" s="155"/>
      <c r="T99" s="156"/>
      <c r="AT99" s="157" t="s">
        <v>153</v>
      </c>
      <c r="AU99" s="157" t="s">
        <v>131</v>
      </c>
      <c r="AV99" s="12" t="s">
        <v>131</v>
      </c>
      <c r="AW99" s="12" t="s">
        <v>30</v>
      </c>
      <c r="AX99" s="12" t="s">
        <v>80</v>
      </c>
      <c r="AY99" s="157" t="s">
        <v>124</v>
      </c>
    </row>
    <row r="100" spans="1:65" s="2" customFormat="1" ht="24.25" customHeight="1">
      <c r="A100" s="30"/>
      <c r="B100" s="134"/>
      <c r="C100" s="135" t="s">
        <v>174</v>
      </c>
      <c r="D100" s="135" t="s">
        <v>126</v>
      </c>
      <c r="E100" s="136" t="s">
        <v>175</v>
      </c>
      <c r="F100" s="137" t="s">
        <v>176</v>
      </c>
      <c r="G100" s="138" t="s">
        <v>140</v>
      </c>
      <c r="H100" s="139">
        <v>2.2749999999999999</v>
      </c>
      <c r="I100" s="140"/>
      <c r="J100" s="139">
        <f>ROUND(I100*H100,3)</f>
        <v>0</v>
      </c>
      <c r="K100" s="141"/>
      <c r="L100" s="31"/>
      <c r="M100" s="142" t="s">
        <v>1</v>
      </c>
      <c r="N100" s="143" t="s">
        <v>41</v>
      </c>
      <c r="O100" s="55"/>
      <c r="P100" s="144">
        <f>O100*H100</f>
        <v>0</v>
      </c>
      <c r="Q100" s="144">
        <v>2.4157199999999999</v>
      </c>
      <c r="R100" s="144">
        <f>Q100*H100</f>
        <v>5.4957629999999993</v>
      </c>
      <c r="S100" s="144">
        <v>0</v>
      </c>
      <c r="T100" s="145">
        <f>S100*H100</f>
        <v>0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R100" s="146" t="s">
        <v>130</v>
      </c>
      <c r="AT100" s="146" t="s">
        <v>126</v>
      </c>
      <c r="AU100" s="146" t="s">
        <v>131</v>
      </c>
      <c r="AY100" s="16" t="s">
        <v>124</v>
      </c>
      <c r="BE100" s="147">
        <f>IF(N100="základná",J100,0)</f>
        <v>0</v>
      </c>
      <c r="BF100" s="147">
        <f>IF(N100="znížená",J100,0)</f>
        <v>0</v>
      </c>
      <c r="BG100" s="147">
        <f>IF(N100="zákl. prenesená",J100,0)</f>
        <v>0</v>
      </c>
      <c r="BH100" s="147">
        <f>IF(N100="zníž. prenesená",J100,0)</f>
        <v>0</v>
      </c>
      <c r="BI100" s="147">
        <f>IF(N100="nulová",J100,0)</f>
        <v>0</v>
      </c>
      <c r="BJ100" s="16" t="s">
        <v>131</v>
      </c>
      <c r="BK100" s="148">
        <f>ROUND(I100*H100,3)</f>
        <v>0</v>
      </c>
      <c r="BL100" s="16" t="s">
        <v>130</v>
      </c>
      <c r="BM100" s="146" t="s">
        <v>177</v>
      </c>
    </row>
    <row r="101" spans="1:65" s="12" customFormat="1">
      <c r="B101" s="149"/>
      <c r="D101" s="150" t="s">
        <v>153</v>
      </c>
      <c r="E101" s="157" t="s">
        <v>1</v>
      </c>
      <c r="F101" s="151" t="s">
        <v>178</v>
      </c>
      <c r="H101" s="152">
        <v>2.2749999999999999</v>
      </c>
      <c r="I101" s="153"/>
      <c r="L101" s="149"/>
      <c r="M101" s="154"/>
      <c r="N101" s="155"/>
      <c r="O101" s="155"/>
      <c r="P101" s="155"/>
      <c r="Q101" s="155"/>
      <c r="R101" s="155"/>
      <c r="S101" s="155"/>
      <c r="T101" s="156"/>
      <c r="AT101" s="157" t="s">
        <v>153</v>
      </c>
      <c r="AU101" s="157" t="s">
        <v>131</v>
      </c>
      <c r="AV101" s="12" t="s">
        <v>131</v>
      </c>
      <c r="AW101" s="12" t="s">
        <v>30</v>
      </c>
      <c r="AX101" s="12" t="s">
        <v>80</v>
      </c>
      <c r="AY101" s="157" t="s">
        <v>124</v>
      </c>
    </row>
    <row r="102" spans="1:65" s="2" customFormat="1" ht="24.25" customHeight="1">
      <c r="A102" s="30"/>
      <c r="B102" s="134"/>
      <c r="C102" s="135" t="s">
        <v>179</v>
      </c>
      <c r="D102" s="135" t="s">
        <v>126</v>
      </c>
      <c r="E102" s="136" t="s">
        <v>180</v>
      </c>
      <c r="F102" s="137" t="s">
        <v>181</v>
      </c>
      <c r="G102" s="138" t="s">
        <v>129</v>
      </c>
      <c r="H102" s="139">
        <v>3.05</v>
      </c>
      <c r="I102" s="140"/>
      <c r="J102" s="139">
        <f>ROUND(I102*H102,3)</f>
        <v>0</v>
      </c>
      <c r="K102" s="141"/>
      <c r="L102" s="31"/>
      <c r="M102" s="142" t="s">
        <v>1</v>
      </c>
      <c r="N102" s="143" t="s">
        <v>41</v>
      </c>
      <c r="O102" s="55"/>
      <c r="P102" s="144">
        <f>O102*H102</f>
        <v>0</v>
      </c>
      <c r="Q102" s="144">
        <v>4.0699999999999998E-3</v>
      </c>
      <c r="R102" s="144">
        <f>Q102*H102</f>
        <v>1.2413499999999999E-2</v>
      </c>
      <c r="S102" s="144">
        <v>0</v>
      </c>
      <c r="T102" s="145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6" t="s">
        <v>130</v>
      </c>
      <c r="AT102" s="146" t="s">
        <v>126</v>
      </c>
      <c r="AU102" s="146" t="s">
        <v>131</v>
      </c>
      <c r="AY102" s="16" t="s">
        <v>124</v>
      </c>
      <c r="BE102" s="147">
        <f>IF(N102="základná",J102,0)</f>
        <v>0</v>
      </c>
      <c r="BF102" s="147">
        <f>IF(N102="znížená",J102,0)</f>
        <v>0</v>
      </c>
      <c r="BG102" s="147">
        <f>IF(N102="zákl. prenesená",J102,0)</f>
        <v>0</v>
      </c>
      <c r="BH102" s="147">
        <f>IF(N102="zníž. prenesená",J102,0)</f>
        <v>0</v>
      </c>
      <c r="BI102" s="147">
        <f>IF(N102="nulová",J102,0)</f>
        <v>0</v>
      </c>
      <c r="BJ102" s="16" t="s">
        <v>131</v>
      </c>
      <c r="BK102" s="148">
        <f>ROUND(I102*H102,3)</f>
        <v>0</v>
      </c>
      <c r="BL102" s="16" t="s">
        <v>130</v>
      </c>
      <c r="BM102" s="146" t="s">
        <v>182</v>
      </c>
    </row>
    <row r="103" spans="1:65" s="12" customFormat="1">
      <c r="B103" s="149"/>
      <c r="D103" s="150" t="s">
        <v>153</v>
      </c>
      <c r="E103" s="157" t="s">
        <v>1</v>
      </c>
      <c r="F103" s="151" t="s">
        <v>183</v>
      </c>
      <c r="H103" s="152">
        <v>3.05</v>
      </c>
      <c r="I103" s="153"/>
      <c r="L103" s="149"/>
      <c r="M103" s="154"/>
      <c r="N103" s="155"/>
      <c r="O103" s="155"/>
      <c r="P103" s="155"/>
      <c r="Q103" s="155"/>
      <c r="R103" s="155"/>
      <c r="S103" s="155"/>
      <c r="T103" s="156"/>
      <c r="AT103" s="157" t="s">
        <v>153</v>
      </c>
      <c r="AU103" s="157" t="s">
        <v>131</v>
      </c>
      <c r="AV103" s="12" t="s">
        <v>131</v>
      </c>
      <c r="AW103" s="12" t="s">
        <v>30</v>
      </c>
      <c r="AX103" s="12" t="s">
        <v>80</v>
      </c>
      <c r="AY103" s="157" t="s">
        <v>124</v>
      </c>
    </row>
    <row r="104" spans="1:65" s="2" customFormat="1" ht="24.25" customHeight="1">
      <c r="A104" s="30"/>
      <c r="B104" s="134"/>
      <c r="C104" s="135" t="s">
        <v>184</v>
      </c>
      <c r="D104" s="135" t="s">
        <v>126</v>
      </c>
      <c r="E104" s="136" t="s">
        <v>185</v>
      </c>
      <c r="F104" s="137" t="s">
        <v>186</v>
      </c>
      <c r="G104" s="138" t="s">
        <v>129</v>
      </c>
      <c r="H104" s="139">
        <v>3.05</v>
      </c>
      <c r="I104" s="140"/>
      <c r="J104" s="139">
        <f>ROUND(I104*H104,3)</f>
        <v>0</v>
      </c>
      <c r="K104" s="141"/>
      <c r="L104" s="31"/>
      <c r="M104" s="142" t="s">
        <v>1</v>
      </c>
      <c r="N104" s="143" t="s">
        <v>41</v>
      </c>
      <c r="O104" s="55"/>
      <c r="P104" s="144">
        <f>O104*H104</f>
        <v>0</v>
      </c>
      <c r="Q104" s="144">
        <v>0</v>
      </c>
      <c r="R104" s="144">
        <f>Q104*H104</f>
        <v>0</v>
      </c>
      <c r="S104" s="144">
        <v>0</v>
      </c>
      <c r="T104" s="145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6" t="s">
        <v>130</v>
      </c>
      <c r="AT104" s="146" t="s">
        <v>126</v>
      </c>
      <c r="AU104" s="146" t="s">
        <v>131</v>
      </c>
      <c r="AY104" s="16" t="s">
        <v>124</v>
      </c>
      <c r="BE104" s="147">
        <f>IF(N104="základná",J104,0)</f>
        <v>0</v>
      </c>
      <c r="BF104" s="147">
        <f>IF(N104="znížená",J104,0)</f>
        <v>0</v>
      </c>
      <c r="BG104" s="147">
        <f>IF(N104="zákl. prenesená",J104,0)</f>
        <v>0</v>
      </c>
      <c r="BH104" s="147">
        <f>IF(N104="zníž. prenesená",J104,0)</f>
        <v>0</v>
      </c>
      <c r="BI104" s="147">
        <f>IF(N104="nulová",J104,0)</f>
        <v>0</v>
      </c>
      <c r="BJ104" s="16" t="s">
        <v>131</v>
      </c>
      <c r="BK104" s="148">
        <f>ROUND(I104*H104,3)</f>
        <v>0</v>
      </c>
      <c r="BL104" s="16" t="s">
        <v>130</v>
      </c>
      <c r="BM104" s="146" t="s">
        <v>187</v>
      </c>
    </row>
    <row r="105" spans="1:65" s="2" customFormat="1" ht="16.5" customHeight="1">
      <c r="A105" s="30"/>
      <c r="B105" s="134"/>
      <c r="C105" s="135" t="s">
        <v>188</v>
      </c>
      <c r="D105" s="135" t="s">
        <v>126</v>
      </c>
      <c r="E105" s="136" t="s">
        <v>189</v>
      </c>
      <c r="F105" s="137" t="s">
        <v>190</v>
      </c>
      <c r="G105" s="138" t="s">
        <v>162</v>
      </c>
      <c r="H105" s="139">
        <v>0.22700000000000001</v>
      </c>
      <c r="I105" s="140"/>
      <c r="J105" s="139">
        <f>ROUND(I105*H105,3)</f>
        <v>0</v>
      </c>
      <c r="K105" s="141"/>
      <c r="L105" s="31"/>
      <c r="M105" s="142" t="s">
        <v>1</v>
      </c>
      <c r="N105" s="143" t="s">
        <v>41</v>
      </c>
      <c r="O105" s="55"/>
      <c r="P105" s="144">
        <f>O105*H105</f>
        <v>0</v>
      </c>
      <c r="Q105" s="144">
        <v>1.01895</v>
      </c>
      <c r="R105" s="144">
        <f>Q105*H105</f>
        <v>0.23130165000000003</v>
      </c>
      <c r="S105" s="144">
        <v>0</v>
      </c>
      <c r="T105" s="145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6" t="s">
        <v>130</v>
      </c>
      <c r="AT105" s="146" t="s">
        <v>126</v>
      </c>
      <c r="AU105" s="146" t="s">
        <v>131</v>
      </c>
      <c r="AY105" s="16" t="s">
        <v>124</v>
      </c>
      <c r="BE105" s="147">
        <f>IF(N105="základná",J105,0)</f>
        <v>0</v>
      </c>
      <c r="BF105" s="147">
        <f>IF(N105="znížená",J105,0)</f>
        <v>0</v>
      </c>
      <c r="BG105" s="147">
        <f>IF(N105="zákl. prenesená",J105,0)</f>
        <v>0</v>
      </c>
      <c r="BH105" s="147">
        <f>IF(N105="zníž. prenesená",J105,0)</f>
        <v>0</v>
      </c>
      <c r="BI105" s="147">
        <f>IF(N105="nulová",J105,0)</f>
        <v>0</v>
      </c>
      <c r="BJ105" s="16" t="s">
        <v>131</v>
      </c>
      <c r="BK105" s="148">
        <f>ROUND(I105*H105,3)</f>
        <v>0</v>
      </c>
      <c r="BL105" s="16" t="s">
        <v>130</v>
      </c>
      <c r="BM105" s="146" t="s">
        <v>191</v>
      </c>
    </row>
    <row r="106" spans="1:65" s="11" customFormat="1" ht="22.9" customHeight="1">
      <c r="B106" s="121"/>
      <c r="D106" s="122" t="s">
        <v>74</v>
      </c>
      <c r="E106" s="132" t="s">
        <v>145</v>
      </c>
      <c r="F106" s="132" t="s">
        <v>192</v>
      </c>
      <c r="I106" s="124"/>
      <c r="J106" s="133">
        <f>BK106</f>
        <v>0</v>
      </c>
      <c r="L106" s="121"/>
      <c r="M106" s="126"/>
      <c r="N106" s="127"/>
      <c r="O106" s="127"/>
      <c r="P106" s="128">
        <f>SUM(P107:P112)</f>
        <v>0</v>
      </c>
      <c r="Q106" s="127"/>
      <c r="R106" s="128">
        <f>SUM(R107:R112)</f>
        <v>2.8806934000000002</v>
      </c>
      <c r="S106" s="127"/>
      <c r="T106" s="129">
        <f>SUM(T107:T112)</f>
        <v>0</v>
      </c>
      <c r="AR106" s="122" t="s">
        <v>80</v>
      </c>
      <c r="AT106" s="130" t="s">
        <v>74</v>
      </c>
      <c r="AU106" s="130" t="s">
        <v>80</v>
      </c>
      <c r="AY106" s="122" t="s">
        <v>124</v>
      </c>
      <c r="BK106" s="131">
        <f>SUM(BK107:BK112)</f>
        <v>0</v>
      </c>
    </row>
    <row r="107" spans="1:65" s="2" customFormat="1" ht="24.25" customHeight="1">
      <c r="A107" s="30"/>
      <c r="B107" s="134"/>
      <c r="C107" s="135" t="s">
        <v>193</v>
      </c>
      <c r="D107" s="135" t="s">
        <v>126</v>
      </c>
      <c r="E107" s="136" t="s">
        <v>194</v>
      </c>
      <c r="F107" s="137" t="s">
        <v>195</v>
      </c>
      <c r="G107" s="138" t="s">
        <v>129</v>
      </c>
      <c r="H107" s="139">
        <v>4.63</v>
      </c>
      <c r="I107" s="140"/>
      <c r="J107" s="139">
        <f>ROUND(I107*H107,3)</f>
        <v>0</v>
      </c>
      <c r="K107" s="141"/>
      <c r="L107" s="31"/>
      <c r="M107" s="142" t="s">
        <v>1</v>
      </c>
      <c r="N107" s="143" t="s">
        <v>41</v>
      </c>
      <c r="O107" s="55"/>
      <c r="P107" s="144">
        <f>O107*H107</f>
        <v>0</v>
      </c>
      <c r="Q107" s="144">
        <v>0.27994000000000002</v>
      </c>
      <c r="R107" s="144">
        <f>Q107*H107</f>
        <v>1.2961222000000001</v>
      </c>
      <c r="S107" s="144">
        <v>0</v>
      </c>
      <c r="T107" s="145">
        <f>S107*H107</f>
        <v>0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R107" s="146" t="s">
        <v>130</v>
      </c>
      <c r="AT107" s="146" t="s">
        <v>126</v>
      </c>
      <c r="AU107" s="146" t="s">
        <v>131</v>
      </c>
      <c r="AY107" s="16" t="s">
        <v>124</v>
      </c>
      <c r="BE107" s="147">
        <f>IF(N107="základná",J107,0)</f>
        <v>0</v>
      </c>
      <c r="BF107" s="147">
        <f>IF(N107="znížená",J107,0)</f>
        <v>0</v>
      </c>
      <c r="BG107" s="147">
        <f>IF(N107="zákl. prenesená",J107,0)</f>
        <v>0</v>
      </c>
      <c r="BH107" s="147">
        <f>IF(N107="zníž. prenesená",J107,0)</f>
        <v>0</v>
      </c>
      <c r="BI107" s="147">
        <f>IF(N107="nulová",J107,0)</f>
        <v>0</v>
      </c>
      <c r="BJ107" s="16" t="s">
        <v>131</v>
      </c>
      <c r="BK107" s="148">
        <f>ROUND(I107*H107,3)</f>
        <v>0</v>
      </c>
      <c r="BL107" s="16" t="s">
        <v>130</v>
      </c>
      <c r="BM107" s="146" t="s">
        <v>196</v>
      </c>
    </row>
    <row r="108" spans="1:65" s="13" customFormat="1">
      <c r="B108" s="158"/>
      <c r="D108" s="150" t="s">
        <v>153</v>
      </c>
      <c r="E108" s="159" t="s">
        <v>1</v>
      </c>
      <c r="F108" s="160" t="s">
        <v>197</v>
      </c>
      <c r="H108" s="159" t="s">
        <v>1</v>
      </c>
      <c r="I108" s="161"/>
      <c r="L108" s="158"/>
      <c r="M108" s="162"/>
      <c r="N108" s="163"/>
      <c r="O108" s="163"/>
      <c r="P108" s="163"/>
      <c r="Q108" s="163"/>
      <c r="R108" s="163"/>
      <c r="S108" s="163"/>
      <c r="T108" s="164"/>
      <c r="AT108" s="159" t="s">
        <v>153</v>
      </c>
      <c r="AU108" s="159" t="s">
        <v>131</v>
      </c>
      <c r="AV108" s="13" t="s">
        <v>80</v>
      </c>
      <c r="AW108" s="13" t="s">
        <v>30</v>
      </c>
      <c r="AX108" s="13" t="s">
        <v>75</v>
      </c>
      <c r="AY108" s="159" t="s">
        <v>124</v>
      </c>
    </row>
    <row r="109" spans="1:65" s="12" customFormat="1">
      <c r="B109" s="149"/>
      <c r="D109" s="150" t="s">
        <v>153</v>
      </c>
      <c r="E109" s="157" t="s">
        <v>1</v>
      </c>
      <c r="F109" s="151" t="s">
        <v>198</v>
      </c>
      <c r="H109" s="152">
        <v>4.63</v>
      </c>
      <c r="I109" s="153"/>
      <c r="L109" s="149"/>
      <c r="M109" s="154"/>
      <c r="N109" s="155"/>
      <c r="O109" s="155"/>
      <c r="P109" s="155"/>
      <c r="Q109" s="155"/>
      <c r="R109" s="155"/>
      <c r="S109" s="155"/>
      <c r="T109" s="156"/>
      <c r="AT109" s="157" t="s">
        <v>153</v>
      </c>
      <c r="AU109" s="157" t="s">
        <v>131</v>
      </c>
      <c r="AV109" s="12" t="s">
        <v>131</v>
      </c>
      <c r="AW109" s="12" t="s">
        <v>30</v>
      </c>
      <c r="AX109" s="12" t="s">
        <v>80</v>
      </c>
      <c r="AY109" s="157" t="s">
        <v>124</v>
      </c>
    </row>
    <row r="110" spans="1:65" s="2" customFormat="1" ht="33" customHeight="1">
      <c r="A110" s="30"/>
      <c r="B110" s="134"/>
      <c r="C110" s="135" t="s">
        <v>199</v>
      </c>
      <c r="D110" s="135" t="s">
        <v>126</v>
      </c>
      <c r="E110" s="136" t="s">
        <v>200</v>
      </c>
      <c r="F110" s="137" t="s">
        <v>201</v>
      </c>
      <c r="G110" s="138" t="s">
        <v>129</v>
      </c>
      <c r="H110" s="139">
        <v>4.63</v>
      </c>
      <c r="I110" s="140"/>
      <c r="J110" s="139">
        <f>ROUND(I110*H110,3)</f>
        <v>0</v>
      </c>
      <c r="K110" s="141"/>
      <c r="L110" s="31"/>
      <c r="M110" s="142" t="s">
        <v>1</v>
      </c>
      <c r="N110" s="143" t="s">
        <v>41</v>
      </c>
      <c r="O110" s="55"/>
      <c r="P110" s="144">
        <f>O110*H110</f>
        <v>0</v>
      </c>
      <c r="Q110" s="144">
        <v>0.34223999999999999</v>
      </c>
      <c r="R110" s="144">
        <f>Q110*H110</f>
        <v>1.5845711999999998</v>
      </c>
      <c r="S110" s="144">
        <v>0</v>
      </c>
      <c r="T110" s="145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6" t="s">
        <v>130</v>
      </c>
      <c r="AT110" s="146" t="s">
        <v>126</v>
      </c>
      <c r="AU110" s="146" t="s">
        <v>131</v>
      </c>
      <c r="AY110" s="16" t="s">
        <v>124</v>
      </c>
      <c r="BE110" s="147">
        <f>IF(N110="základná",J110,0)</f>
        <v>0</v>
      </c>
      <c r="BF110" s="147">
        <f>IF(N110="znížená",J110,0)</f>
        <v>0</v>
      </c>
      <c r="BG110" s="147">
        <f>IF(N110="zákl. prenesená",J110,0)</f>
        <v>0</v>
      </c>
      <c r="BH110" s="147">
        <f>IF(N110="zníž. prenesená",J110,0)</f>
        <v>0</v>
      </c>
      <c r="BI110" s="147">
        <f>IF(N110="nulová",J110,0)</f>
        <v>0</v>
      </c>
      <c r="BJ110" s="16" t="s">
        <v>131</v>
      </c>
      <c r="BK110" s="148">
        <f>ROUND(I110*H110,3)</f>
        <v>0</v>
      </c>
      <c r="BL110" s="16" t="s">
        <v>130</v>
      </c>
      <c r="BM110" s="146" t="s">
        <v>202</v>
      </c>
    </row>
    <row r="111" spans="1:65" s="13" customFormat="1">
      <c r="B111" s="158"/>
      <c r="D111" s="150" t="s">
        <v>153</v>
      </c>
      <c r="E111" s="159" t="s">
        <v>1</v>
      </c>
      <c r="F111" s="160" t="s">
        <v>197</v>
      </c>
      <c r="H111" s="159" t="s">
        <v>1</v>
      </c>
      <c r="I111" s="161"/>
      <c r="L111" s="158"/>
      <c r="M111" s="162"/>
      <c r="N111" s="163"/>
      <c r="O111" s="163"/>
      <c r="P111" s="163"/>
      <c r="Q111" s="163"/>
      <c r="R111" s="163"/>
      <c r="S111" s="163"/>
      <c r="T111" s="164"/>
      <c r="AT111" s="159" t="s">
        <v>153</v>
      </c>
      <c r="AU111" s="159" t="s">
        <v>131</v>
      </c>
      <c r="AV111" s="13" t="s">
        <v>80</v>
      </c>
      <c r="AW111" s="13" t="s">
        <v>30</v>
      </c>
      <c r="AX111" s="13" t="s">
        <v>75</v>
      </c>
      <c r="AY111" s="159" t="s">
        <v>124</v>
      </c>
    </row>
    <row r="112" spans="1:65" s="12" customFormat="1">
      <c r="B112" s="149"/>
      <c r="D112" s="150" t="s">
        <v>153</v>
      </c>
      <c r="E112" s="157" t="s">
        <v>1</v>
      </c>
      <c r="F112" s="151" t="s">
        <v>198</v>
      </c>
      <c r="H112" s="152">
        <v>4.63</v>
      </c>
      <c r="I112" s="153"/>
      <c r="L112" s="149"/>
      <c r="M112" s="154"/>
      <c r="N112" s="155"/>
      <c r="O112" s="155"/>
      <c r="P112" s="155"/>
      <c r="Q112" s="155"/>
      <c r="R112" s="155"/>
      <c r="S112" s="155"/>
      <c r="T112" s="156"/>
      <c r="AT112" s="157" t="s">
        <v>153</v>
      </c>
      <c r="AU112" s="157" t="s">
        <v>131</v>
      </c>
      <c r="AV112" s="12" t="s">
        <v>131</v>
      </c>
      <c r="AW112" s="12" t="s">
        <v>30</v>
      </c>
      <c r="AX112" s="12" t="s">
        <v>80</v>
      </c>
      <c r="AY112" s="157" t="s">
        <v>124</v>
      </c>
    </row>
    <row r="113" spans="1:65" s="11" customFormat="1" ht="22.9" customHeight="1">
      <c r="B113" s="121"/>
      <c r="D113" s="122" t="s">
        <v>74</v>
      </c>
      <c r="E113" s="132" t="s">
        <v>159</v>
      </c>
      <c r="F113" s="132" t="s">
        <v>203</v>
      </c>
      <c r="I113" s="124"/>
      <c r="J113" s="133">
        <f>BK113</f>
        <v>0</v>
      </c>
      <c r="L113" s="121"/>
      <c r="M113" s="126"/>
      <c r="N113" s="127"/>
      <c r="O113" s="127"/>
      <c r="P113" s="128">
        <f>SUM(P114:P118)</f>
        <v>0</v>
      </c>
      <c r="Q113" s="127"/>
      <c r="R113" s="128">
        <f>SUM(R114:R118)</f>
        <v>0.19848000000000002</v>
      </c>
      <c r="S113" s="127"/>
      <c r="T113" s="129">
        <f>SUM(T114:T118)</f>
        <v>0</v>
      </c>
      <c r="AR113" s="122" t="s">
        <v>80</v>
      </c>
      <c r="AT113" s="130" t="s">
        <v>74</v>
      </c>
      <c r="AU113" s="130" t="s">
        <v>80</v>
      </c>
      <c r="AY113" s="122" t="s">
        <v>124</v>
      </c>
      <c r="BK113" s="131">
        <f>SUM(BK114:BK118)</f>
        <v>0</v>
      </c>
    </row>
    <row r="114" spans="1:65" s="2" customFormat="1" ht="16.5" customHeight="1">
      <c r="A114" s="30"/>
      <c r="B114" s="134"/>
      <c r="C114" s="135" t="s">
        <v>204</v>
      </c>
      <c r="D114" s="135" t="s">
        <v>126</v>
      </c>
      <c r="E114" s="136" t="s">
        <v>205</v>
      </c>
      <c r="F114" s="137" t="s">
        <v>206</v>
      </c>
      <c r="G114" s="138" t="s">
        <v>135</v>
      </c>
      <c r="H114" s="139">
        <v>5</v>
      </c>
      <c r="I114" s="140"/>
      <c r="J114" s="139">
        <f>ROUND(I114*H114,3)</f>
        <v>0</v>
      </c>
      <c r="K114" s="141"/>
      <c r="L114" s="31"/>
      <c r="M114" s="142" t="s">
        <v>1</v>
      </c>
      <c r="N114" s="143" t="s">
        <v>41</v>
      </c>
      <c r="O114" s="55"/>
      <c r="P114" s="144">
        <f>O114*H114</f>
        <v>0</v>
      </c>
      <c r="Q114" s="144">
        <v>3.3E-4</v>
      </c>
      <c r="R114" s="144">
        <f>Q114*H114</f>
        <v>1.65E-3</v>
      </c>
      <c r="S114" s="144">
        <v>0</v>
      </c>
      <c r="T114" s="145">
        <f>S114*H114</f>
        <v>0</v>
      </c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R114" s="146" t="s">
        <v>130</v>
      </c>
      <c r="AT114" s="146" t="s">
        <v>126</v>
      </c>
      <c r="AU114" s="146" t="s">
        <v>131</v>
      </c>
      <c r="AY114" s="16" t="s">
        <v>124</v>
      </c>
      <c r="BE114" s="147">
        <f>IF(N114="základná",J114,0)</f>
        <v>0</v>
      </c>
      <c r="BF114" s="147">
        <f>IF(N114="znížená",J114,0)</f>
        <v>0</v>
      </c>
      <c r="BG114" s="147">
        <f>IF(N114="zákl. prenesená",J114,0)</f>
        <v>0</v>
      </c>
      <c r="BH114" s="147">
        <f>IF(N114="zníž. prenesená",J114,0)</f>
        <v>0</v>
      </c>
      <c r="BI114" s="147">
        <f>IF(N114="nulová",J114,0)</f>
        <v>0</v>
      </c>
      <c r="BJ114" s="16" t="s">
        <v>131</v>
      </c>
      <c r="BK114" s="148">
        <f>ROUND(I114*H114,3)</f>
        <v>0</v>
      </c>
      <c r="BL114" s="16" t="s">
        <v>130</v>
      </c>
      <c r="BM114" s="146" t="s">
        <v>207</v>
      </c>
    </row>
    <row r="115" spans="1:65" s="13" customFormat="1">
      <c r="B115" s="158"/>
      <c r="D115" s="150" t="s">
        <v>153</v>
      </c>
      <c r="E115" s="159" t="s">
        <v>1</v>
      </c>
      <c r="F115" s="160" t="s">
        <v>208</v>
      </c>
      <c r="H115" s="159" t="s">
        <v>1</v>
      </c>
      <c r="I115" s="161"/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153</v>
      </c>
      <c r="AU115" s="159" t="s">
        <v>131</v>
      </c>
      <c r="AV115" s="13" t="s">
        <v>80</v>
      </c>
      <c r="AW115" s="13" t="s">
        <v>30</v>
      </c>
      <c r="AX115" s="13" t="s">
        <v>75</v>
      </c>
      <c r="AY115" s="159" t="s">
        <v>124</v>
      </c>
    </row>
    <row r="116" spans="1:65" s="12" customFormat="1">
      <c r="B116" s="149"/>
      <c r="D116" s="150" t="s">
        <v>153</v>
      </c>
      <c r="E116" s="157" t="s">
        <v>1</v>
      </c>
      <c r="F116" s="151" t="s">
        <v>145</v>
      </c>
      <c r="H116" s="152">
        <v>5</v>
      </c>
      <c r="I116" s="153"/>
      <c r="L116" s="149"/>
      <c r="M116" s="154"/>
      <c r="N116" s="155"/>
      <c r="O116" s="155"/>
      <c r="P116" s="155"/>
      <c r="Q116" s="155"/>
      <c r="R116" s="155"/>
      <c r="S116" s="155"/>
      <c r="T116" s="156"/>
      <c r="AT116" s="157" t="s">
        <v>153</v>
      </c>
      <c r="AU116" s="157" t="s">
        <v>131</v>
      </c>
      <c r="AV116" s="12" t="s">
        <v>131</v>
      </c>
      <c r="AW116" s="12" t="s">
        <v>30</v>
      </c>
      <c r="AX116" s="12" t="s">
        <v>80</v>
      </c>
      <c r="AY116" s="157" t="s">
        <v>124</v>
      </c>
    </row>
    <row r="117" spans="1:65" s="2" customFormat="1" ht="24.25" customHeight="1">
      <c r="A117" s="30"/>
      <c r="B117" s="134"/>
      <c r="C117" s="165" t="s">
        <v>209</v>
      </c>
      <c r="D117" s="165" t="s">
        <v>210</v>
      </c>
      <c r="E117" s="166" t="s">
        <v>211</v>
      </c>
      <c r="F117" s="167" t="s">
        <v>212</v>
      </c>
      <c r="G117" s="168" t="s">
        <v>135</v>
      </c>
      <c r="H117" s="169">
        <v>5</v>
      </c>
      <c r="I117" s="170"/>
      <c r="J117" s="169">
        <f>ROUND(I117*H117,3)</f>
        <v>0</v>
      </c>
      <c r="K117" s="171"/>
      <c r="L117" s="172"/>
      <c r="M117" s="173" t="s">
        <v>1</v>
      </c>
      <c r="N117" s="174" t="s">
        <v>41</v>
      </c>
      <c r="O117" s="55"/>
      <c r="P117" s="144">
        <f>O117*H117</f>
        <v>0</v>
      </c>
      <c r="Q117" s="144">
        <v>3.6749999999999998E-2</v>
      </c>
      <c r="R117" s="144">
        <f>Q117*H117</f>
        <v>0.18375</v>
      </c>
      <c r="S117" s="144">
        <v>0</v>
      </c>
      <c r="T117" s="145">
        <f>S117*H117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R117" s="146" t="s">
        <v>159</v>
      </c>
      <c r="AT117" s="146" t="s">
        <v>210</v>
      </c>
      <c r="AU117" s="146" t="s">
        <v>131</v>
      </c>
      <c r="AY117" s="16" t="s">
        <v>124</v>
      </c>
      <c r="BE117" s="147">
        <f>IF(N117="základná",J117,0)</f>
        <v>0</v>
      </c>
      <c r="BF117" s="147">
        <f>IF(N117="znížená",J117,0)</f>
        <v>0</v>
      </c>
      <c r="BG117" s="147">
        <f>IF(N117="zákl. prenesená",J117,0)</f>
        <v>0</v>
      </c>
      <c r="BH117" s="147">
        <f>IF(N117="zníž. prenesená",J117,0)</f>
        <v>0</v>
      </c>
      <c r="BI117" s="147">
        <f>IF(N117="nulová",J117,0)</f>
        <v>0</v>
      </c>
      <c r="BJ117" s="16" t="s">
        <v>131</v>
      </c>
      <c r="BK117" s="148">
        <f>ROUND(I117*H117,3)</f>
        <v>0</v>
      </c>
      <c r="BL117" s="16" t="s">
        <v>130</v>
      </c>
      <c r="BM117" s="146" t="s">
        <v>213</v>
      </c>
    </row>
    <row r="118" spans="1:65" s="2" customFormat="1" ht="24.25" customHeight="1">
      <c r="A118" s="30"/>
      <c r="B118" s="134"/>
      <c r="C118" s="135" t="s">
        <v>214</v>
      </c>
      <c r="D118" s="135" t="s">
        <v>126</v>
      </c>
      <c r="E118" s="136" t="s">
        <v>215</v>
      </c>
      <c r="F118" s="137" t="s">
        <v>216</v>
      </c>
      <c r="G118" s="138" t="s">
        <v>217</v>
      </c>
      <c r="H118" s="139">
        <v>3</v>
      </c>
      <c r="I118" s="140"/>
      <c r="J118" s="139">
        <f>ROUND(I118*H118,3)</f>
        <v>0</v>
      </c>
      <c r="K118" s="141"/>
      <c r="L118" s="31"/>
      <c r="M118" s="142" t="s">
        <v>1</v>
      </c>
      <c r="N118" s="143" t="s">
        <v>41</v>
      </c>
      <c r="O118" s="55"/>
      <c r="P118" s="144">
        <f>O118*H118</f>
        <v>0</v>
      </c>
      <c r="Q118" s="144">
        <v>4.3600000000000002E-3</v>
      </c>
      <c r="R118" s="144">
        <f>Q118*H118</f>
        <v>1.3080000000000001E-2</v>
      </c>
      <c r="S118" s="144">
        <v>0</v>
      </c>
      <c r="T118" s="145">
        <f>S118*H118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R118" s="146" t="s">
        <v>130</v>
      </c>
      <c r="AT118" s="146" t="s">
        <v>126</v>
      </c>
      <c r="AU118" s="146" t="s">
        <v>131</v>
      </c>
      <c r="AY118" s="16" t="s">
        <v>124</v>
      </c>
      <c r="BE118" s="147">
        <f>IF(N118="základná",J118,0)</f>
        <v>0</v>
      </c>
      <c r="BF118" s="147">
        <f>IF(N118="znížená",J118,0)</f>
        <v>0</v>
      </c>
      <c r="BG118" s="147">
        <f>IF(N118="zákl. prenesená",J118,0)</f>
        <v>0</v>
      </c>
      <c r="BH118" s="147">
        <f>IF(N118="zníž. prenesená",J118,0)</f>
        <v>0</v>
      </c>
      <c r="BI118" s="147">
        <f>IF(N118="nulová",J118,0)</f>
        <v>0</v>
      </c>
      <c r="BJ118" s="16" t="s">
        <v>131</v>
      </c>
      <c r="BK118" s="148">
        <f>ROUND(I118*H118,3)</f>
        <v>0</v>
      </c>
      <c r="BL118" s="16" t="s">
        <v>130</v>
      </c>
      <c r="BM118" s="146" t="s">
        <v>218</v>
      </c>
    </row>
    <row r="119" spans="1:65" s="11" customFormat="1" ht="22.9" customHeight="1">
      <c r="B119" s="121"/>
      <c r="D119" s="122" t="s">
        <v>74</v>
      </c>
      <c r="E119" s="132" t="s">
        <v>165</v>
      </c>
      <c r="F119" s="132" t="s">
        <v>219</v>
      </c>
      <c r="I119" s="124"/>
      <c r="J119" s="133">
        <f>BK119</f>
        <v>0</v>
      </c>
      <c r="L119" s="121"/>
      <c r="M119" s="126"/>
      <c r="N119" s="127"/>
      <c r="O119" s="127"/>
      <c r="P119" s="128">
        <f>SUM(P120:P132)</f>
        <v>0</v>
      </c>
      <c r="Q119" s="127"/>
      <c r="R119" s="128">
        <f>SUM(R120:R132)</f>
        <v>3.2542000000000005E-3</v>
      </c>
      <c r="S119" s="127"/>
      <c r="T119" s="129">
        <f>SUM(T120:T132)</f>
        <v>0.378</v>
      </c>
      <c r="AR119" s="122" t="s">
        <v>80</v>
      </c>
      <c r="AT119" s="130" t="s">
        <v>74</v>
      </c>
      <c r="AU119" s="130" t="s">
        <v>80</v>
      </c>
      <c r="AY119" s="122" t="s">
        <v>124</v>
      </c>
      <c r="BK119" s="131">
        <f>SUM(BK120:BK132)</f>
        <v>0</v>
      </c>
    </row>
    <row r="120" spans="1:65" s="2" customFormat="1" ht="24.25" customHeight="1">
      <c r="A120" s="30"/>
      <c r="B120" s="134"/>
      <c r="C120" s="135" t="s">
        <v>7</v>
      </c>
      <c r="D120" s="135" t="s">
        <v>126</v>
      </c>
      <c r="E120" s="136" t="s">
        <v>220</v>
      </c>
      <c r="F120" s="137" t="s">
        <v>221</v>
      </c>
      <c r="G120" s="138" t="s">
        <v>135</v>
      </c>
      <c r="H120" s="139">
        <v>69.42</v>
      </c>
      <c r="I120" s="140"/>
      <c r="J120" s="139">
        <f>ROUND(I120*H120,3)</f>
        <v>0</v>
      </c>
      <c r="K120" s="141"/>
      <c r="L120" s="31"/>
      <c r="M120" s="142" t="s">
        <v>1</v>
      </c>
      <c r="N120" s="143" t="s">
        <v>41</v>
      </c>
      <c r="O120" s="55"/>
      <c r="P120" s="144">
        <f>O120*H120</f>
        <v>0</v>
      </c>
      <c r="Q120" s="144">
        <v>1.0000000000000001E-5</v>
      </c>
      <c r="R120" s="144">
        <f>Q120*H120</f>
        <v>6.9420000000000007E-4</v>
      </c>
      <c r="S120" s="144">
        <v>0</v>
      </c>
      <c r="T120" s="145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6" t="s">
        <v>130</v>
      </c>
      <c r="AT120" s="146" t="s">
        <v>126</v>
      </c>
      <c r="AU120" s="146" t="s">
        <v>131</v>
      </c>
      <c r="AY120" s="16" t="s">
        <v>124</v>
      </c>
      <c r="BE120" s="147">
        <f>IF(N120="základná",J120,0)</f>
        <v>0</v>
      </c>
      <c r="BF120" s="147">
        <f>IF(N120="znížená",J120,0)</f>
        <v>0</v>
      </c>
      <c r="BG120" s="147">
        <f>IF(N120="zákl. prenesená",J120,0)</f>
        <v>0</v>
      </c>
      <c r="BH120" s="147">
        <f>IF(N120="zníž. prenesená",J120,0)</f>
        <v>0</v>
      </c>
      <c r="BI120" s="147">
        <f>IF(N120="nulová",J120,0)</f>
        <v>0</v>
      </c>
      <c r="BJ120" s="16" t="s">
        <v>131</v>
      </c>
      <c r="BK120" s="148">
        <f>ROUND(I120*H120,3)</f>
        <v>0</v>
      </c>
      <c r="BL120" s="16" t="s">
        <v>130</v>
      </c>
      <c r="BM120" s="146" t="s">
        <v>222</v>
      </c>
    </row>
    <row r="121" spans="1:65" s="2" customFormat="1" ht="37.9" customHeight="1">
      <c r="A121" s="30"/>
      <c r="B121" s="134"/>
      <c r="C121" s="135" t="s">
        <v>223</v>
      </c>
      <c r="D121" s="135" t="s">
        <v>126</v>
      </c>
      <c r="E121" s="136" t="s">
        <v>224</v>
      </c>
      <c r="F121" s="137" t="s">
        <v>225</v>
      </c>
      <c r="G121" s="138" t="s">
        <v>217</v>
      </c>
      <c r="H121" s="139">
        <v>16</v>
      </c>
      <c r="I121" s="140"/>
      <c r="J121" s="139">
        <f>ROUND(I121*H121,3)</f>
        <v>0</v>
      </c>
      <c r="K121" s="141"/>
      <c r="L121" s="31"/>
      <c r="M121" s="142" t="s">
        <v>1</v>
      </c>
      <c r="N121" s="143" t="s">
        <v>41</v>
      </c>
      <c r="O121" s="55"/>
      <c r="P121" s="144">
        <f>O121*H121</f>
        <v>0</v>
      </c>
      <c r="Q121" s="144">
        <v>1.6000000000000001E-4</v>
      </c>
      <c r="R121" s="144">
        <f>Q121*H121</f>
        <v>2.5600000000000002E-3</v>
      </c>
      <c r="S121" s="144">
        <v>0</v>
      </c>
      <c r="T121" s="145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46" t="s">
        <v>130</v>
      </c>
      <c r="AT121" s="146" t="s">
        <v>126</v>
      </c>
      <c r="AU121" s="146" t="s">
        <v>131</v>
      </c>
      <c r="AY121" s="16" t="s">
        <v>124</v>
      </c>
      <c r="BE121" s="147">
        <f>IF(N121="základná",J121,0)</f>
        <v>0</v>
      </c>
      <c r="BF121" s="147">
        <f>IF(N121="znížená",J121,0)</f>
        <v>0</v>
      </c>
      <c r="BG121" s="147">
        <f>IF(N121="zákl. prenesená",J121,0)</f>
        <v>0</v>
      </c>
      <c r="BH121" s="147">
        <f>IF(N121="zníž. prenesená",J121,0)</f>
        <v>0</v>
      </c>
      <c r="BI121" s="147">
        <f>IF(N121="nulová",J121,0)</f>
        <v>0</v>
      </c>
      <c r="BJ121" s="16" t="s">
        <v>131</v>
      </c>
      <c r="BK121" s="148">
        <f>ROUND(I121*H121,3)</f>
        <v>0</v>
      </c>
      <c r="BL121" s="16" t="s">
        <v>130</v>
      </c>
      <c r="BM121" s="146" t="s">
        <v>226</v>
      </c>
    </row>
    <row r="122" spans="1:65" s="13" customFormat="1">
      <c r="B122" s="158"/>
      <c r="D122" s="150" t="s">
        <v>153</v>
      </c>
      <c r="E122" s="159" t="s">
        <v>1</v>
      </c>
      <c r="F122" s="160" t="s">
        <v>227</v>
      </c>
      <c r="H122" s="159" t="s">
        <v>1</v>
      </c>
      <c r="I122" s="161"/>
      <c r="L122" s="158"/>
      <c r="M122" s="162"/>
      <c r="N122" s="163"/>
      <c r="O122" s="163"/>
      <c r="P122" s="163"/>
      <c r="Q122" s="163"/>
      <c r="R122" s="163"/>
      <c r="S122" s="163"/>
      <c r="T122" s="164"/>
      <c r="AT122" s="159" t="s">
        <v>153</v>
      </c>
      <c r="AU122" s="159" t="s">
        <v>131</v>
      </c>
      <c r="AV122" s="13" t="s">
        <v>80</v>
      </c>
      <c r="AW122" s="13" t="s">
        <v>30</v>
      </c>
      <c r="AX122" s="13" t="s">
        <v>75</v>
      </c>
      <c r="AY122" s="159" t="s">
        <v>124</v>
      </c>
    </row>
    <row r="123" spans="1:65" s="12" customFormat="1">
      <c r="B123" s="149"/>
      <c r="D123" s="150" t="s">
        <v>153</v>
      </c>
      <c r="E123" s="157" t="s">
        <v>1</v>
      </c>
      <c r="F123" s="151" t="s">
        <v>228</v>
      </c>
      <c r="H123" s="152">
        <v>16</v>
      </c>
      <c r="I123" s="153"/>
      <c r="L123" s="149"/>
      <c r="M123" s="154"/>
      <c r="N123" s="155"/>
      <c r="O123" s="155"/>
      <c r="P123" s="155"/>
      <c r="Q123" s="155"/>
      <c r="R123" s="155"/>
      <c r="S123" s="155"/>
      <c r="T123" s="156"/>
      <c r="AT123" s="157" t="s">
        <v>153</v>
      </c>
      <c r="AU123" s="157" t="s">
        <v>131</v>
      </c>
      <c r="AV123" s="12" t="s">
        <v>131</v>
      </c>
      <c r="AW123" s="12" t="s">
        <v>30</v>
      </c>
      <c r="AX123" s="12" t="s">
        <v>80</v>
      </c>
      <c r="AY123" s="157" t="s">
        <v>124</v>
      </c>
    </row>
    <row r="124" spans="1:65" s="2" customFormat="1" ht="33" customHeight="1">
      <c r="A124" s="30"/>
      <c r="B124" s="134"/>
      <c r="C124" s="135" t="s">
        <v>229</v>
      </c>
      <c r="D124" s="135" t="s">
        <v>126</v>
      </c>
      <c r="E124" s="136" t="s">
        <v>230</v>
      </c>
      <c r="F124" s="137" t="s">
        <v>231</v>
      </c>
      <c r="G124" s="138" t="s">
        <v>217</v>
      </c>
      <c r="H124" s="139">
        <v>2</v>
      </c>
      <c r="I124" s="140"/>
      <c r="J124" s="139">
        <f>ROUND(I124*H124,3)</f>
        <v>0</v>
      </c>
      <c r="K124" s="141"/>
      <c r="L124" s="31"/>
      <c r="M124" s="142" t="s">
        <v>1</v>
      </c>
      <c r="N124" s="143" t="s">
        <v>41</v>
      </c>
      <c r="O124" s="55"/>
      <c r="P124" s="144">
        <f>O124*H124</f>
        <v>0</v>
      </c>
      <c r="Q124" s="144">
        <v>0</v>
      </c>
      <c r="R124" s="144">
        <f>Q124*H124</f>
        <v>0</v>
      </c>
      <c r="S124" s="144">
        <v>0.189</v>
      </c>
      <c r="T124" s="145">
        <f>S124*H124</f>
        <v>0.378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46" t="s">
        <v>130</v>
      </c>
      <c r="AT124" s="146" t="s">
        <v>126</v>
      </c>
      <c r="AU124" s="146" t="s">
        <v>131</v>
      </c>
      <c r="AY124" s="16" t="s">
        <v>124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6" t="s">
        <v>131</v>
      </c>
      <c r="BK124" s="148">
        <f>ROUND(I124*H124,3)</f>
        <v>0</v>
      </c>
      <c r="BL124" s="16" t="s">
        <v>130</v>
      </c>
      <c r="BM124" s="146" t="s">
        <v>232</v>
      </c>
    </row>
    <row r="125" spans="1:65" s="2" customFormat="1" ht="21.75" customHeight="1">
      <c r="A125" s="30"/>
      <c r="B125" s="134"/>
      <c r="C125" s="135" t="s">
        <v>233</v>
      </c>
      <c r="D125" s="135" t="s">
        <v>126</v>
      </c>
      <c r="E125" s="136" t="s">
        <v>234</v>
      </c>
      <c r="F125" s="137" t="s">
        <v>235</v>
      </c>
      <c r="G125" s="138" t="s">
        <v>162</v>
      </c>
      <c r="H125" s="139">
        <v>8.5120000000000005</v>
      </c>
      <c r="I125" s="140"/>
      <c r="J125" s="139">
        <f>ROUND(I125*H125,3)</f>
        <v>0</v>
      </c>
      <c r="K125" s="141"/>
      <c r="L125" s="31"/>
      <c r="M125" s="142" t="s">
        <v>1</v>
      </c>
      <c r="N125" s="143" t="s">
        <v>41</v>
      </c>
      <c r="O125" s="55"/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5">
        <f>S125*H125</f>
        <v>0</v>
      </c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R125" s="146" t="s">
        <v>130</v>
      </c>
      <c r="AT125" s="146" t="s">
        <v>126</v>
      </c>
      <c r="AU125" s="146" t="s">
        <v>131</v>
      </c>
      <c r="AY125" s="16" t="s">
        <v>124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6" t="s">
        <v>131</v>
      </c>
      <c r="BK125" s="148">
        <f>ROUND(I125*H125,3)</f>
        <v>0</v>
      </c>
      <c r="BL125" s="16" t="s">
        <v>130</v>
      </c>
      <c r="BM125" s="146" t="s">
        <v>236</v>
      </c>
    </row>
    <row r="126" spans="1:65" s="2" customFormat="1" ht="24.25" customHeight="1">
      <c r="A126" s="30"/>
      <c r="B126" s="134"/>
      <c r="C126" s="135" t="s">
        <v>237</v>
      </c>
      <c r="D126" s="135" t="s">
        <v>126</v>
      </c>
      <c r="E126" s="136" t="s">
        <v>238</v>
      </c>
      <c r="F126" s="137" t="s">
        <v>239</v>
      </c>
      <c r="G126" s="138" t="s">
        <v>162</v>
      </c>
      <c r="H126" s="139">
        <v>170.24</v>
      </c>
      <c r="I126" s="140"/>
      <c r="J126" s="139">
        <f>ROUND(I126*H126,3)</f>
        <v>0</v>
      </c>
      <c r="K126" s="141"/>
      <c r="L126" s="31"/>
      <c r="M126" s="142" t="s">
        <v>1</v>
      </c>
      <c r="N126" s="143" t="s">
        <v>41</v>
      </c>
      <c r="O126" s="55"/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46" t="s">
        <v>130</v>
      </c>
      <c r="AT126" s="146" t="s">
        <v>126</v>
      </c>
      <c r="AU126" s="146" t="s">
        <v>131</v>
      </c>
      <c r="AY126" s="16" t="s">
        <v>124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6" t="s">
        <v>131</v>
      </c>
      <c r="BK126" s="148">
        <f>ROUND(I126*H126,3)</f>
        <v>0</v>
      </c>
      <c r="BL126" s="16" t="s">
        <v>130</v>
      </c>
      <c r="BM126" s="146" t="s">
        <v>240</v>
      </c>
    </row>
    <row r="127" spans="1:65" s="12" customFormat="1">
      <c r="B127" s="149"/>
      <c r="D127" s="150" t="s">
        <v>153</v>
      </c>
      <c r="F127" s="151" t="s">
        <v>241</v>
      </c>
      <c r="H127" s="152">
        <v>170.24</v>
      </c>
      <c r="I127" s="153"/>
      <c r="L127" s="149"/>
      <c r="M127" s="154"/>
      <c r="N127" s="155"/>
      <c r="O127" s="155"/>
      <c r="P127" s="155"/>
      <c r="Q127" s="155"/>
      <c r="R127" s="155"/>
      <c r="S127" s="155"/>
      <c r="T127" s="156"/>
      <c r="AT127" s="157" t="s">
        <v>153</v>
      </c>
      <c r="AU127" s="157" t="s">
        <v>131</v>
      </c>
      <c r="AV127" s="12" t="s">
        <v>131</v>
      </c>
      <c r="AW127" s="12" t="s">
        <v>3</v>
      </c>
      <c r="AX127" s="12" t="s">
        <v>80</v>
      </c>
      <c r="AY127" s="157" t="s">
        <v>124</v>
      </c>
    </row>
    <row r="128" spans="1:65" s="2" customFormat="1" ht="24.25" customHeight="1">
      <c r="A128" s="30"/>
      <c r="B128" s="134"/>
      <c r="C128" s="135" t="s">
        <v>242</v>
      </c>
      <c r="D128" s="135" t="s">
        <v>126</v>
      </c>
      <c r="E128" s="136" t="s">
        <v>243</v>
      </c>
      <c r="F128" s="137" t="s">
        <v>244</v>
      </c>
      <c r="G128" s="138" t="s">
        <v>162</v>
      </c>
      <c r="H128" s="139">
        <v>8.5120000000000005</v>
      </c>
      <c r="I128" s="140"/>
      <c r="J128" s="139">
        <f>ROUND(I128*H128,3)</f>
        <v>0</v>
      </c>
      <c r="K128" s="141"/>
      <c r="L128" s="31"/>
      <c r="M128" s="142" t="s">
        <v>1</v>
      </c>
      <c r="N128" s="143" t="s">
        <v>41</v>
      </c>
      <c r="O128" s="55"/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46" t="s">
        <v>130</v>
      </c>
      <c r="AT128" s="146" t="s">
        <v>126</v>
      </c>
      <c r="AU128" s="146" t="s">
        <v>131</v>
      </c>
      <c r="AY128" s="16" t="s">
        <v>124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6" t="s">
        <v>131</v>
      </c>
      <c r="BK128" s="148">
        <f>ROUND(I128*H128,3)</f>
        <v>0</v>
      </c>
      <c r="BL128" s="16" t="s">
        <v>130</v>
      </c>
      <c r="BM128" s="146" t="s">
        <v>245</v>
      </c>
    </row>
    <row r="129" spans="1:65" s="2" customFormat="1" ht="24.25" customHeight="1">
      <c r="A129" s="30"/>
      <c r="B129" s="134"/>
      <c r="C129" s="135" t="s">
        <v>246</v>
      </c>
      <c r="D129" s="135" t="s">
        <v>126</v>
      </c>
      <c r="E129" s="136" t="s">
        <v>247</v>
      </c>
      <c r="F129" s="137" t="s">
        <v>248</v>
      </c>
      <c r="G129" s="138" t="s">
        <v>162</v>
      </c>
      <c r="H129" s="139">
        <v>42.56</v>
      </c>
      <c r="I129" s="140"/>
      <c r="J129" s="139">
        <f>ROUND(I129*H129,3)</f>
        <v>0</v>
      </c>
      <c r="K129" s="141"/>
      <c r="L129" s="31"/>
      <c r="M129" s="142" t="s">
        <v>1</v>
      </c>
      <c r="N129" s="143" t="s">
        <v>41</v>
      </c>
      <c r="O129" s="55"/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46" t="s">
        <v>130</v>
      </c>
      <c r="AT129" s="146" t="s">
        <v>126</v>
      </c>
      <c r="AU129" s="146" t="s">
        <v>131</v>
      </c>
      <c r="AY129" s="16" t="s">
        <v>124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6" t="s">
        <v>131</v>
      </c>
      <c r="BK129" s="148">
        <f>ROUND(I129*H129,3)</f>
        <v>0</v>
      </c>
      <c r="BL129" s="16" t="s">
        <v>130</v>
      </c>
      <c r="BM129" s="146" t="s">
        <v>249</v>
      </c>
    </row>
    <row r="130" spans="1:65" s="12" customFormat="1">
      <c r="B130" s="149"/>
      <c r="D130" s="150" t="s">
        <v>153</v>
      </c>
      <c r="F130" s="151" t="s">
        <v>250</v>
      </c>
      <c r="H130" s="152">
        <v>42.56</v>
      </c>
      <c r="I130" s="153"/>
      <c r="L130" s="149"/>
      <c r="M130" s="154"/>
      <c r="N130" s="155"/>
      <c r="O130" s="155"/>
      <c r="P130" s="155"/>
      <c r="Q130" s="155"/>
      <c r="R130" s="155"/>
      <c r="S130" s="155"/>
      <c r="T130" s="156"/>
      <c r="AT130" s="157" t="s">
        <v>153</v>
      </c>
      <c r="AU130" s="157" t="s">
        <v>131</v>
      </c>
      <c r="AV130" s="12" t="s">
        <v>131</v>
      </c>
      <c r="AW130" s="12" t="s">
        <v>3</v>
      </c>
      <c r="AX130" s="12" t="s">
        <v>80</v>
      </c>
      <c r="AY130" s="157" t="s">
        <v>124</v>
      </c>
    </row>
    <row r="131" spans="1:65" s="2" customFormat="1" ht="24.25" customHeight="1">
      <c r="A131" s="30"/>
      <c r="B131" s="134"/>
      <c r="C131" s="135" t="s">
        <v>251</v>
      </c>
      <c r="D131" s="135" t="s">
        <v>126</v>
      </c>
      <c r="E131" s="136" t="s">
        <v>252</v>
      </c>
      <c r="F131" s="137" t="s">
        <v>253</v>
      </c>
      <c r="G131" s="138" t="s">
        <v>162</v>
      </c>
      <c r="H131" s="139">
        <v>8.5120000000000005</v>
      </c>
      <c r="I131" s="140"/>
      <c r="J131" s="139">
        <f>ROUND(I131*H131,3)</f>
        <v>0</v>
      </c>
      <c r="K131" s="141"/>
      <c r="L131" s="31"/>
      <c r="M131" s="142" t="s">
        <v>1</v>
      </c>
      <c r="N131" s="143" t="s">
        <v>41</v>
      </c>
      <c r="O131" s="55"/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46" t="s">
        <v>130</v>
      </c>
      <c r="AT131" s="146" t="s">
        <v>126</v>
      </c>
      <c r="AU131" s="146" t="s">
        <v>131</v>
      </c>
      <c r="AY131" s="16" t="s">
        <v>124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6" t="s">
        <v>131</v>
      </c>
      <c r="BK131" s="148">
        <f>ROUND(I131*H131,3)</f>
        <v>0</v>
      </c>
      <c r="BL131" s="16" t="s">
        <v>130</v>
      </c>
      <c r="BM131" s="146" t="s">
        <v>254</v>
      </c>
    </row>
    <row r="132" spans="1:65" s="2" customFormat="1" ht="16.5" customHeight="1">
      <c r="A132" s="30"/>
      <c r="B132" s="134"/>
      <c r="C132" s="135" t="s">
        <v>255</v>
      </c>
      <c r="D132" s="135" t="s">
        <v>126</v>
      </c>
      <c r="E132" s="136" t="s">
        <v>256</v>
      </c>
      <c r="F132" s="137" t="s">
        <v>257</v>
      </c>
      <c r="G132" s="138" t="s">
        <v>217</v>
      </c>
      <c r="H132" s="139">
        <v>1</v>
      </c>
      <c r="I132" s="140"/>
      <c r="J132" s="139">
        <f>ROUND(I132*H132,3)</f>
        <v>0</v>
      </c>
      <c r="K132" s="141"/>
      <c r="L132" s="31"/>
      <c r="M132" s="142" t="s">
        <v>1</v>
      </c>
      <c r="N132" s="143" t="s">
        <v>41</v>
      </c>
      <c r="O132" s="55"/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46" t="s">
        <v>130</v>
      </c>
      <c r="AT132" s="146" t="s">
        <v>126</v>
      </c>
      <c r="AU132" s="146" t="s">
        <v>131</v>
      </c>
      <c r="AY132" s="16" t="s">
        <v>124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6" t="s">
        <v>131</v>
      </c>
      <c r="BK132" s="148">
        <f>ROUND(I132*H132,3)</f>
        <v>0</v>
      </c>
      <c r="BL132" s="16" t="s">
        <v>130</v>
      </c>
      <c r="BM132" s="146" t="s">
        <v>258</v>
      </c>
    </row>
    <row r="133" spans="1:65" s="11" customFormat="1" ht="22.9" customHeight="1">
      <c r="B133" s="121"/>
      <c r="D133" s="122" t="s">
        <v>74</v>
      </c>
      <c r="E133" s="132" t="s">
        <v>259</v>
      </c>
      <c r="F133" s="132" t="s">
        <v>260</v>
      </c>
      <c r="I133" s="124"/>
      <c r="J133" s="133">
        <f>BK133</f>
        <v>0</v>
      </c>
      <c r="L133" s="121"/>
      <c r="M133" s="126"/>
      <c r="N133" s="127"/>
      <c r="O133" s="127"/>
      <c r="P133" s="128">
        <f>P134</f>
        <v>0</v>
      </c>
      <c r="Q133" s="127"/>
      <c r="R133" s="128">
        <f>R134</f>
        <v>0</v>
      </c>
      <c r="S133" s="127"/>
      <c r="T133" s="129">
        <f>T134</f>
        <v>0</v>
      </c>
      <c r="AR133" s="122" t="s">
        <v>80</v>
      </c>
      <c r="AT133" s="130" t="s">
        <v>74</v>
      </c>
      <c r="AU133" s="130" t="s">
        <v>80</v>
      </c>
      <c r="AY133" s="122" t="s">
        <v>124</v>
      </c>
      <c r="BK133" s="131">
        <f>BK134</f>
        <v>0</v>
      </c>
    </row>
    <row r="134" spans="1:65" s="2" customFormat="1" ht="24.25" customHeight="1">
      <c r="A134" s="30"/>
      <c r="B134" s="134"/>
      <c r="C134" s="135" t="s">
        <v>261</v>
      </c>
      <c r="D134" s="135" t="s">
        <v>126</v>
      </c>
      <c r="E134" s="136" t="s">
        <v>262</v>
      </c>
      <c r="F134" s="137" t="s">
        <v>263</v>
      </c>
      <c r="G134" s="138" t="s">
        <v>162</v>
      </c>
      <c r="H134" s="139">
        <v>19.181999999999999</v>
      </c>
      <c r="I134" s="140"/>
      <c r="J134" s="139">
        <f>ROUND(I134*H134,3)</f>
        <v>0</v>
      </c>
      <c r="K134" s="141"/>
      <c r="L134" s="31"/>
      <c r="M134" s="142" t="s">
        <v>1</v>
      </c>
      <c r="N134" s="143" t="s">
        <v>41</v>
      </c>
      <c r="O134" s="55"/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46" t="s">
        <v>130</v>
      </c>
      <c r="AT134" s="146" t="s">
        <v>126</v>
      </c>
      <c r="AU134" s="146" t="s">
        <v>131</v>
      </c>
      <c r="AY134" s="16" t="s">
        <v>124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6" t="s">
        <v>131</v>
      </c>
      <c r="BK134" s="148">
        <f>ROUND(I134*H134,3)</f>
        <v>0</v>
      </c>
      <c r="BL134" s="16" t="s">
        <v>130</v>
      </c>
      <c r="BM134" s="146" t="s">
        <v>264</v>
      </c>
    </row>
    <row r="135" spans="1:65" s="11" customFormat="1" ht="25.9" customHeight="1">
      <c r="B135" s="121"/>
      <c r="D135" s="122" t="s">
        <v>74</v>
      </c>
      <c r="E135" s="123" t="s">
        <v>265</v>
      </c>
      <c r="F135" s="123" t="s">
        <v>266</v>
      </c>
      <c r="I135" s="124"/>
      <c r="J135" s="125">
        <f>BK135</f>
        <v>0</v>
      </c>
      <c r="L135" s="121"/>
      <c r="M135" s="126"/>
      <c r="N135" s="127"/>
      <c r="O135" s="127"/>
      <c r="P135" s="128">
        <f>P136+P142+P145+P149+P155+P166</f>
        <v>0</v>
      </c>
      <c r="Q135" s="127"/>
      <c r="R135" s="128">
        <f>R136+R142+R145+R149+R155+R166</f>
        <v>0.39738790000000002</v>
      </c>
      <c r="S135" s="127"/>
      <c r="T135" s="129">
        <f>T136+T142+T145+T149+T155+T166</f>
        <v>0.31589999999999996</v>
      </c>
      <c r="AR135" s="122" t="s">
        <v>131</v>
      </c>
      <c r="AT135" s="130" t="s">
        <v>74</v>
      </c>
      <c r="AU135" s="130" t="s">
        <v>75</v>
      </c>
      <c r="AY135" s="122" t="s">
        <v>124</v>
      </c>
      <c r="BK135" s="131">
        <f>BK136+BK142+BK145+BK149+BK155+BK166</f>
        <v>0</v>
      </c>
    </row>
    <row r="136" spans="1:65" s="11" customFormat="1" ht="22.9" customHeight="1">
      <c r="B136" s="121"/>
      <c r="D136" s="122" t="s">
        <v>74</v>
      </c>
      <c r="E136" s="132" t="s">
        <v>267</v>
      </c>
      <c r="F136" s="132" t="s">
        <v>268</v>
      </c>
      <c r="I136" s="124"/>
      <c r="J136" s="133">
        <f>BK136</f>
        <v>0</v>
      </c>
      <c r="L136" s="121"/>
      <c r="M136" s="126"/>
      <c r="N136" s="127"/>
      <c r="O136" s="127"/>
      <c r="P136" s="128">
        <f>SUM(P137:P141)</f>
        <v>0</v>
      </c>
      <c r="Q136" s="127"/>
      <c r="R136" s="128">
        <f>SUM(R137:R141)</f>
        <v>2.0930000000000002E-3</v>
      </c>
      <c r="S136" s="127"/>
      <c r="T136" s="129">
        <f>SUM(T137:T141)</f>
        <v>0</v>
      </c>
      <c r="AR136" s="122" t="s">
        <v>131</v>
      </c>
      <c r="AT136" s="130" t="s">
        <v>74</v>
      </c>
      <c r="AU136" s="130" t="s">
        <v>80</v>
      </c>
      <c r="AY136" s="122" t="s">
        <v>124</v>
      </c>
      <c r="BK136" s="131">
        <f>SUM(BK137:BK141)</f>
        <v>0</v>
      </c>
    </row>
    <row r="137" spans="1:65" s="2" customFormat="1" ht="37.9" customHeight="1">
      <c r="A137" s="30"/>
      <c r="B137" s="134"/>
      <c r="C137" s="135" t="s">
        <v>269</v>
      </c>
      <c r="D137" s="135" t="s">
        <v>126</v>
      </c>
      <c r="E137" s="136" t="s">
        <v>270</v>
      </c>
      <c r="F137" s="137" t="s">
        <v>271</v>
      </c>
      <c r="G137" s="138" t="s">
        <v>129</v>
      </c>
      <c r="H137" s="139">
        <v>9.1</v>
      </c>
      <c r="I137" s="140"/>
      <c r="J137" s="139">
        <f>ROUND(I137*H137,3)</f>
        <v>0</v>
      </c>
      <c r="K137" s="141"/>
      <c r="L137" s="31"/>
      <c r="M137" s="142" t="s">
        <v>1</v>
      </c>
      <c r="N137" s="143" t="s">
        <v>41</v>
      </c>
      <c r="O137" s="55"/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46" t="s">
        <v>199</v>
      </c>
      <c r="AT137" s="146" t="s">
        <v>126</v>
      </c>
      <c r="AU137" s="146" t="s">
        <v>131</v>
      </c>
      <c r="AY137" s="16" t="s">
        <v>124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6" t="s">
        <v>131</v>
      </c>
      <c r="BK137" s="148">
        <f>ROUND(I137*H137,3)</f>
        <v>0</v>
      </c>
      <c r="BL137" s="16" t="s">
        <v>199</v>
      </c>
      <c r="BM137" s="146" t="s">
        <v>272</v>
      </c>
    </row>
    <row r="138" spans="1:65" s="12" customFormat="1">
      <c r="B138" s="149"/>
      <c r="D138" s="150" t="s">
        <v>153</v>
      </c>
      <c r="E138" s="157" t="s">
        <v>1</v>
      </c>
      <c r="F138" s="151" t="s">
        <v>273</v>
      </c>
      <c r="H138" s="152">
        <v>9.1</v>
      </c>
      <c r="I138" s="153"/>
      <c r="L138" s="149"/>
      <c r="M138" s="154"/>
      <c r="N138" s="155"/>
      <c r="O138" s="155"/>
      <c r="P138" s="155"/>
      <c r="Q138" s="155"/>
      <c r="R138" s="155"/>
      <c r="S138" s="155"/>
      <c r="T138" s="156"/>
      <c r="AT138" s="157" t="s">
        <v>153</v>
      </c>
      <c r="AU138" s="157" t="s">
        <v>131</v>
      </c>
      <c r="AV138" s="12" t="s">
        <v>131</v>
      </c>
      <c r="AW138" s="12" t="s">
        <v>30</v>
      </c>
      <c r="AX138" s="12" t="s">
        <v>80</v>
      </c>
      <c r="AY138" s="157" t="s">
        <v>124</v>
      </c>
    </row>
    <row r="139" spans="1:65" s="2" customFormat="1" ht="16.5" customHeight="1">
      <c r="A139" s="30"/>
      <c r="B139" s="134"/>
      <c r="C139" s="165" t="s">
        <v>274</v>
      </c>
      <c r="D139" s="165" t="s">
        <v>210</v>
      </c>
      <c r="E139" s="166" t="s">
        <v>275</v>
      </c>
      <c r="F139" s="167" t="s">
        <v>276</v>
      </c>
      <c r="G139" s="168" t="s">
        <v>129</v>
      </c>
      <c r="H139" s="169">
        <v>10.465</v>
      </c>
      <c r="I139" s="170"/>
      <c r="J139" s="169">
        <f>ROUND(I139*H139,3)</f>
        <v>0</v>
      </c>
      <c r="K139" s="171"/>
      <c r="L139" s="172"/>
      <c r="M139" s="173" t="s">
        <v>1</v>
      </c>
      <c r="N139" s="174" t="s">
        <v>41</v>
      </c>
      <c r="O139" s="55"/>
      <c r="P139" s="144">
        <f>O139*H139</f>
        <v>0</v>
      </c>
      <c r="Q139" s="144">
        <v>2.0000000000000001E-4</v>
      </c>
      <c r="R139" s="144">
        <f>Q139*H139</f>
        <v>2.0930000000000002E-3</v>
      </c>
      <c r="S139" s="144">
        <v>0</v>
      </c>
      <c r="T139" s="145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46" t="s">
        <v>277</v>
      </c>
      <c r="AT139" s="146" t="s">
        <v>210</v>
      </c>
      <c r="AU139" s="146" t="s">
        <v>131</v>
      </c>
      <c r="AY139" s="16" t="s">
        <v>124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6" t="s">
        <v>131</v>
      </c>
      <c r="BK139" s="148">
        <f>ROUND(I139*H139,3)</f>
        <v>0</v>
      </c>
      <c r="BL139" s="16" t="s">
        <v>199</v>
      </c>
      <c r="BM139" s="146" t="s">
        <v>278</v>
      </c>
    </row>
    <row r="140" spans="1:65" s="12" customFormat="1">
      <c r="B140" s="149"/>
      <c r="D140" s="150" t="s">
        <v>153</v>
      </c>
      <c r="F140" s="151" t="s">
        <v>279</v>
      </c>
      <c r="H140" s="152">
        <v>10.465</v>
      </c>
      <c r="I140" s="153"/>
      <c r="L140" s="149"/>
      <c r="M140" s="154"/>
      <c r="N140" s="155"/>
      <c r="O140" s="155"/>
      <c r="P140" s="155"/>
      <c r="Q140" s="155"/>
      <c r="R140" s="155"/>
      <c r="S140" s="155"/>
      <c r="T140" s="156"/>
      <c r="AT140" s="157" t="s">
        <v>153</v>
      </c>
      <c r="AU140" s="157" t="s">
        <v>131</v>
      </c>
      <c r="AV140" s="12" t="s">
        <v>131</v>
      </c>
      <c r="AW140" s="12" t="s">
        <v>3</v>
      </c>
      <c r="AX140" s="12" t="s">
        <v>80</v>
      </c>
      <c r="AY140" s="157" t="s">
        <v>124</v>
      </c>
    </row>
    <row r="141" spans="1:65" s="2" customFormat="1" ht="24.25" customHeight="1">
      <c r="A141" s="30"/>
      <c r="B141" s="134"/>
      <c r="C141" s="135" t="s">
        <v>277</v>
      </c>
      <c r="D141" s="135" t="s">
        <v>126</v>
      </c>
      <c r="E141" s="136" t="s">
        <v>280</v>
      </c>
      <c r="F141" s="137" t="s">
        <v>281</v>
      </c>
      <c r="G141" s="138" t="s">
        <v>162</v>
      </c>
      <c r="H141" s="139">
        <v>2E-3</v>
      </c>
      <c r="I141" s="140"/>
      <c r="J141" s="139">
        <f>ROUND(I141*H141,3)</f>
        <v>0</v>
      </c>
      <c r="K141" s="141"/>
      <c r="L141" s="31"/>
      <c r="M141" s="142" t="s">
        <v>1</v>
      </c>
      <c r="N141" s="143" t="s">
        <v>41</v>
      </c>
      <c r="O141" s="55"/>
      <c r="P141" s="144">
        <f>O141*H141</f>
        <v>0</v>
      </c>
      <c r="Q141" s="144">
        <v>0</v>
      </c>
      <c r="R141" s="144">
        <f>Q141*H141</f>
        <v>0</v>
      </c>
      <c r="S141" s="144">
        <v>0</v>
      </c>
      <c r="T141" s="145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6" t="s">
        <v>199</v>
      </c>
      <c r="AT141" s="146" t="s">
        <v>126</v>
      </c>
      <c r="AU141" s="146" t="s">
        <v>131</v>
      </c>
      <c r="AY141" s="16" t="s">
        <v>124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6" t="s">
        <v>131</v>
      </c>
      <c r="BK141" s="148">
        <f>ROUND(I141*H141,3)</f>
        <v>0</v>
      </c>
      <c r="BL141" s="16" t="s">
        <v>199</v>
      </c>
      <c r="BM141" s="146" t="s">
        <v>282</v>
      </c>
    </row>
    <row r="142" spans="1:65" s="11" customFormat="1" ht="22.9" customHeight="1">
      <c r="B142" s="121"/>
      <c r="D142" s="122" t="s">
        <v>74</v>
      </c>
      <c r="E142" s="132" t="s">
        <v>283</v>
      </c>
      <c r="F142" s="132" t="s">
        <v>284</v>
      </c>
      <c r="I142" s="124"/>
      <c r="J142" s="133">
        <f>BK142</f>
        <v>0</v>
      </c>
      <c r="L142" s="121"/>
      <c r="M142" s="126"/>
      <c r="N142" s="127"/>
      <c r="O142" s="127"/>
      <c r="P142" s="128">
        <f>SUM(P143:P144)</f>
        <v>0</v>
      </c>
      <c r="Q142" s="127"/>
      <c r="R142" s="128">
        <f>SUM(R143:R144)</f>
        <v>6.4000000000000005E-4</v>
      </c>
      <c r="S142" s="127"/>
      <c r="T142" s="129">
        <f>SUM(T143:T144)</f>
        <v>0</v>
      </c>
      <c r="AR142" s="122" t="s">
        <v>131</v>
      </c>
      <c r="AT142" s="130" t="s">
        <v>74</v>
      </c>
      <c r="AU142" s="130" t="s">
        <v>80</v>
      </c>
      <c r="AY142" s="122" t="s">
        <v>124</v>
      </c>
      <c r="BK142" s="131">
        <f>SUM(BK143:BK144)</f>
        <v>0</v>
      </c>
    </row>
    <row r="143" spans="1:65" s="2" customFormat="1" ht="24.25" customHeight="1">
      <c r="A143" s="30"/>
      <c r="B143" s="134"/>
      <c r="C143" s="135" t="s">
        <v>285</v>
      </c>
      <c r="D143" s="135" t="s">
        <v>126</v>
      </c>
      <c r="E143" s="136" t="s">
        <v>286</v>
      </c>
      <c r="F143" s="137" t="s">
        <v>287</v>
      </c>
      <c r="G143" s="138" t="s">
        <v>217</v>
      </c>
      <c r="H143" s="139">
        <v>1</v>
      </c>
      <c r="I143" s="140"/>
      <c r="J143" s="139">
        <f>ROUND(I143*H143,3)</f>
        <v>0</v>
      </c>
      <c r="K143" s="141"/>
      <c r="L143" s="31"/>
      <c r="M143" s="142" t="s">
        <v>1</v>
      </c>
      <c r="N143" s="143" t="s">
        <v>41</v>
      </c>
      <c r="O143" s="55"/>
      <c r="P143" s="144">
        <f>O143*H143</f>
        <v>0</v>
      </c>
      <c r="Q143" s="144">
        <v>1E-4</v>
      </c>
      <c r="R143" s="144">
        <f>Q143*H143</f>
        <v>1E-4</v>
      </c>
      <c r="S143" s="144">
        <v>0</v>
      </c>
      <c r="T143" s="145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46" t="s">
        <v>199</v>
      </c>
      <c r="AT143" s="146" t="s">
        <v>126</v>
      </c>
      <c r="AU143" s="146" t="s">
        <v>131</v>
      </c>
      <c r="AY143" s="16" t="s">
        <v>124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6" t="s">
        <v>131</v>
      </c>
      <c r="BK143" s="148">
        <f>ROUND(I143*H143,3)</f>
        <v>0</v>
      </c>
      <c r="BL143" s="16" t="s">
        <v>199</v>
      </c>
      <c r="BM143" s="146" t="s">
        <v>288</v>
      </c>
    </row>
    <row r="144" spans="1:65" s="2" customFormat="1" ht="16.5" customHeight="1">
      <c r="A144" s="30"/>
      <c r="B144" s="134"/>
      <c r="C144" s="165" t="s">
        <v>289</v>
      </c>
      <c r="D144" s="165" t="s">
        <v>210</v>
      </c>
      <c r="E144" s="166" t="s">
        <v>290</v>
      </c>
      <c r="F144" s="167" t="s">
        <v>291</v>
      </c>
      <c r="G144" s="168" t="s">
        <v>217</v>
      </c>
      <c r="H144" s="169">
        <v>1</v>
      </c>
      <c r="I144" s="170"/>
      <c r="J144" s="169">
        <f>ROUND(I144*H144,3)</f>
        <v>0</v>
      </c>
      <c r="K144" s="171"/>
      <c r="L144" s="172"/>
      <c r="M144" s="173" t="s">
        <v>1</v>
      </c>
      <c r="N144" s="174" t="s">
        <v>41</v>
      </c>
      <c r="O144" s="55"/>
      <c r="P144" s="144">
        <f>O144*H144</f>
        <v>0</v>
      </c>
      <c r="Q144" s="144">
        <v>5.4000000000000001E-4</v>
      </c>
      <c r="R144" s="144">
        <f>Q144*H144</f>
        <v>5.4000000000000001E-4</v>
      </c>
      <c r="S144" s="144">
        <v>0</v>
      </c>
      <c r="T144" s="145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46" t="s">
        <v>277</v>
      </c>
      <c r="AT144" s="146" t="s">
        <v>210</v>
      </c>
      <c r="AU144" s="146" t="s">
        <v>131</v>
      </c>
      <c r="AY144" s="16" t="s">
        <v>124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6" t="s">
        <v>131</v>
      </c>
      <c r="BK144" s="148">
        <f>ROUND(I144*H144,3)</f>
        <v>0</v>
      </c>
      <c r="BL144" s="16" t="s">
        <v>199</v>
      </c>
      <c r="BM144" s="146" t="s">
        <v>292</v>
      </c>
    </row>
    <row r="145" spans="1:65" s="11" customFormat="1" ht="22.9" customHeight="1">
      <c r="B145" s="121"/>
      <c r="D145" s="122" t="s">
        <v>74</v>
      </c>
      <c r="E145" s="132" t="s">
        <v>293</v>
      </c>
      <c r="F145" s="132" t="s">
        <v>294</v>
      </c>
      <c r="I145" s="124"/>
      <c r="J145" s="133">
        <f>BK145</f>
        <v>0</v>
      </c>
      <c r="L145" s="121"/>
      <c r="M145" s="126"/>
      <c r="N145" s="127"/>
      <c r="O145" s="127"/>
      <c r="P145" s="128">
        <f>SUM(P146:P148)</f>
        <v>0</v>
      </c>
      <c r="Q145" s="127"/>
      <c r="R145" s="128">
        <f>SUM(R146:R148)</f>
        <v>1.5000000000000001E-4</v>
      </c>
      <c r="S145" s="127"/>
      <c r="T145" s="129">
        <f>SUM(T146:T148)</f>
        <v>0.31589999999999996</v>
      </c>
      <c r="AR145" s="122" t="s">
        <v>131</v>
      </c>
      <c r="AT145" s="130" t="s">
        <v>74</v>
      </c>
      <c r="AU145" s="130" t="s">
        <v>80</v>
      </c>
      <c r="AY145" s="122" t="s">
        <v>124</v>
      </c>
      <c r="BK145" s="131">
        <f>SUM(BK146:BK148)</f>
        <v>0</v>
      </c>
    </row>
    <row r="146" spans="1:65" s="2" customFormat="1" ht="24.25" customHeight="1">
      <c r="A146" s="30"/>
      <c r="B146" s="134"/>
      <c r="C146" s="135" t="s">
        <v>295</v>
      </c>
      <c r="D146" s="135" t="s">
        <v>126</v>
      </c>
      <c r="E146" s="136" t="s">
        <v>296</v>
      </c>
      <c r="F146" s="137" t="s">
        <v>297</v>
      </c>
      <c r="G146" s="138" t="s">
        <v>129</v>
      </c>
      <c r="H146" s="139">
        <v>15</v>
      </c>
      <c r="I146" s="140"/>
      <c r="J146" s="139">
        <f>ROUND(I146*H146,3)</f>
        <v>0</v>
      </c>
      <c r="K146" s="141"/>
      <c r="L146" s="31"/>
      <c r="M146" s="142" t="s">
        <v>1</v>
      </c>
      <c r="N146" s="143" t="s">
        <v>41</v>
      </c>
      <c r="O146" s="55"/>
      <c r="P146" s="144">
        <f>O146*H146</f>
        <v>0</v>
      </c>
      <c r="Q146" s="144">
        <v>1.0000000000000001E-5</v>
      </c>
      <c r="R146" s="144">
        <f>Q146*H146</f>
        <v>1.5000000000000001E-4</v>
      </c>
      <c r="S146" s="144">
        <v>0</v>
      </c>
      <c r="T146" s="145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6" t="s">
        <v>199</v>
      </c>
      <c r="AT146" s="146" t="s">
        <v>126</v>
      </c>
      <c r="AU146" s="146" t="s">
        <v>131</v>
      </c>
      <c r="AY146" s="16" t="s">
        <v>124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6" t="s">
        <v>131</v>
      </c>
      <c r="BK146" s="148">
        <f>ROUND(I146*H146,3)</f>
        <v>0</v>
      </c>
      <c r="BL146" s="16" t="s">
        <v>199</v>
      </c>
      <c r="BM146" s="146" t="s">
        <v>298</v>
      </c>
    </row>
    <row r="147" spans="1:65" s="2" customFormat="1" ht="37.9" customHeight="1">
      <c r="A147" s="30"/>
      <c r="B147" s="134"/>
      <c r="C147" s="135" t="s">
        <v>299</v>
      </c>
      <c r="D147" s="135" t="s">
        <v>126</v>
      </c>
      <c r="E147" s="136" t="s">
        <v>300</v>
      </c>
      <c r="F147" s="137" t="s">
        <v>301</v>
      </c>
      <c r="G147" s="138" t="s">
        <v>129</v>
      </c>
      <c r="H147" s="139">
        <v>15</v>
      </c>
      <c r="I147" s="140"/>
      <c r="J147" s="139">
        <f>ROUND(I147*H147,3)</f>
        <v>0</v>
      </c>
      <c r="K147" s="141"/>
      <c r="L147" s="31"/>
      <c r="M147" s="142" t="s">
        <v>1</v>
      </c>
      <c r="N147" s="143" t="s">
        <v>41</v>
      </c>
      <c r="O147" s="55"/>
      <c r="P147" s="144">
        <f>O147*H147</f>
        <v>0</v>
      </c>
      <c r="Q147" s="144">
        <v>0</v>
      </c>
      <c r="R147" s="144">
        <f>Q147*H147</f>
        <v>0</v>
      </c>
      <c r="S147" s="144">
        <v>2.1059999999999999E-2</v>
      </c>
      <c r="T147" s="145">
        <f>S147*H147</f>
        <v>0.31589999999999996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46" t="s">
        <v>199</v>
      </c>
      <c r="AT147" s="146" t="s">
        <v>126</v>
      </c>
      <c r="AU147" s="146" t="s">
        <v>131</v>
      </c>
      <c r="AY147" s="16" t="s">
        <v>124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6" t="s">
        <v>131</v>
      </c>
      <c r="BK147" s="148">
        <f>ROUND(I147*H147,3)</f>
        <v>0</v>
      </c>
      <c r="BL147" s="16" t="s">
        <v>199</v>
      </c>
      <c r="BM147" s="146" t="s">
        <v>302</v>
      </c>
    </row>
    <row r="148" spans="1:65" s="2" customFormat="1" ht="24.25" customHeight="1">
      <c r="A148" s="30"/>
      <c r="B148" s="134"/>
      <c r="C148" s="135" t="s">
        <v>303</v>
      </c>
      <c r="D148" s="135" t="s">
        <v>126</v>
      </c>
      <c r="E148" s="136" t="s">
        <v>304</v>
      </c>
      <c r="F148" s="137" t="s">
        <v>305</v>
      </c>
      <c r="G148" s="138" t="s">
        <v>162</v>
      </c>
      <c r="H148" s="139">
        <v>1E-3</v>
      </c>
      <c r="I148" s="140"/>
      <c r="J148" s="139">
        <f>ROUND(I148*H148,3)</f>
        <v>0</v>
      </c>
      <c r="K148" s="141"/>
      <c r="L148" s="31"/>
      <c r="M148" s="142" t="s">
        <v>1</v>
      </c>
      <c r="N148" s="143" t="s">
        <v>41</v>
      </c>
      <c r="O148" s="55"/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46" t="s">
        <v>199</v>
      </c>
      <c r="AT148" s="146" t="s">
        <v>126</v>
      </c>
      <c r="AU148" s="146" t="s">
        <v>131</v>
      </c>
      <c r="AY148" s="16" t="s">
        <v>124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6" t="s">
        <v>131</v>
      </c>
      <c r="BK148" s="148">
        <f>ROUND(I148*H148,3)</f>
        <v>0</v>
      </c>
      <c r="BL148" s="16" t="s">
        <v>199</v>
      </c>
      <c r="BM148" s="146" t="s">
        <v>306</v>
      </c>
    </row>
    <row r="149" spans="1:65" s="11" customFormat="1" ht="22.9" customHeight="1">
      <c r="B149" s="121"/>
      <c r="D149" s="122" t="s">
        <v>74</v>
      </c>
      <c r="E149" s="132" t="s">
        <v>307</v>
      </c>
      <c r="F149" s="132" t="s">
        <v>308</v>
      </c>
      <c r="I149" s="124"/>
      <c r="J149" s="133">
        <f>BK149</f>
        <v>0</v>
      </c>
      <c r="L149" s="121"/>
      <c r="M149" s="126"/>
      <c r="N149" s="127"/>
      <c r="O149" s="127"/>
      <c r="P149" s="128">
        <f>SUM(P150:P154)</f>
        <v>0</v>
      </c>
      <c r="Q149" s="127"/>
      <c r="R149" s="128">
        <f>SUM(R150:R154)</f>
        <v>7.3936000000000002E-2</v>
      </c>
      <c r="S149" s="127"/>
      <c r="T149" s="129">
        <f>SUM(T150:T154)</f>
        <v>0</v>
      </c>
      <c r="AR149" s="122" t="s">
        <v>131</v>
      </c>
      <c r="AT149" s="130" t="s">
        <v>74</v>
      </c>
      <c r="AU149" s="130" t="s">
        <v>80</v>
      </c>
      <c r="AY149" s="122" t="s">
        <v>124</v>
      </c>
      <c r="BK149" s="131">
        <f>SUM(BK150:BK154)</f>
        <v>0</v>
      </c>
    </row>
    <row r="150" spans="1:65" s="2" customFormat="1" ht="24.25" customHeight="1">
      <c r="A150" s="30"/>
      <c r="B150" s="134"/>
      <c r="C150" s="135" t="s">
        <v>309</v>
      </c>
      <c r="D150" s="135" t="s">
        <v>126</v>
      </c>
      <c r="E150" s="136" t="s">
        <v>310</v>
      </c>
      <c r="F150" s="137" t="s">
        <v>311</v>
      </c>
      <c r="G150" s="138" t="s">
        <v>135</v>
      </c>
      <c r="H150" s="139">
        <v>5.6</v>
      </c>
      <c r="I150" s="140"/>
      <c r="J150" s="139">
        <f>ROUND(I150*H150,3)</f>
        <v>0</v>
      </c>
      <c r="K150" s="141"/>
      <c r="L150" s="31"/>
      <c r="M150" s="142" t="s">
        <v>1</v>
      </c>
      <c r="N150" s="143" t="s">
        <v>41</v>
      </c>
      <c r="O150" s="55"/>
      <c r="P150" s="144">
        <f>O150*H150</f>
        <v>0</v>
      </c>
      <c r="Q150" s="144">
        <v>3.2000000000000003E-4</v>
      </c>
      <c r="R150" s="144">
        <f>Q150*H150</f>
        <v>1.792E-3</v>
      </c>
      <c r="S150" s="144">
        <v>0</v>
      </c>
      <c r="T150" s="145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46" t="s">
        <v>199</v>
      </c>
      <c r="AT150" s="146" t="s">
        <v>126</v>
      </c>
      <c r="AU150" s="146" t="s">
        <v>131</v>
      </c>
      <c r="AY150" s="16" t="s">
        <v>124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6" t="s">
        <v>131</v>
      </c>
      <c r="BK150" s="148">
        <f>ROUND(I150*H150,3)</f>
        <v>0</v>
      </c>
      <c r="BL150" s="16" t="s">
        <v>199</v>
      </c>
      <c r="BM150" s="146" t="s">
        <v>312</v>
      </c>
    </row>
    <row r="151" spans="1:65" s="2" customFormat="1" ht="24.25" customHeight="1">
      <c r="A151" s="30"/>
      <c r="B151" s="134"/>
      <c r="C151" s="135" t="s">
        <v>313</v>
      </c>
      <c r="D151" s="135" t="s">
        <v>126</v>
      </c>
      <c r="E151" s="136" t="s">
        <v>314</v>
      </c>
      <c r="F151" s="137" t="s">
        <v>315</v>
      </c>
      <c r="G151" s="138" t="s">
        <v>135</v>
      </c>
      <c r="H151" s="139">
        <v>3.6</v>
      </c>
      <c r="I151" s="140"/>
      <c r="J151" s="139">
        <f>ROUND(I151*H151,3)</f>
        <v>0</v>
      </c>
      <c r="K151" s="141"/>
      <c r="L151" s="31"/>
      <c r="M151" s="142" t="s">
        <v>1</v>
      </c>
      <c r="N151" s="143" t="s">
        <v>41</v>
      </c>
      <c r="O151" s="55"/>
      <c r="P151" s="144">
        <f>O151*H151</f>
        <v>0</v>
      </c>
      <c r="Q151" s="144">
        <v>3.2000000000000003E-4</v>
      </c>
      <c r="R151" s="144">
        <f>Q151*H151</f>
        <v>1.152E-3</v>
      </c>
      <c r="S151" s="144">
        <v>0</v>
      </c>
      <c r="T151" s="145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46" t="s">
        <v>199</v>
      </c>
      <c r="AT151" s="146" t="s">
        <v>126</v>
      </c>
      <c r="AU151" s="146" t="s">
        <v>131</v>
      </c>
      <c r="AY151" s="16" t="s">
        <v>124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6" t="s">
        <v>131</v>
      </c>
      <c r="BK151" s="148">
        <f>ROUND(I151*H151,3)</f>
        <v>0</v>
      </c>
      <c r="BL151" s="16" t="s">
        <v>199</v>
      </c>
      <c r="BM151" s="146" t="s">
        <v>316</v>
      </c>
    </row>
    <row r="152" spans="1:65" s="2" customFormat="1" ht="21.75" customHeight="1">
      <c r="A152" s="30"/>
      <c r="B152" s="134"/>
      <c r="C152" s="135" t="s">
        <v>317</v>
      </c>
      <c r="D152" s="135" t="s">
        <v>126</v>
      </c>
      <c r="E152" s="136" t="s">
        <v>318</v>
      </c>
      <c r="F152" s="137" t="s">
        <v>319</v>
      </c>
      <c r="G152" s="138" t="s">
        <v>129</v>
      </c>
      <c r="H152" s="139">
        <v>0.8</v>
      </c>
      <c r="I152" s="140"/>
      <c r="J152" s="139">
        <f>ROUND(I152*H152,3)</f>
        <v>0</v>
      </c>
      <c r="K152" s="141"/>
      <c r="L152" s="31"/>
      <c r="M152" s="142" t="s">
        <v>1</v>
      </c>
      <c r="N152" s="143" t="s">
        <v>41</v>
      </c>
      <c r="O152" s="55"/>
      <c r="P152" s="144">
        <f>O152*H152</f>
        <v>0</v>
      </c>
      <c r="Q152" s="144">
        <v>2.3400000000000001E-3</v>
      </c>
      <c r="R152" s="144">
        <f>Q152*H152</f>
        <v>1.8720000000000002E-3</v>
      </c>
      <c r="S152" s="144">
        <v>0</v>
      </c>
      <c r="T152" s="145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46" t="s">
        <v>199</v>
      </c>
      <c r="AT152" s="146" t="s">
        <v>126</v>
      </c>
      <c r="AU152" s="146" t="s">
        <v>131</v>
      </c>
      <c r="AY152" s="16" t="s">
        <v>124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6" t="s">
        <v>131</v>
      </c>
      <c r="BK152" s="148">
        <f>ROUND(I152*H152,3)</f>
        <v>0</v>
      </c>
      <c r="BL152" s="16" t="s">
        <v>199</v>
      </c>
      <c r="BM152" s="146" t="s">
        <v>320</v>
      </c>
    </row>
    <row r="153" spans="1:65" s="2" customFormat="1" ht="24.25" customHeight="1">
      <c r="A153" s="30"/>
      <c r="B153" s="134"/>
      <c r="C153" s="135" t="s">
        <v>321</v>
      </c>
      <c r="D153" s="135" t="s">
        <v>126</v>
      </c>
      <c r="E153" s="136" t="s">
        <v>322</v>
      </c>
      <c r="F153" s="137" t="s">
        <v>323</v>
      </c>
      <c r="G153" s="138" t="s">
        <v>129</v>
      </c>
      <c r="H153" s="139">
        <v>10.08</v>
      </c>
      <c r="I153" s="140"/>
      <c r="J153" s="139">
        <f>ROUND(I153*H153,3)</f>
        <v>0</v>
      </c>
      <c r="K153" s="141"/>
      <c r="L153" s="31"/>
      <c r="M153" s="142" t="s">
        <v>1</v>
      </c>
      <c r="N153" s="143" t="s">
        <v>41</v>
      </c>
      <c r="O153" s="55"/>
      <c r="P153" s="144">
        <f>O153*H153</f>
        <v>0</v>
      </c>
      <c r="Q153" s="144">
        <v>6.3499999999999997E-3</v>
      </c>
      <c r="R153" s="144">
        <f>Q153*H153</f>
        <v>6.4007999999999995E-2</v>
      </c>
      <c r="S153" s="144">
        <v>0</v>
      </c>
      <c r="T153" s="145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46" t="s">
        <v>199</v>
      </c>
      <c r="AT153" s="146" t="s">
        <v>126</v>
      </c>
      <c r="AU153" s="146" t="s">
        <v>131</v>
      </c>
      <c r="AY153" s="16" t="s">
        <v>124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6" t="s">
        <v>131</v>
      </c>
      <c r="BK153" s="148">
        <f>ROUND(I153*H153,3)</f>
        <v>0</v>
      </c>
      <c r="BL153" s="16" t="s">
        <v>199</v>
      </c>
      <c r="BM153" s="146" t="s">
        <v>324</v>
      </c>
    </row>
    <row r="154" spans="1:65" s="2" customFormat="1" ht="24.25" customHeight="1">
      <c r="A154" s="30"/>
      <c r="B154" s="134"/>
      <c r="C154" s="135" t="s">
        <v>325</v>
      </c>
      <c r="D154" s="135" t="s">
        <v>126</v>
      </c>
      <c r="E154" s="136" t="s">
        <v>326</v>
      </c>
      <c r="F154" s="137" t="s">
        <v>327</v>
      </c>
      <c r="G154" s="138" t="s">
        <v>135</v>
      </c>
      <c r="H154" s="139">
        <v>3.6</v>
      </c>
      <c r="I154" s="140"/>
      <c r="J154" s="139">
        <f>ROUND(I154*H154,3)</f>
        <v>0</v>
      </c>
      <c r="K154" s="141"/>
      <c r="L154" s="31"/>
      <c r="M154" s="142" t="s">
        <v>1</v>
      </c>
      <c r="N154" s="143" t="s">
        <v>41</v>
      </c>
      <c r="O154" s="55"/>
      <c r="P154" s="144">
        <f>O154*H154</f>
        <v>0</v>
      </c>
      <c r="Q154" s="144">
        <v>1.42E-3</v>
      </c>
      <c r="R154" s="144">
        <f>Q154*H154</f>
        <v>5.1120000000000002E-3</v>
      </c>
      <c r="S154" s="144">
        <v>0</v>
      </c>
      <c r="T154" s="145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46" t="s">
        <v>199</v>
      </c>
      <c r="AT154" s="146" t="s">
        <v>126</v>
      </c>
      <c r="AU154" s="146" t="s">
        <v>131</v>
      </c>
      <c r="AY154" s="16" t="s">
        <v>124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6" t="s">
        <v>131</v>
      </c>
      <c r="BK154" s="148">
        <f>ROUND(I154*H154,3)</f>
        <v>0</v>
      </c>
      <c r="BL154" s="16" t="s">
        <v>199</v>
      </c>
      <c r="BM154" s="146" t="s">
        <v>328</v>
      </c>
    </row>
    <row r="155" spans="1:65" s="11" customFormat="1" ht="22.9" customHeight="1">
      <c r="B155" s="121"/>
      <c r="D155" s="122" t="s">
        <v>74</v>
      </c>
      <c r="E155" s="132" t="s">
        <v>329</v>
      </c>
      <c r="F155" s="132" t="s">
        <v>330</v>
      </c>
      <c r="I155" s="124"/>
      <c r="J155" s="133">
        <f>BK155</f>
        <v>0</v>
      </c>
      <c r="L155" s="121"/>
      <c r="M155" s="126"/>
      <c r="N155" s="127"/>
      <c r="O155" s="127"/>
      <c r="P155" s="128">
        <f>SUM(P156:P165)</f>
        <v>0</v>
      </c>
      <c r="Q155" s="127"/>
      <c r="R155" s="128">
        <f>SUM(R156:R165)</f>
        <v>0.31813649999999999</v>
      </c>
      <c r="S155" s="127"/>
      <c r="T155" s="129">
        <f>SUM(T156:T165)</f>
        <v>0</v>
      </c>
      <c r="AR155" s="122" t="s">
        <v>131</v>
      </c>
      <c r="AT155" s="130" t="s">
        <v>74</v>
      </c>
      <c r="AU155" s="130" t="s">
        <v>80</v>
      </c>
      <c r="AY155" s="122" t="s">
        <v>124</v>
      </c>
      <c r="BK155" s="131">
        <f>SUM(BK156:BK165)</f>
        <v>0</v>
      </c>
    </row>
    <row r="156" spans="1:65" s="2" customFormat="1" ht="24.25" customHeight="1">
      <c r="A156" s="30"/>
      <c r="B156" s="134"/>
      <c r="C156" s="135" t="s">
        <v>331</v>
      </c>
      <c r="D156" s="135" t="s">
        <v>126</v>
      </c>
      <c r="E156" s="136" t="s">
        <v>332</v>
      </c>
      <c r="F156" s="137" t="s">
        <v>333</v>
      </c>
      <c r="G156" s="138" t="s">
        <v>334</v>
      </c>
      <c r="H156" s="139">
        <v>302.73</v>
      </c>
      <c r="I156" s="140"/>
      <c r="J156" s="139">
        <f>ROUND(I156*H156,3)</f>
        <v>0</v>
      </c>
      <c r="K156" s="141"/>
      <c r="L156" s="31"/>
      <c r="M156" s="142" t="s">
        <v>1</v>
      </c>
      <c r="N156" s="143" t="s">
        <v>41</v>
      </c>
      <c r="O156" s="55"/>
      <c r="P156" s="144">
        <f>O156*H156</f>
        <v>0</v>
      </c>
      <c r="Q156" s="144">
        <v>5.0000000000000002E-5</v>
      </c>
      <c r="R156" s="144">
        <f>Q156*H156</f>
        <v>1.5136500000000002E-2</v>
      </c>
      <c r="S156" s="144">
        <v>0</v>
      </c>
      <c r="T156" s="145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46" t="s">
        <v>199</v>
      </c>
      <c r="AT156" s="146" t="s">
        <v>126</v>
      </c>
      <c r="AU156" s="146" t="s">
        <v>131</v>
      </c>
      <c r="AY156" s="16" t="s">
        <v>124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6" t="s">
        <v>131</v>
      </c>
      <c r="BK156" s="148">
        <f>ROUND(I156*H156,3)</f>
        <v>0</v>
      </c>
      <c r="BL156" s="16" t="s">
        <v>199</v>
      </c>
      <c r="BM156" s="146" t="s">
        <v>335</v>
      </c>
    </row>
    <row r="157" spans="1:65" s="13" customFormat="1">
      <c r="B157" s="158"/>
      <c r="D157" s="150" t="s">
        <v>153</v>
      </c>
      <c r="E157" s="159" t="s">
        <v>1</v>
      </c>
      <c r="F157" s="160" t="s">
        <v>336</v>
      </c>
      <c r="H157" s="159" t="s">
        <v>1</v>
      </c>
      <c r="I157" s="161"/>
      <c r="L157" s="158"/>
      <c r="M157" s="162"/>
      <c r="N157" s="163"/>
      <c r="O157" s="163"/>
      <c r="P157" s="163"/>
      <c r="Q157" s="163"/>
      <c r="R157" s="163"/>
      <c r="S157" s="163"/>
      <c r="T157" s="164"/>
      <c r="AT157" s="159" t="s">
        <v>153</v>
      </c>
      <c r="AU157" s="159" t="s">
        <v>131</v>
      </c>
      <c r="AV157" s="13" t="s">
        <v>80</v>
      </c>
      <c r="AW157" s="13" t="s">
        <v>30</v>
      </c>
      <c r="AX157" s="13" t="s">
        <v>75</v>
      </c>
      <c r="AY157" s="159" t="s">
        <v>124</v>
      </c>
    </row>
    <row r="158" spans="1:65" s="12" customFormat="1">
      <c r="B158" s="149"/>
      <c r="D158" s="150" t="s">
        <v>153</v>
      </c>
      <c r="E158" s="157" t="s">
        <v>1</v>
      </c>
      <c r="F158" s="151" t="s">
        <v>337</v>
      </c>
      <c r="H158" s="152">
        <v>295.39</v>
      </c>
      <c r="I158" s="153"/>
      <c r="L158" s="149"/>
      <c r="M158" s="154"/>
      <c r="N158" s="155"/>
      <c r="O158" s="155"/>
      <c r="P158" s="155"/>
      <c r="Q158" s="155"/>
      <c r="R158" s="155"/>
      <c r="S158" s="155"/>
      <c r="T158" s="156"/>
      <c r="AT158" s="157" t="s">
        <v>153</v>
      </c>
      <c r="AU158" s="157" t="s">
        <v>131</v>
      </c>
      <c r="AV158" s="12" t="s">
        <v>131</v>
      </c>
      <c r="AW158" s="12" t="s">
        <v>30</v>
      </c>
      <c r="AX158" s="12" t="s">
        <v>75</v>
      </c>
      <c r="AY158" s="157" t="s">
        <v>124</v>
      </c>
    </row>
    <row r="159" spans="1:65" s="13" customFormat="1">
      <c r="B159" s="158"/>
      <c r="D159" s="150" t="s">
        <v>153</v>
      </c>
      <c r="E159" s="159" t="s">
        <v>1</v>
      </c>
      <c r="F159" s="160" t="s">
        <v>338</v>
      </c>
      <c r="H159" s="159" t="s">
        <v>1</v>
      </c>
      <c r="I159" s="161"/>
      <c r="L159" s="158"/>
      <c r="M159" s="162"/>
      <c r="N159" s="163"/>
      <c r="O159" s="163"/>
      <c r="P159" s="163"/>
      <c r="Q159" s="163"/>
      <c r="R159" s="163"/>
      <c r="S159" s="163"/>
      <c r="T159" s="164"/>
      <c r="AT159" s="159" t="s">
        <v>153</v>
      </c>
      <c r="AU159" s="159" t="s">
        <v>131</v>
      </c>
      <c r="AV159" s="13" t="s">
        <v>80</v>
      </c>
      <c r="AW159" s="13" t="s">
        <v>30</v>
      </c>
      <c r="AX159" s="13" t="s">
        <v>75</v>
      </c>
      <c r="AY159" s="159" t="s">
        <v>124</v>
      </c>
    </row>
    <row r="160" spans="1:65" s="12" customFormat="1">
      <c r="B160" s="149"/>
      <c r="D160" s="150" t="s">
        <v>153</v>
      </c>
      <c r="E160" s="157" t="s">
        <v>1</v>
      </c>
      <c r="F160" s="151" t="s">
        <v>339</v>
      </c>
      <c r="H160" s="152">
        <v>7.34</v>
      </c>
      <c r="I160" s="153"/>
      <c r="L160" s="149"/>
      <c r="M160" s="154"/>
      <c r="N160" s="155"/>
      <c r="O160" s="155"/>
      <c r="P160" s="155"/>
      <c r="Q160" s="155"/>
      <c r="R160" s="155"/>
      <c r="S160" s="155"/>
      <c r="T160" s="156"/>
      <c r="AT160" s="157" t="s">
        <v>153</v>
      </c>
      <c r="AU160" s="157" t="s">
        <v>131</v>
      </c>
      <c r="AV160" s="12" t="s">
        <v>131</v>
      </c>
      <c r="AW160" s="12" t="s">
        <v>30</v>
      </c>
      <c r="AX160" s="12" t="s">
        <v>75</v>
      </c>
      <c r="AY160" s="157" t="s">
        <v>124</v>
      </c>
    </row>
    <row r="161" spans="1:65" s="14" customFormat="1">
      <c r="B161" s="175"/>
      <c r="D161" s="150" t="s">
        <v>153</v>
      </c>
      <c r="E161" s="176" t="s">
        <v>1</v>
      </c>
      <c r="F161" s="177" t="s">
        <v>340</v>
      </c>
      <c r="H161" s="178">
        <v>302.73</v>
      </c>
      <c r="I161" s="179"/>
      <c r="L161" s="175"/>
      <c r="M161" s="180"/>
      <c r="N161" s="181"/>
      <c r="O161" s="181"/>
      <c r="P161" s="181"/>
      <c r="Q161" s="181"/>
      <c r="R161" s="181"/>
      <c r="S161" s="181"/>
      <c r="T161" s="182"/>
      <c r="AT161" s="176" t="s">
        <v>153</v>
      </c>
      <c r="AU161" s="176" t="s">
        <v>131</v>
      </c>
      <c r="AV161" s="14" t="s">
        <v>130</v>
      </c>
      <c r="AW161" s="14" t="s">
        <v>30</v>
      </c>
      <c r="AX161" s="14" t="s">
        <v>80</v>
      </c>
      <c r="AY161" s="176" t="s">
        <v>124</v>
      </c>
    </row>
    <row r="162" spans="1:65" s="2" customFormat="1" ht="33" customHeight="1">
      <c r="A162" s="30"/>
      <c r="B162" s="134"/>
      <c r="C162" s="135" t="s">
        <v>341</v>
      </c>
      <c r="D162" s="135" t="s">
        <v>126</v>
      </c>
      <c r="E162" s="136" t="s">
        <v>342</v>
      </c>
      <c r="F162" s="137" t="s">
        <v>343</v>
      </c>
      <c r="G162" s="138" t="s">
        <v>334</v>
      </c>
      <c r="H162" s="139">
        <v>302.73</v>
      </c>
      <c r="I162" s="140"/>
      <c r="J162" s="139">
        <f>ROUND(I162*H162,3)</f>
        <v>0</v>
      </c>
      <c r="K162" s="141"/>
      <c r="L162" s="31"/>
      <c r="M162" s="142" t="s">
        <v>1</v>
      </c>
      <c r="N162" s="143" t="s">
        <v>41</v>
      </c>
      <c r="O162" s="55"/>
      <c r="P162" s="144">
        <f>O162*H162</f>
        <v>0</v>
      </c>
      <c r="Q162" s="144">
        <v>0</v>
      </c>
      <c r="R162" s="144">
        <f>Q162*H162</f>
        <v>0</v>
      </c>
      <c r="S162" s="144">
        <v>0</v>
      </c>
      <c r="T162" s="145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6" t="s">
        <v>199</v>
      </c>
      <c r="AT162" s="146" t="s">
        <v>126</v>
      </c>
      <c r="AU162" s="146" t="s">
        <v>131</v>
      </c>
      <c r="AY162" s="16" t="s">
        <v>124</v>
      </c>
      <c r="BE162" s="147">
        <f>IF(N162="základná",J162,0)</f>
        <v>0</v>
      </c>
      <c r="BF162" s="147">
        <f>IF(N162="znížená",J162,0)</f>
        <v>0</v>
      </c>
      <c r="BG162" s="147">
        <f>IF(N162="zákl. prenesená",J162,0)</f>
        <v>0</v>
      </c>
      <c r="BH162" s="147">
        <f>IF(N162="zníž. prenesená",J162,0)</f>
        <v>0</v>
      </c>
      <c r="BI162" s="147">
        <f>IF(N162="nulová",J162,0)</f>
        <v>0</v>
      </c>
      <c r="BJ162" s="16" t="s">
        <v>131</v>
      </c>
      <c r="BK162" s="148">
        <f>ROUND(I162*H162,3)</f>
        <v>0</v>
      </c>
      <c r="BL162" s="16" t="s">
        <v>199</v>
      </c>
      <c r="BM162" s="146" t="s">
        <v>344</v>
      </c>
    </row>
    <row r="163" spans="1:65" s="2" customFormat="1" ht="16.5" customHeight="1">
      <c r="A163" s="30"/>
      <c r="B163" s="134"/>
      <c r="C163" s="165" t="s">
        <v>345</v>
      </c>
      <c r="D163" s="165" t="s">
        <v>210</v>
      </c>
      <c r="E163" s="166" t="s">
        <v>346</v>
      </c>
      <c r="F163" s="167" t="s">
        <v>347</v>
      </c>
      <c r="G163" s="168" t="s">
        <v>162</v>
      </c>
      <c r="H163" s="169">
        <v>0.30299999999999999</v>
      </c>
      <c r="I163" s="170"/>
      <c r="J163" s="169">
        <f>ROUND(I163*H163,3)</f>
        <v>0</v>
      </c>
      <c r="K163" s="171"/>
      <c r="L163" s="172"/>
      <c r="M163" s="173" t="s">
        <v>1</v>
      </c>
      <c r="N163" s="174" t="s">
        <v>41</v>
      </c>
      <c r="O163" s="55"/>
      <c r="P163" s="144">
        <f>O163*H163</f>
        <v>0</v>
      </c>
      <c r="Q163" s="144">
        <v>1</v>
      </c>
      <c r="R163" s="144">
        <f>Q163*H163</f>
        <v>0.30299999999999999</v>
      </c>
      <c r="S163" s="144">
        <v>0</v>
      </c>
      <c r="T163" s="145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46" t="s">
        <v>277</v>
      </c>
      <c r="AT163" s="146" t="s">
        <v>210</v>
      </c>
      <c r="AU163" s="146" t="s">
        <v>131</v>
      </c>
      <c r="AY163" s="16" t="s">
        <v>124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6" t="s">
        <v>131</v>
      </c>
      <c r="BK163" s="148">
        <f>ROUND(I163*H163,3)</f>
        <v>0</v>
      </c>
      <c r="BL163" s="16" t="s">
        <v>199</v>
      </c>
      <c r="BM163" s="146" t="s">
        <v>348</v>
      </c>
    </row>
    <row r="164" spans="1:65" s="12" customFormat="1">
      <c r="B164" s="149"/>
      <c r="D164" s="150" t="s">
        <v>153</v>
      </c>
      <c r="F164" s="151" t="s">
        <v>349</v>
      </c>
      <c r="H164" s="152">
        <v>0.30299999999999999</v>
      </c>
      <c r="I164" s="153"/>
      <c r="L164" s="149"/>
      <c r="M164" s="154"/>
      <c r="N164" s="155"/>
      <c r="O164" s="155"/>
      <c r="P164" s="155"/>
      <c r="Q164" s="155"/>
      <c r="R164" s="155"/>
      <c r="S164" s="155"/>
      <c r="T164" s="156"/>
      <c r="AT164" s="157" t="s">
        <v>153</v>
      </c>
      <c r="AU164" s="157" t="s">
        <v>131</v>
      </c>
      <c r="AV164" s="12" t="s">
        <v>131</v>
      </c>
      <c r="AW164" s="12" t="s">
        <v>3</v>
      </c>
      <c r="AX164" s="12" t="s">
        <v>80</v>
      </c>
      <c r="AY164" s="157" t="s">
        <v>124</v>
      </c>
    </row>
    <row r="165" spans="1:65" s="2" customFormat="1" ht="24.25" customHeight="1">
      <c r="A165" s="30"/>
      <c r="B165" s="134"/>
      <c r="C165" s="135" t="s">
        <v>350</v>
      </c>
      <c r="D165" s="135" t="s">
        <v>126</v>
      </c>
      <c r="E165" s="136" t="s">
        <v>351</v>
      </c>
      <c r="F165" s="137" t="s">
        <v>352</v>
      </c>
      <c r="G165" s="138" t="s">
        <v>162</v>
      </c>
      <c r="H165" s="139">
        <v>0.318</v>
      </c>
      <c r="I165" s="140"/>
      <c r="J165" s="139">
        <f>ROUND(I165*H165,3)</f>
        <v>0</v>
      </c>
      <c r="K165" s="141"/>
      <c r="L165" s="31"/>
      <c r="M165" s="142" t="s">
        <v>1</v>
      </c>
      <c r="N165" s="143" t="s">
        <v>41</v>
      </c>
      <c r="O165" s="55"/>
      <c r="P165" s="144">
        <f>O165*H165</f>
        <v>0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46" t="s">
        <v>199</v>
      </c>
      <c r="AT165" s="146" t="s">
        <v>126</v>
      </c>
      <c r="AU165" s="146" t="s">
        <v>131</v>
      </c>
      <c r="AY165" s="16" t="s">
        <v>124</v>
      </c>
      <c r="BE165" s="147">
        <f>IF(N165="základná",J165,0)</f>
        <v>0</v>
      </c>
      <c r="BF165" s="147">
        <f>IF(N165="znížená",J165,0)</f>
        <v>0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6" t="s">
        <v>131</v>
      </c>
      <c r="BK165" s="148">
        <f>ROUND(I165*H165,3)</f>
        <v>0</v>
      </c>
      <c r="BL165" s="16" t="s">
        <v>199</v>
      </c>
      <c r="BM165" s="146" t="s">
        <v>353</v>
      </c>
    </row>
    <row r="166" spans="1:65" s="11" customFormat="1" ht="22.9" customHeight="1">
      <c r="B166" s="121"/>
      <c r="D166" s="122" t="s">
        <v>74</v>
      </c>
      <c r="E166" s="132" t="s">
        <v>354</v>
      </c>
      <c r="F166" s="132" t="s">
        <v>355</v>
      </c>
      <c r="I166" s="124"/>
      <c r="J166" s="133">
        <f>BK166</f>
        <v>0</v>
      </c>
      <c r="L166" s="121"/>
      <c r="M166" s="126"/>
      <c r="N166" s="127"/>
      <c r="O166" s="127"/>
      <c r="P166" s="128">
        <f>SUM(P167:P173)</f>
        <v>0</v>
      </c>
      <c r="Q166" s="127"/>
      <c r="R166" s="128">
        <f>SUM(R167:R173)</f>
        <v>2.4324000000000004E-3</v>
      </c>
      <c r="S166" s="127"/>
      <c r="T166" s="129">
        <f>SUM(T167:T173)</f>
        <v>0</v>
      </c>
      <c r="AR166" s="122" t="s">
        <v>131</v>
      </c>
      <c r="AT166" s="130" t="s">
        <v>74</v>
      </c>
      <c r="AU166" s="130" t="s">
        <v>80</v>
      </c>
      <c r="AY166" s="122" t="s">
        <v>124</v>
      </c>
      <c r="BK166" s="131">
        <f>SUM(BK167:BK173)</f>
        <v>0</v>
      </c>
    </row>
    <row r="167" spans="1:65" s="2" customFormat="1" ht="24.25" customHeight="1">
      <c r="A167" s="30"/>
      <c r="B167" s="134"/>
      <c r="C167" s="135" t="s">
        <v>356</v>
      </c>
      <c r="D167" s="135" t="s">
        <v>126</v>
      </c>
      <c r="E167" s="136" t="s">
        <v>357</v>
      </c>
      <c r="F167" s="137" t="s">
        <v>358</v>
      </c>
      <c r="G167" s="138" t="s">
        <v>129</v>
      </c>
      <c r="H167" s="139">
        <v>10.135</v>
      </c>
      <c r="I167" s="140"/>
      <c r="J167" s="139">
        <f>ROUND(I167*H167,3)</f>
        <v>0</v>
      </c>
      <c r="K167" s="141"/>
      <c r="L167" s="31"/>
      <c r="M167" s="142" t="s">
        <v>1</v>
      </c>
      <c r="N167" s="143" t="s">
        <v>41</v>
      </c>
      <c r="O167" s="55"/>
      <c r="P167" s="144">
        <f>O167*H167</f>
        <v>0</v>
      </c>
      <c r="Q167" s="144">
        <v>1.6000000000000001E-4</v>
      </c>
      <c r="R167" s="144">
        <f>Q167*H167</f>
        <v>1.6216000000000002E-3</v>
      </c>
      <c r="S167" s="144">
        <v>0</v>
      </c>
      <c r="T167" s="145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6" t="s">
        <v>199</v>
      </c>
      <c r="AT167" s="146" t="s">
        <v>126</v>
      </c>
      <c r="AU167" s="146" t="s">
        <v>131</v>
      </c>
      <c r="AY167" s="16" t="s">
        <v>124</v>
      </c>
      <c r="BE167" s="147">
        <f>IF(N167="základná",J167,0)</f>
        <v>0</v>
      </c>
      <c r="BF167" s="147">
        <f>IF(N167="znížená",J167,0)</f>
        <v>0</v>
      </c>
      <c r="BG167" s="147">
        <f>IF(N167="zákl. prenesená",J167,0)</f>
        <v>0</v>
      </c>
      <c r="BH167" s="147">
        <f>IF(N167="zníž. prenesená",J167,0)</f>
        <v>0</v>
      </c>
      <c r="BI167" s="147">
        <f>IF(N167="nulová",J167,0)</f>
        <v>0</v>
      </c>
      <c r="BJ167" s="16" t="s">
        <v>131</v>
      </c>
      <c r="BK167" s="148">
        <f>ROUND(I167*H167,3)</f>
        <v>0</v>
      </c>
      <c r="BL167" s="16" t="s">
        <v>199</v>
      </c>
      <c r="BM167" s="146" t="s">
        <v>359</v>
      </c>
    </row>
    <row r="168" spans="1:65" s="13" customFormat="1">
      <c r="B168" s="158"/>
      <c r="D168" s="150" t="s">
        <v>153</v>
      </c>
      <c r="E168" s="159" t="s">
        <v>1</v>
      </c>
      <c r="F168" s="160" t="s">
        <v>336</v>
      </c>
      <c r="H168" s="159" t="s">
        <v>1</v>
      </c>
      <c r="I168" s="161"/>
      <c r="L168" s="158"/>
      <c r="M168" s="162"/>
      <c r="N168" s="163"/>
      <c r="O168" s="163"/>
      <c r="P168" s="163"/>
      <c r="Q168" s="163"/>
      <c r="R168" s="163"/>
      <c r="S168" s="163"/>
      <c r="T168" s="164"/>
      <c r="AT168" s="159" t="s">
        <v>153</v>
      </c>
      <c r="AU168" s="159" t="s">
        <v>131</v>
      </c>
      <c r="AV168" s="13" t="s">
        <v>80</v>
      </c>
      <c r="AW168" s="13" t="s">
        <v>30</v>
      </c>
      <c r="AX168" s="13" t="s">
        <v>75</v>
      </c>
      <c r="AY168" s="159" t="s">
        <v>124</v>
      </c>
    </row>
    <row r="169" spans="1:65" s="12" customFormat="1">
      <c r="B169" s="149"/>
      <c r="D169" s="150" t="s">
        <v>153</v>
      </c>
      <c r="E169" s="157" t="s">
        <v>1</v>
      </c>
      <c r="F169" s="151" t="s">
        <v>360</v>
      </c>
      <c r="H169" s="152">
        <v>9.9350000000000005</v>
      </c>
      <c r="I169" s="153"/>
      <c r="L169" s="149"/>
      <c r="M169" s="154"/>
      <c r="N169" s="155"/>
      <c r="O169" s="155"/>
      <c r="P169" s="155"/>
      <c r="Q169" s="155"/>
      <c r="R169" s="155"/>
      <c r="S169" s="155"/>
      <c r="T169" s="156"/>
      <c r="AT169" s="157" t="s">
        <v>153</v>
      </c>
      <c r="AU169" s="157" t="s">
        <v>131</v>
      </c>
      <c r="AV169" s="12" t="s">
        <v>131</v>
      </c>
      <c r="AW169" s="12" t="s">
        <v>30</v>
      </c>
      <c r="AX169" s="12" t="s">
        <v>75</v>
      </c>
      <c r="AY169" s="157" t="s">
        <v>124</v>
      </c>
    </row>
    <row r="170" spans="1:65" s="13" customFormat="1">
      <c r="B170" s="158"/>
      <c r="D170" s="150" t="s">
        <v>153</v>
      </c>
      <c r="E170" s="159" t="s">
        <v>1</v>
      </c>
      <c r="F170" s="160" t="s">
        <v>338</v>
      </c>
      <c r="H170" s="159" t="s">
        <v>1</v>
      </c>
      <c r="I170" s="161"/>
      <c r="L170" s="158"/>
      <c r="M170" s="162"/>
      <c r="N170" s="163"/>
      <c r="O170" s="163"/>
      <c r="P170" s="163"/>
      <c r="Q170" s="163"/>
      <c r="R170" s="163"/>
      <c r="S170" s="163"/>
      <c r="T170" s="164"/>
      <c r="AT170" s="159" t="s">
        <v>153</v>
      </c>
      <c r="AU170" s="159" t="s">
        <v>131</v>
      </c>
      <c r="AV170" s="13" t="s">
        <v>80</v>
      </c>
      <c r="AW170" s="13" t="s">
        <v>30</v>
      </c>
      <c r="AX170" s="13" t="s">
        <v>75</v>
      </c>
      <c r="AY170" s="159" t="s">
        <v>124</v>
      </c>
    </row>
    <row r="171" spans="1:65" s="12" customFormat="1">
      <c r="B171" s="149"/>
      <c r="D171" s="150" t="s">
        <v>153</v>
      </c>
      <c r="E171" s="157" t="s">
        <v>1</v>
      </c>
      <c r="F171" s="151" t="s">
        <v>361</v>
      </c>
      <c r="H171" s="152">
        <v>0.2</v>
      </c>
      <c r="I171" s="153"/>
      <c r="L171" s="149"/>
      <c r="M171" s="154"/>
      <c r="N171" s="155"/>
      <c r="O171" s="155"/>
      <c r="P171" s="155"/>
      <c r="Q171" s="155"/>
      <c r="R171" s="155"/>
      <c r="S171" s="155"/>
      <c r="T171" s="156"/>
      <c r="AT171" s="157" t="s">
        <v>153</v>
      </c>
      <c r="AU171" s="157" t="s">
        <v>131</v>
      </c>
      <c r="AV171" s="12" t="s">
        <v>131</v>
      </c>
      <c r="AW171" s="12" t="s">
        <v>30</v>
      </c>
      <c r="AX171" s="12" t="s">
        <v>75</v>
      </c>
      <c r="AY171" s="157" t="s">
        <v>124</v>
      </c>
    </row>
    <row r="172" spans="1:65" s="14" customFormat="1">
      <c r="B172" s="175"/>
      <c r="D172" s="150" t="s">
        <v>153</v>
      </c>
      <c r="E172" s="176" t="s">
        <v>1</v>
      </c>
      <c r="F172" s="177" t="s">
        <v>340</v>
      </c>
      <c r="H172" s="178">
        <v>10.135</v>
      </c>
      <c r="I172" s="179"/>
      <c r="L172" s="175"/>
      <c r="M172" s="180"/>
      <c r="N172" s="181"/>
      <c r="O172" s="181"/>
      <c r="P172" s="181"/>
      <c r="Q172" s="181"/>
      <c r="R172" s="181"/>
      <c r="S172" s="181"/>
      <c r="T172" s="182"/>
      <c r="AT172" s="176" t="s">
        <v>153</v>
      </c>
      <c r="AU172" s="176" t="s">
        <v>131</v>
      </c>
      <c r="AV172" s="14" t="s">
        <v>130</v>
      </c>
      <c r="AW172" s="14" t="s">
        <v>30</v>
      </c>
      <c r="AX172" s="14" t="s">
        <v>80</v>
      </c>
      <c r="AY172" s="176" t="s">
        <v>124</v>
      </c>
    </row>
    <row r="173" spans="1:65" s="2" customFormat="1" ht="24.25" customHeight="1">
      <c r="A173" s="30"/>
      <c r="B173" s="134"/>
      <c r="C173" s="135" t="s">
        <v>362</v>
      </c>
      <c r="D173" s="135" t="s">
        <v>126</v>
      </c>
      <c r="E173" s="136" t="s">
        <v>363</v>
      </c>
      <c r="F173" s="137" t="s">
        <v>364</v>
      </c>
      <c r="G173" s="138" t="s">
        <v>129</v>
      </c>
      <c r="H173" s="139">
        <v>10.135</v>
      </c>
      <c r="I173" s="140"/>
      <c r="J173" s="139">
        <f>ROUND(I173*H173,3)</f>
        <v>0</v>
      </c>
      <c r="K173" s="141"/>
      <c r="L173" s="31"/>
      <c r="M173" s="142" t="s">
        <v>1</v>
      </c>
      <c r="N173" s="143" t="s">
        <v>41</v>
      </c>
      <c r="O173" s="55"/>
      <c r="P173" s="144">
        <f>O173*H173</f>
        <v>0</v>
      </c>
      <c r="Q173" s="144">
        <v>8.0000000000000007E-5</v>
      </c>
      <c r="R173" s="144">
        <f>Q173*H173</f>
        <v>8.1080000000000008E-4</v>
      </c>
      <c r="S173" s="144">
        <v>0</v>
      </c>
      <c r="T173" s="145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46" t="s">
        <v>199</v>
      </c>
      <c r="AT173" s="146" t="s">
        <v>126</v>
      </c>
      <c r="AU173" s="146" t="s">
        <v>131</v>
      </c>
      <c r="AY173" s="16" t="s">
        <v>124</v>
      </c>
      <c r="BE173" s="147">
        <f>IF(N173="základná",J173,0)</f>
        <v>0</v>
      </c>
      <c r="BF173" s="147">
        <f>IF(N173="znížená",J173,0)</f>
        <v>0</v>
      </c>
      <c r="BG173" s="147">
        <f>IF(N173="zákl. prenesená",J173,0)</f>
        <v>0</v>
      </c>
      <c r="BH173" s="147">
        <f>IF(N173="zníž. prenesená",J173,0)</f>
        <v>0</v>
      </c>
      <c r="BI173" s="147">
        <f>IF(N173="nulová",J173,0)</f>
        <v>0</v>
      </c>
      <c r="BJ173" s="16" t="s">
        <v>131</v>
      </c>
      <c r="BK173" s="148">
        <f>ROUND(I173*H173,3)</f>
        <v>0</v>
      </c>
      <c r="BL173" s="16" t="s">
        <v>199</v>
      </c>
      <c r="BM173" s="146" t="s">
        <v>365</v>
      </c>
    </row>
    <row r="174" spans="1:65" s="11" customFormat="1" ht="25.9" customHeight="1">
      <c r="B174" s="121"/>
      <c r="D174" s="122" t="s">
        <v>74</v>
      </c>
      <c r="E174" s="123" t="s">
        <v>210</v>
      </c>
      <c r="F174" s="123" t="s">
        <v>366</v>
      </c>
      <c r="I174" s="124"/>
      <c r="J174" s="125">
        <f>BK174</f>
        <v>0</v>
      </c>
      <c r="L174" s="121"/>
      <c r="M174" s="126"/>
      <c r="N174" s="127"/>
      <c r="O174" s="127"/>
      <c r="P174" s="128">
        <f>P175+P223+P226</f>
        <v>0</v>
      </c>
      <c r="Q174" s="127"/>
      <c r="R174" s="128">
        <f>R175+R223+R226</f>
        <v>1.0501799999999999</v>
      </c>
      <c r="S174" s="127"/>
      <c r="T174" s="129">
        <f>T175+T223+T226</f>
        <v>0</v>
      </c>
      <c r="AR174" s="122" t="s">
        <v>137</v>
      </c>
      <c r="AT174" s="130" t="s">
        <v>74</v>
      </c>
      <c r="AU174" s="130" t="s">
        <v>75</v>
      </c>
      <c r="AY174" s="122" t="s">
        <v>124</v>
      </c>
      <c r="BK174" s="131">
        <f>BK175+BK223+BK226</f>
        <v>0</v>
      </c>
    </row>
    <row r="175" spans="1:65" s="11" customFormat="1" ht="22.9" customHeight="1">
      <c r="B175" s="121"/>
      <c r="D175" s="122" t="s">
        <v>74</v>
      </c>
      <c r="E175" s="132" t="s">
        <v>367</v>
      </c>
      <c r="F175" s="132" t="s">
        <v>368</v>
      </c>
      <c r="I175" s="124"/>
      <c r="J175" s="133">
        <f>BK175</f>
        <v>0</v>
      </c>
      <c r="L175" s="121"/>
      <c r="M175" s="126"/>
      <c r="N175" s="127"/>
      <c r="O175" s="127"/>
      <c r="P175" s="128">
        <f>P176+SUM(P177:P217)</f>
        <v>0</v>
      </c>
      <c r="Q175" s="127"/>
      <c r="R175" s="128">
        <f>R176+SUM(R177:R217)</f>
        <v>0.56387999999999994</v>
      </c>
      <c r="S175" s="127"/>
      <c r="T175" s="129">
        <f>T176+SUM(T177:T217)</f>
        <v>0</v>
      </c>
      <c r="AR175" s="122" t="s">
        <v>137</v>
      </c>
      <c r="AT175" s="130" t="s">
        <v>74</v>
      </c>
      <c r="AU175" s="130" t="s">
        <v>80</v>
      </c>
      <c r="AY175" s="122" t="s">
        <v>124</v>
      </c>
      <c r="BK175" s="131">
        <f>BK176+SUM(BK177:BK217)</f>
        <v>0</v>
      </c>
    </row>
    <row r="176" spans="1:65" s="2" customFormat="1" ht="24.25" customHeight="1">
      <c r="A176" s="30"/>
      <c r="B176" s="134"/>
      <c r="C176" s="135" t="s">
        <v>369</v>
      </c>
      <c r="D176" s="135" t="s">
        <v>126</v>
      </c>
      <c r="E176" s="136" t="s">
        <v>370</v>
      </c>
      <c r="F176" s="137" t="s">
        <v>371</v>
      </c>
      <c r="G176" s="138" t="s">
        <v>135</v>
      </c>
      <c r="H176" s="139">
        <v>10</v>
      </c>
      <c r="I176" s="140"/>
      <c r="J176" s="139">
        <f>ROUND(I176*H176,3)</f>
        <v>0</v>
      </c>
      <c r="K176" s="141"/>
      <c r="L176" s="31"/>
      <c r="M176" s="142" t="s">
        <v>1</v>
      </c>
      <c r="N176" s="143" t="s">
        <v>41</v>
      </c>
      <c r="O176" s="55"/>
      <c r="P176" s="144">
        <f>O176*H176</f>
        <v>0</v>
      </c>
      <c r="Q176" s="144">
        <v>0</v>
      </c>
      <c r="R176" s="144">
        <f>Q176*H176</f>
        <v>0</v>
      </c>
      <c r="S176" s="144">
        <v>0</v>
      </c>
      <c r="T176" s="145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46" t="s">
        <v>372</v>
      </c>
      <c r="AT176" s="146" t="s">
        <v>126</v>
      </c>
      <c r="AU176" s="146" t="s">
        <v>131</v>
      </c>
      <c r="AY176" s="16" t="s">
        <v>124</v>
      </c>
      <c r="BE176" s="147">
        <f>IF(N176="základná",J176,0)</f>
        <v>0</v>
      </c>
      <c r="BF176" s="147">
        <f>IF(N176="znížená",J176,0)</f>
        <v>0</v>
      </c>
      <c r="BG176" s="147">
        <f>IF(N176="zákl. prenesená",J176,0)</f>
        <v>0</v>
      </c>
      <c r="BH176" s="147">
        <f>IF(N176="zníž. prenesená",J176,0)</f>
        <v>0</v>
      </c>
      <c r="BI176" s="147">
        <f>IF(N176="nulová",J176,0)</f>
        <v>0</v>
      </c>
      <c r="BJ176" s="16" t="s">
        <v>131</v>
      </c>
      <c r="BK176" s="148">
        <f>ROUND(I176*H176,3)</f>
        <v>0</v>
      </c>
      <c r="BL176" s="16" t="s">
        <v>372</v>
      </c>
      <c r="BM176" s="146" t="s">
        <v>373</v>
      </c>
    </row>
    <row r="177" spans="1:65" s="2" customFormat="1" ht="16.5" customHeight="1">
      <c r="A177" s="30"/>
      <c r="B177" s="134"/>
      <c r="C177" s="165" t="s">
        <v>374</v>
      </c>
      <c r="D177" s="165" t="s">
        <v>210</v>
      </c>
      <c r="E177" s="166" t="s">
        <v>375</v>
      </c>
      <c r="F177" s="167" t="s">
        <v>376</v>
      </c>
      <c r="G177" s="168" t="s">
        <v>135</v>
      </c>
      <c r="H177" s="169">
        <v>10</v>
      </c>
      <c r="I177" s="170"/>
      <c r="J177" s="169">
        <f>ROUND(I177*H177,3)</f>
        <v>0</v>
      </c>
      <c r="K177" s="171"/>
      <c r="L177" s="172"/>
      <c r="M177" s="173" t="s">
        <v>1</v>
      </c>
      <c r="N177" s="174" t="s">
        <v>41</v>
      </c>
      <c r="O177" s="55"/>
      <c r="P177" s="144">
        <f>O177*H177</f>
        <v>0</v>
      </c>
      <c r="Q177" s="144">
        <v>5.6999999999999998E-4</v>
      </c>
      <c r="R177" s="144">
        <f>Q177*H177</f>
        <v>5.7000000000000002E-3</v>
      </c>
      <c r="S177" s="144">
        <v>0</v>
      </c>
      <c r="T177" s="145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46" t="s">
        <v>377</v>
      </c>
      <c r="AT177" s="146" t="s">
        <v>210</v>
      </c>
      <c r="AU177" s="146" t="s">
        <v>131</v>
      </c>
      <c r="AY177" s="16" t="s">
        <v>124</v>
      </c>
      <c r="BE177" s="147">
        <f>IF(N177="základná",J177,0)</f>
        <v>0</v>
      </c>
      <c r="BF177" s="147">
        <f>IF(N177="znížená",J177,0)</f>
        <v>0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6" t="s">
        <v>131</v>
      </c>
      <c r="BK177" s="148">
        <f>ROUND(I177*H177,3)</f>
        <v>0</v>
      </c>
      <c r="BL177" s="16" t="s">
        <v>377</v>
      </c>
      <c r="BM177" s="146" t="s">
        <v>378</v>
      </c>
    </row>
    <row r="178" spans="1:65" s="2" customFormat="1" ht="24.25" customHeight="1">
      <c r="A178" s="30"/>
      <c r="B178" s="134"/>
      <c r="C178" s="135" t="s">
        <v>379</v>
      </c>
      <c r="D178" s="135" t="s">
        <v>126</v>
      </c>
      <c r="E178" s="136" t="s">
        <v>380</v>
      </c>
      <c r="F178" s="137" t="s">
        <v>381</v>
      </c>
      <c r="G178" s="138" t="s">
        <v>135</v>
      </c>
      <c r="H178" s="139">
        <v>5</v>
      </c>
      <c r="I178" s="140"/>
      <c r="J178" s="139">
        <f>ROUND(I178*H178,3)</f>
        <v>0</v>
      </c>
      <c r="K178" s="141"/>
      <c r="L178" s="31"/>
      <c r="M178" s="142" t="s">
        <v>1</v>
      </c>
      <c r="N178" s="143" t="s">
        <v>41</v>
      </c>
      <c r="O178" s="55"/>
      <c r="P178" s="144">
        <f>O178*H178</f>
        <v>0</v>
      </c>
      <c r="Q178" s="144">
        <v>0</v>
      </c>
      <c r="R178" s="144">
        <f>Q178*H178</f>
        <v>0</v>
      </c>
      <c r="S178" s="144">
        <v>0</v>
      </c>
      <c r="T178" s="145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6" t="s">
        <v>372</v>
      </c>
      <c r="AT178" s="146" t="s">
        <v>126</v>
      </c>
      <c r="AU178" s="146" t="s">
        <v>131</v>
      </c>
      <c r="AY178" s="16" t="s">
        <v>124</v>
      </c>
      <c r="BE178" s="147">
        <f>IF(N178="základná",J178,0)</f>
        <v>0</v>
      </c>
      <c r="BF178" s="147">
        <f>IF(N178="znížená",J178,0)</f>
        <v>0</v>
      </c>
      <c r="BG178" s="147">
        <f>IF(N178="zákl. prenesená",J178,0)</f>
        <v>0</v>
      </c>
      <c r="BH178" s="147">
        <f>IF(N178="zníž. prenesená",J178,0)</f>
        <v>0</v>
      </c>
      <c r="BI178" s="147">
        <f>IF(N178="nulová",J178,0)</f>
        <v>0</v>
      </c>
      <c r="BJ178" s="16" t="s">
        <v>131</v>
      </c>
      <c r="BK178" s="148">
        <f>ROUND(I178*H178,3)</f>
        <v>0</v>
      </c>
      <c r="BL178" s="16" t="s">
        <v>372</v>
      </c>
      <c r="BM178" s="146" t="s">
        <v>382</v>
      </c>
    </row>
    <row r="179" spans="1:65" s="13" customFormat="1" ht="20">
      <c r="B179" s="158"/>
      <c r="D179" s="150" t="s">
        <v>153</v>
      </c>
      <c r="E179" s="159" t="s">
        <v>1</v>
      </c>
      <c r="F179" s="160" t="s">
        <v>383</v>
      </c>
      <c r="H179" s="159" t="s">
        <v>1</v>
      </c>
      <c r="I179" s="161"/>
      <c r="L179" s="158"/>
      <c r="M179" s="162"/>
      <c r="N179" s="163"/>
      <c r="O179" s="163"/>
      <c r="P179" s="163"/>
      <c r="Q179" s="163"/>
      <c r="R179" s="163"/>
      <c r="S179" s="163"/>
      <c r="T179" s="164"/>
      <c r="AT179" s="159" t="s">
        <v>153</v>
      </c>
      <c r="AU179" s="159" t="s">
        <v>131</v>
      </c>
      <c r="AV179" s="13" t="s">
        <v>80</v>
      </c>
      <c r="AW179" s="13" t="s">
        <v>30</v>
      </c>
      <c r="AX179" s="13" t="s">
        <v>75</v>
      </c>
      <c r="AY179" s="159" t="s">
        <v>124</v>
      </c>
    </row>
    <row r="180" spans="1:65" s="12" customFormat="1">
      <c r="B180" s="149"/>
      <c r="D180" s="150" t="s">
        <v>153</v>
      </c>
      <c r="E180" s="157" t="s">
        <v>1</v>
      </c>
      <c r="F180" s="151" t="s">
        <v>145</v>
      </c>
      <c r="H180" s="152">
        <v>5</v>
      </c>
      <c r="I180" s="153"/>
      <c r="L180" s="149"/>
      <c r="M180" s="154"/>
      <c r="N180" s="155"/>
      <c r="O180" s="155"/>
      <c r="P180" s="155"/>
      <c r="Q180" s="155"/>
      <c r="R180" s="155"/>
      <c r="S180" s="155"/>
      <c r="T180" s="156"/>
      <c r="AT180" s="157" t="s">
        <v>153</v>
      </c>
      <c r="AU180" s="157" t="s">
        <v>131</v>
      </c>
      <c r="AV180" s="12" t="s">
        <v>131</v>
      </c>
      <c r="AW180" s="12" t="s">
        <v>30</v>
      </c>
      <c r="AX180" s="12" t="s">
        <v>80</v>
      </c>
      <c r="AY180" s="157" t="s">
        <v>124</v>
      </c>
    </row>
    <row r="181" spans="1:65" s="2" customFormat="1" ht="24.25" customHeight="1">
      <c r="A181" s="30"/>
      <c r="B181" s="134"/>
      <c r="C181" s="165" t="s">
        <v>384</v>
      </c>
      <c r="D181" s="165" t="s">
        <v>210</v>
      </c>
      <c r="E181" s="166" t="s">
        <v>385</v>
      </c>
      <c r="F181" s="167" t="s">
        <v>386</v>
      </c>
      <c r="G181" s="168" t="s">
        <v>135</v>
      </c>
      <c r="H181" s="169">
        <v>5</v>
      </c>
      <c r="I181" s="170"/>
      <c r="J181" s="169">
        <f t="shared" ref="J181:J216" si="10">ROUND(I181*H181,3)</f>
        <v>0</v>
      </c>
      <c r="K181" s="171"/>
      <c r="L181" s="172"/>
      <c r="M181" s="173" t="s">
        <v>1</v>
      </c>
      <c r="N181" s="174" t="s">
        <v>41</v>
      </c>
      <c r="O181" s="55"/>
      <c r="P181" s="144">
        <f t="shared" ref="P181:P216" si="11">O181*H181</f>
        <v>0</v>
      </c>
      <c r="Q181" s="144">
        <v>7.0099999999999997E-3</v>
      </c>
      <c r="R181" s="144">
        <f t="shared" ref="R181:R216" si="12">Q181*H181</f>
        <v>3.5049999999999998E-2</v>
      </c>
      <c r="S181" s="144">
        <v>0</v>
      </c>
      <c r="T181" s="145">
        <f t="shared" ref="T181:T216" si="13"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46" t="s">
        <v>377</v>
      </c>
      <c r="AT181" s="146" t="s">
        <v>210</v>
      </c>
      <c r="AU181" s="146" t="s">
        <v>131</v>
      </c>
      <c r="AY181" s="16" t="s">
        <v>124</v>
      </c>
      <c r="BE181" s="147">
        <f t="shared" ref="BE181:BE216" si="14">IF(N181="základná",J181,0)</f>
        <v>0</v>
      </c>
      <c r="BF181" s="147">
        <f t="shared" ref="BF181:BF216" si="15">IF(N181="znížená",J181,0)</f>
        <v>0</v>
      </c>
      <c r="BG181" s="147">
        <f t="shared" ref="BG181:BG216" si="16">IF(N181="zákl. prenesená",J181,0)</f>
        <v>0</v>
      </c>
      <c r="BH181" s="147">
        <f t="shared" ref="BH181:BH216" si="17">IF(N181="zníž. prenesená",J181,0)</f>
        <v>0</v>
      </c>
      <c r="BI181" s="147">
        <f t="shared" ref="BI181:BI216" si="18">IF(N181="nulová",J181,0)</f>
        <v>0</v>
      </c>
      <c r="BJ181" s="16" t="s">
        <v>131</v>
      </c>
      <c r="BK181" s="148">
        <f t="shared" ref="BK181:BK216" si="19">ROUND(I181*H181,3)</f>
        <v>0</v>
      </c>
      <c r="BL181" s="16" t="s">
        <v>377</v>
      </c>
      <c r="BM181" s="146" t="s">
        <v>387</v>
      </c>
    </row>
    <row r="182" spans="1:65" s="2" customFormat="1" ht="24.25" customHeight="1">
      <c r="A182" s="30"/>
      <c r="B182" s="134"/>
      <c r="C182" s="135" t="s">
        <v>388</v>
      </c>
      <c r="D182" s="135" t="s">
        <v>126</v>
      </c>
      <c r="E182" s="136" t="s">
        <v>389</v>
      </c>
      <c r="F182" s="137" t="s">
        <v>390</v>
      </c>
      <c r="G182" s="138" t="s">
        <v>135</v>
      </c>
      <c r="H182" s="139">
        <v>30</v>
      </c>
      <c r="I182" s="140"/>
      <c r="J182" s="139">
        <f t="shared" si="10"/>
        <v>0</v>
      </c>
      <c r="K182" s="141"/>
      <c r="L182" s="31"/>
      <c r="M182" s="142" t="s">
        <v>1</v>
      </c>
      <c r="N182" s="143" t="s">
        <v>41</v>
      </c>
      <c r="O182" s="55"/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5">
        <f t="shared" si="13"/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6" t="s">
        <v>372</v>
      </c>
      <c r="AT182" s="146" t="s">
        <v>126</v>
      </c>
      <c r="AU182" s="146" t="s">
        <v>131</v>
      </c>
      <c r="AY182" s="16" t="s">
        <v>124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6" t="s">
        <v>131</v>
      </c>
      <c r="BK182" s="148">
        <f t="shared" si="19"/>
        <v>0</v>
      </c>
      <c r="BL182" s="16" t="s">
        <v>372</v>
      </c>
      <c r="BM182" s="146" t="s">
        <v>391</v>
      </c>
    </row>
    <row r="183" spans="1:65" s="2" customFormat="1" ht="24.25" customHeight="1">
      <c r="A183" s="30"/>
      <c r="B183" s="134"/>
      <c r="C183" s="165" t="s">
        <v>392</v>
      </c>
      <c r="D183" s="165" t="s">
        <v>210</v>
      </c>
      <c r="E183" s="166" t="s">
        <v>393</v>
      </c>
      <c r="F183" s="167" t="s">
        <v>394</v>
      </c>
      <c r="G183" s="168" t="s">
        <v>135</v>
      </c>
      <c r="H183" s="169">
        <v>30</v>
      </c>
      <c r="I183" s="170"/>
      <c r="J183" s="169">
        <f t="shared" si="10"/>
        <v>0</v>
      </c>
      <c r="K183" s="171"/>
      <c r="L183" s="172"/>
      <c r="M183" s="173" t="s">
        <v>1</v>
      </c>
      <c r="N183" s="174" t="s">
        <v>41</v>
      </c>
      <c r="O183" s="55"/>
      <c r="P183" s="144">
        <f t="shared" si="11"/>
        <v>0</v>
      </c>
      <c r="Q183" s="144">
        <v>8.7399999999999995E-3</v>
      </c>
      <c r="R183" s="144">
        <f t="shared" si="12"/>
        <v>0.26219999999999999</v>
      </c>
      <c r="S183" s="144">
        <v>0</v>
      </c>
      <c r="T183" s="145">
        <f t="shared" si="13"/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46" t="s">
        <v>377</v>
      </c>
      <c r="AT183" s="146" t="s">
        <v>210</v>
      </c>
      <c r="AU183" s="146" t="s">
        <v>131</v>
      </c>
      <c r="AY183" s="16" t="s">
        <v>124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6" t="s">
        <v>131</v>
      </c>
      <c r="BK183" s="148">
        <f t="shared" si="19"/>
        <v>0</v>
      </c>
      <c r="BL183" s="16" t="s">
        <v>377</v>
      </c>
      <c r="BM183" s="146" t="s">
        <v>395</v>
      </c>
    </row>
    <row r="184" spans="1:65" s="2" customFormat="1" ht="16.5" customHeight="1">
      <c r="A184" s="30"/>
      <c r="B184" s="134"/>
      <c r="C184" s="135" t="s">
        <v>396</v>
      </c>
      <c r="D184" s="135" t="s">
        <v>126</v>
      </c>
      <c r="E184" s="136" t="s">
        <v>397</v>
      </c>
      <c r="F184" s="137" t="s">
        <v>398</v>
      </c>
      <c r="G184" s="138" t="s">
        <v>217</v>
      </c>
      <c r="H184" s="139">
        <v>1</v>
      </c>
      <c r="I184" s="140"/>
      <c r="J184" s="139">
        <f t="shared" si="10"/>
        <v>0</v>
      </c>
      <c r="K184" s="141"/>
      <c r="L184" s="31"/>
      <c r="M184" s="142" t="s">
        <v>1</v>
      </c>
      <c r="N184" s="143" t="s">
        <v>41</v>
      </c>
      <c r="O184" s="55"/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5">
        <f t="shared" si="13"/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6" t="s">
        <v>372</v>
      </c>
      <c r="AT184" s="146" t="s">
        <v>126</v>
      </c>
      <c r="AU184" s="146" t="s">
        <v>131</v>
      </c>
      <c r="AY184" s="16" t="s">
        <v>124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6" t="s">
        <v>131</v>
      </c>
      <c r="BK184" s="148">
        <f t="shared" si="19"/>
        <v>0</v>
      </c>
      <c r="BL184" s="16" t="s">
        <v>372</v>
      </c>
      <c r="BM184" s="146" t="s">
        <v>399</v>
      </c>
    </row>
    <row r="185" spans="1:65" s="2" customFormat="1" ht="24.25" customHeight="1">
      <c r="A185" s="30"/>
      <c r="B185" s="134"/>
      <c r="C185" s="135" t="s">
        <v>400</v>
      </c>
      <c r="D185" s="135" t="s">
        <v>126</v>
      </c>
      <c r="E185" s="136" t="s">
        <v>401</v>
      </c>
      <c r="F185" s="137" t="s">
        <v>402</v>
      </c>
      <c r="G185" s="138" t="s">
        <v>135</v>
      </c>
      <c r="H185" s="139">
        <v>15</v>
      </c>
      <c r="I185" s="140"/>
      <c r="J185" s="139">
        <f t="shared" si="10"/>
        <v>0</v>
      </c>
      <c r="K185" s="141"/>
      <c r="L185" s="31"/>
      <c r="M185" s="142" t="s">
        <v>1</v>
      </c>
      <c r="N185" s="143" t="s">
        <v>41</v>
      </c>
      <c r="O185" s="55"/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5">
        <f t="shared" si="13"/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46" t="s">
        <v>372</v>
      </c>
      <c r="AT185" s="146" t="s">
        <v>126</v>
      </c>
      <c r="AU185" s="146" t="s">
        <v>131</v>
      </c>
      <c r="AY185" s="16" t="s">
        <v>124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6" t="s">
        <v>131</v>
      </c>
      <c r="BK185" s="148">
        <f t="shared" si="19"/>
        <v>0</v>
      </c>
      <c r="BL185" s="16" t="s">
        <v>372</v>
      </c>
      <c r="BM185" s="146" t="s">
        <v>403</v>
      </c>
    </row>
    <row r="186" spans="1:65" s="2" customFormat="1" ht="16.5" customHeight="1">
      <c r="A186" s="30"/>
      <c r="B186" s="134"/>
      <c r="C186" s="165" t="s">
        <v>404</v>
      </c>
      <c r="D186" s="165" t="s">
        <v>210</v>
      </c>
      <c r="E186" s="166" t="s">
        <v>405</v>
      </c>
      <c r="F186" s="167" t="s">
        <v>406</v>
      </c>
      <c r="G186" s="168" t="s">
        <v>334</v>
      </c>
      <c r="H186" s="169">
        <v>15</v>
      </c>
      <c r="I186" s="170"/>
      <c r="J186" s="169">
        <f t="shared" si="10"/>
        <v>0</v>
      </c>
      <c r="K186" s="171"/>
      <c r="L186" s="172"/>
      <c r="M186" s="173" t="s">
        <v>1</v>
      </c>
      <c r="N186" s="174" t="s">
        <v>41</v>
      </c>
      <c r="O186" s="55"/>
      <c r="P186" s="144">
        <f t="shared" si="11"/>
        <v>0</v>
      </c>
      <c r="Q186" s="144">
        <v>1E-3</v>
      </c>
      <c r="R186" s="144">
        <f t="shared" si="12"/>
        <v>1.4999999999999999E-2</v>
      </c>
      <c r="S186" s="144">
        <v>0</v>
      </c>
      <c r="T186" s="145">
        <f t="shared" si="13"/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46" t="s">
        <v>377</v>
      </c>
      <c r="AT186" s="146" t="s">
        <v>210</v>
      </c>
      <c r="AU186" s="146" t="s">
        <v>131</v>
      </c>
      <c r="AY186" s="16" t="s">
        <v>124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6" t="s">
        <v>131</v>
      </c>
      <c r="BK186" s="148">
        <f t="shared" si="19"/>
        <v>0</v>
      </c>
      <c r="BL186" s="16" t="s">
        <v>377</v>
      </c>
      <c r="BM186" s="146" t="s">
        <v>407</v>
      </c>
    </row>
    <row r="187" spans="1:65" s="2" customFormat="1" ht="24.25" customHeight="1">
      <c r="A187" s="30"/>
      <c r="B187" s="134"/>
      <c r="C187" s="135" t="s">
        <v>408</v>
      </c>
      <c r="D187" s="135" t="s">
        <v>126</v>
      </c>
      <c r="E187" s="136" t="s">
        <v>409</v>
      </c>
      <c r="F187" s="137" t="s">
        <v>410</v>
      </c>
      <c r="G187" s="138" t="s">
        <v>135</v>
      </c>
      <c r="H187" s="139">
        <v>30</v>
      </c>
      <c r="I187" s="140"/>
      <c r="J187" s="139">
        <f t="shared" si="10"/>
        <v>0</v>
      </c>
      <c r="K187" s="141"/>
      <c r="L187" s="31"/>
      <c r="M187" s="142" t="s">
        <v>1</v>
      </c>
      <c r="N187" s="143" t="s">
        <v>41</v>
      </c>
      <c r="O187" s="55"/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5">
        <f t="shared" si="13"/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46" t="s">
        <v>372</v>
      </c>
      <c r="AT187" s="146" t="s">
        <v>126</v>
      </c>
      <c r="AU187" s="146" t="s">
        <v>131</v>
      </c>
      <c r="AY187" s="16" t="s">
        <v>124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6" t="s">
        <v>131</v>
      </c>
      <c r="BK187" s="148">
        <f t="shared" si="19"/>
        <v>0</v>
      </c>
      <c r="BL187" s="16" t="s">
        <v>372</v>
      </c>
      <c r="BM187" s="146" t="s">
        <v>411</v>
      </c>
    </row>
    <row r="188" spans="1:65" s="2" customFormat="1" ht="16.5" customHeight="1">
      <c r="A188" s="30"/>
      <c r="B188" s="134"/>
      <c r="C188" s="165" t="s">
        <v>412</v>
      </c>
      <c r="D188" s="165" t="s">
        <v>210</v>
      </c>
      <c r="E188" s="166" t="s">
        <v>413</v>
      </c>
      <c r="F188" s="167" t="s">
        <v>414</v>
      </c>
      <c r="G188" s="168" t="s">
        <v>334</v>
      </c>
      <c r="H188" s="169">
        <v>30</v>
      </c>
      <c r="I188" s="170"/>
      <c r="J188" s="169">
        <f t="shared" si="10"/>
        <v>0</v>
      </c>
      <c r="K188" s="171"/>
      <c r="L188" s="172"/>
      <c r="M188" s="173" t="s">
        <v>1</v>
      </c>
      <c r="N188" s="174" t="s">
        <v>41</v>
      </c>
      <c r="O188" s="55"/>
      <c r="P188" s="144">
        <f t="shared" si="11"/>
        <v>0</v>
      </c>
      <c r="Q188" s="144">
        <v>1E-3</v>
      </c>
      <c r="R188" s="144">
        <f t="shared" si="12"/>
        <v>0.03</v>
      </c>
      <c r="S188" s="144">
        <v>0</v>
      </c>
      <c r="T188" s="145">
        <f t="shared" si="13"/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46" t="s">
        <v>377</v>
      </c>
      <c r="AT188" s="146" t="s">
        <v>210</v>
      </c>
      <c r="AU188" s="146" t="s">
        <v>131</v>
      </c>
      <c r="AY188" s="16" t="s">
        <v>124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6" t="s">
        <v>131</v>
      </c>
      <c r="BK188" s="148">
        <f t="shared" si="19"/>
        <v>0</v>
      </c>
      <c r="BL188" s="16" t="s">
        <v>377</v>
      </c>
      <c r="BM188" s="146" t="s">
        <v>415</v>
      </c>
    </row>
    <row r="189" spans="1:65" s="2" customFormat="1" ht="16.5" customHeight="1">
      <c r="A189" s="30"/>
      <c r="B189" s="134"/>
      <c r="C189" s="135" t="s">
        <v>416</v>
      </c>
      <c r="D189" s="135" t="s">
        <v>126</v>
      </c>
      <c r="E189" s="136" t="s">
        <v>417</v>
      </c>
      <c r="F189" s="137" t="s">
        <v>418</v>
      </c>
      <c r="G189" s="138" t="s">
        <v>217</v>
      </c>
      <c r="H189" s="139">
        <v>3</v>
      </c>
      <c r="I189" s="140"/>
      <c r="J189" s="139">
        <f t="shared" si="10"/>
        <v>0</v>
      </c>
      <c r="K189" s="141"/>
      <c r="L189" s="31"/>
      <c r="M189" s="142" t="s">
        <v>1</v>
      </c>
      <c r="N189" s="143" t="s">
        <v>41</v>
      </c>
      <c r="O189" s="55"/>
      <c r="P189" s="144">
        <f t="shared" si="11"/>
        <v>0</v>
      </c>
      <c r="Q189" s="144">
        <v>0</v>
      </c>
      <c r="R189" s="144">
        <f t="shared" si="12"/>
        <v>0</v>
      </c>
      <c r="S189" s="144">
        <v>0</v>
      </c>
      <c r="T189" s="145">
        <f t="shared" si="13"/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6" t="s">
        <v>372</v>
      </c>
      <c r="AT189" s="146" t="s">
        <v>126</v>
      </c>
      <c r="AU189" s="146" t="s">
        <v>131</v>
      </c>
      <c r="AY189" s="16" t="s">
        <v>124</v>
      </c>
      <c r="BE189" s="147">
        <f t="shared" si="14"/>
        <v>0</v>
      </c>
      <c r="BF189" s="147">
        <f t="shared" si="15"/>
        <v>0</v>
      </c>
      <c r="BG189" s="147">
        <f t="shared" si="16"/>
        <v>0</v>
      </c>
      <c r="BH189" s="147">
        <f t="shared" si="17"/>
        <v>0</v>
      </c>
      <c r="BI189" s="147">
        <f t="shared" si="18"/>
        <v>0</v>
      </c>
      <c r="BJ189" s="16" t="s">
        <v>131</v>
      </c>
      <c r="BK189" s="148">
        <f t="shared" si="19"/>
        <v>0</v>
      </c>
      <c r="BL189" s="16" t="s">
        <v>372</v>
      </c>
      <c r="BM189" s="146" t="s">
        <v>419</v>
      </c>
    </row>
    <row r="190" spans="1:65" s="2" customFormat="1" ht="16.5" customHeight="1">
      <c r="A190" s="30"/>
      <c r="B190" s="134"/>
      <c r="C190" s="165" t="s">
        <v>420</v>
      </c>
      <c r="D190" s="165" t="s">
        <v>210</v>
      </c>
      <c r="E190" s="166" t="s">
        <v>421</v>
      </c>
      <c r="F190" s="167" t="s">
        <v>422</v>
      </c>
      <c r="G190" s="168" t="s">
        <v>217</v>
      </c>
      <c r="H190" s="169">
        <v>3</v>
      </c>
      <c r="I190" s="170"/>
      <c r="J190" s="169">
        <f t="shared" si="10"/>
        <v>0</v>
      </c>
      <c r="K190" s="171"/>
      <c r="L190" s="172"/>
      <c r="M190" s="173" t="s">
        <v>1</v>
      </c>
      <c r="N190" s="174" t="s">
        <v>41</v>
      </c>
      <c r="O190" s="55"/>
      <c r="P190" s="144">
        <f t="shared" si="11"/>
        <v>0</v>
      </c>
      <c r="Q190" s="144">
        <v>1.3999999999999999E-4</v>
      </c>
      <c r="R190" s="144">
        <f t="shared" si="12"/>
        <v>4.1999999999999996E-4</v>
      </c>
      <c r="S190" s="144">
        <v>0</v>
      </c>
      <c r="T190" s="145">
        <f t="shared" si="13"/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46" t="s">
        <v>377</v>
      </c>
      <c r="AT190" s="146" t="s">
        <v>210</v>
      </c>
      <c r="AU190" s="146" t="s">
        <v>131</v>
      </c>
      <c r="AY190" s="16" t="s">
        <v>124</v>
      </c>
      <c r="BE190" s="147">
        <f t="shared" si="14"/>
        <v>0</v>
      </c>
      <c r="BF190" s="147">
        <f t="shared" si="15"/>
        <v>0</v>
      </c>
      <c r="BG190" s="147">
        <f t="shared" si="16"/>
        <v>0</v>
      </c>
      <c r="BH190" s="147">
        <f t="shared" si="17"/>
        <v>0</v>
      </c>
      <c r="BI190" s="147">
        <f t="shared" si="18"/>
        <v>0</v>
      </c>
      <c r="BJ190" s="16" t="s">
        <v>131</v>
      </c>
      <c r="BK190" s="148">
        <f t="shared" si="19"/>
        <v>0</v>
      </c>
      <c r="BL190" s="16" t="s">
        <v>377</v>
      </c>
      <c r="BM190" s="146" t="s">
        <v>423</v>
      </c>
    </row>
    <row r="191" spans="1:65" s="2" customFormat="1" ht="16.5" customHeight="1">
      <c r="A191" s="30"/>
      <c r="B191" s="134"/>
      <c r="C191" s="135" t="s">
        <v>424</v>
      </c>
      <c r="D191" s="135" t="s">
        <v>126</v>
      </c>
      <c r="E191" s="136" t="s">
        <v>425</v>
      </c>
      <c r="F191" s="137" t="s">
        <v>426</v>
      </c>
      <c r="G191" s="138" t="s">
        <v>217</v>
      </c>
      <c r="H191" s="139">
        <v>2</v>
      </c>
      <c r="I191" s="140"/>
      <c r="J191" s="139">
        <f t="shared" si="10"/>
        <v>0</v>
      </c>
      <c r="K191" s="141"/>
      <c r="L191" s="31"/>
      <c r="M191" s="142" t="s">
        <v>1</v>
      </c>
      <c r="N191" s="143" t="s">
        <v>41</v>
      </c>
      <c r="O191" s="55"/>
      <c r="P191" s="144">
        <f t="shared" si="11"/>
        <v>0</v>
      </c>
      <c r="Q191" s="144">
        <v>0</v>
      </c>
      <c r="R191" s="144">
        <f t="shared" si="12"/>
        <v>0</v>
      </c>
      <c r="S191" s="144">
        <v>0</v>
      </c>
      <c r="T191" s="145">
        <f t="shared" si="13"/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46" t="s">
        <v>372</v>
      </c>
      <c r="AT191" s="146" t="s">
        <v>126</v>
      </c>
      <c r="AU191" s="146" t="s">
        <v>131</v>
      </c>
      <c r="AY191" s="16" t="s">
        <v>124</v>
      </c>
      <c r="BE191" s="147">
        <f t="shared" si="14"/>
        <v>0</v>
      </c>
      <c r="BF191" s="147">
        <f t="shared" si="15"/>
        <v>0</v>
      </c>
      <c r="BG191" s="147">
        <f t="shared" si="16"/>
        <v>0</v>
      </c>
      <c r="BH191" s="147">
        <f t="shared" si="17"/>
        <v>0</v>
      </c>
      <c r="BI191" s="147">
        <f t="shared" si="18"/>
        <v>0</v>
      </c>
      <c r="BJ191" s="16" t="s">
        <v>131</v>
      </c>
      <c r="BK191" s="148">
        <f t="shared" si="19"/>
        <v>0</v>
      </c>
      <c r="BL191" s="16" t="s">
        <v>372</v>
      </c>
      <c r="BM191" s="146" t="s">
        <v>427</v>
      </c>
    </row>
    <row r="192" spans="1:65" s="2" customFormat="1" ht="16.5" customHeight="1">
      <c r="A192" s="30"/>
      <c r="B192" s="134"/>
      <c r="C192" s="165" t="s">
        <v>428</v>
      </c>
      <c r="D192" s="165" t="s">
        <v>210</v>
      </c>
      <c r="E192" s="166" t="s">
        <v>429</v>
      </c>
      <c r="F192" s="167" t="s">
        <v>430</v>
      </c>
      <c r="G192" s="168" t="s">
        <v>217</v>
      </c>
      <c r="H192" s="169">
        <v>2</v>
      </c>
      <c r="I192" s="170"/>
      <c r="J192" s="169">
        <f t="shared" si="10"/>
        <v>0</v>
      </c>
      <c r="K192" s="171"/>
      <c r="L192" s="172"/>
      <c r="M192" s="173" t="s">
        <v>1</v>
      </c>
      <c r="N192" s="174" t="s">
        <v>41</v>
      </c>
      <c r="O192" s="55"/>
      <c r="P192" s="144">
        <f t="shared" si="11"/>
        <v>0</v>
      </c>
      <c r="Q192" s="144">
        <v>1.7000000000000001E-4</v>
      </c>
      <c r="R192" s="144">
        <f t="shared" si="12"/>
        <v>3.4000000000000002E-4</v>
      </c>
      <c r="S192" s="144">
        <v>0</v>
      </c>
      <c r="T192" s="145">
        <f t="shared" si="13"/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6" t="s">
        <v>377</v>
      </c>
      <c r="AT192" s="146" t="s">
        <v>210</v>
      </c>
      <c r="AU192" s="146" t="s">
        <v>131</v>
      </c>
      <c r="AY192" s="16" t="s">
        <v>124</v>
      </c>
      <c r="BE192" s="147">
        <f t="shared" si="14"/>
        <v>0</v>
      </c>
      <c r="BF192" s="147">
        <f t="shared" si="15"/>
        <v>0</v>
      </c>
      <c r="BG192" s="147">
        <f t="shared" si="16"/>
        <v>0</v>
      </c>
      <c r="BH192" s="147">
        <f t="shared" si="17"/>
        <v>0</v>
      </c>
      <c r="BI192" s="147">
        <f t="shared" si="18"/>
        <v>0</v>
      </c>
      <c r="BJ192" s="16" t="s">
        <v>131</v>
      </c>
      <c r="BK192" s="148">
        <f t="shared" si="19"/>
        <v>0</v>
      </c>
      <c r="BL192" s="16" t="s">
        <v>377</v>
      </c>
      <c r="BM192" s="146" t="s">
        <v>431</v>
      </c>
    </row>
    <row r="193" spans="1:65" s="2" customFormat="1" ht="16.5" customHeight="1">
      <c r="A193" s="30"/>
      <c r="B193" s="134"/>
      <c r="C193" s="135" t="s">
        <v>372</v>
      </c>
      <c r="D193" s="135" t="s">
        <v>126</v>
      </c>
      <c r="E193" s="136" t="s">
        <v>432</v>
      </c>
      <c r="F193" s="137" t="s">
        <v>433</v>
      </c>
      <c r="G193" s="138" t="s">
        <v>217</v>
      </c>
      <c r="H193" s="139">
        <v>3</v>
      </c>
      <c r="I193" s="140"/>
      <c r="J193" s="139">
        <f t="shared" si="10"/>
        <v>0</v>
      </c>
      <c r="K193" s="141"/>
      <c r="L193" s="31"/>
      <c r="M193" s="142" t="s">
        <v>1</v>
      </c>
      <c r="N193" s="143" t="s">
        <v>41</v>
      </c>
      <c r="O193" s="55"/>
      <c r="P193" s="144">
        <f t="shared" si="11"/>
        <v>0</v>
      </c>
      <c r="Q193" s="144">
        <v>0</v>
      </c>
      <c r="R193" s="144">
        <f t="shared" si="12"/>
        <v>0</v>
      </c>
      <c r="S193" s="144">
        <v>0</v>
      </c>
      <c r="T193" s="145">
        <f t="shared" si="13"/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6" t="s">
        <v>372</v>
      </c>
      <c r="AT193" s="146" t="s">
        <v>126</v>
      </c>
      <c r="AU193" s="146" t="s">
        <v>131</v>
      </c>
      <c r="AY193" s="16" t="s">
        <v>124</v>
      </c>
      <c r="BE193" s="147">
        <f t="shared" si="14"/>
        <v>0</v>
      </c>
      <c r="BF193" s="147">
        <f t="shared" si="15"/>
        <v>0</v>
      </c>
      <c r="BG193" s="147">
        <f t="shared" si="16"/>
        <v>0</v>
      </c>
      <c r="BH193" s="147">
        <f t="shared" si="17"/>
        <v>0</v>
      </c>
      <c r="BI193" s="147">
        <f t="shared" si="18"/>
        <v>0</v>
      </c>
      <c r="BJ193" s="16" t="s">
        <v>131</v>
      </c>
      <c r="BK193" s="148">
        <f t="shared" si="19"/>
        <v>0</v>
      </c>
      <c r="BL193" s="16" t="s">
        <v>372</v>
      </c>
      <c r="BM193" s="146" t="s">
        <v>434</v>
      </c>
    </row>
    <row r="194" spans="1:65" s="2" customFormat="1" ht="16.5" customHeight="1">
      <c r="A194" s="30"/>
      <c r="B194" s="134"/>
      <c r="C194" s="165" t="s">
        <v>435</v>
      </c>
      <c r="D194" s="165" t="s">
        <v>210</v>
      </c>
      <c r="E194" s="166" t="s">
        <v>436</v>
      </c>
      <c r="F194" s="167" t="s">
        <v>437</v>
      </c>
      <c r="G194" s="168" t="s">
        <v>217</v>
      </c>
      <c r="H194" s="169">
        <v>3</v>
      </c>
      <c r="I194" s="170"/>
      <c r="J194" s="169">
        <f t="shared" si="10"/>
        <v>0</v>
      </c>
      <c r="K194" s="171"/>
      <c r="L194" s="172"/>
      <c r="M194" s="173" t="s">
        <v>1</v>
      </c>
      <c r="N194" s="174" t="s">
        <v>41</v>
      </c>
      <c r="O194" s="55"/>
      <c r="P194" s="144">
        <f t="shared" si="11"/>
        <v>0</v>
      </c>
      <c r="Q194" s="144">
        <v>2.1000000000000001E-4</v>
      </c>
      <c r="R194" s="144">
        <f t="shared" si="12"/>
        <v>6.3000000000000003E-4</v>
      </c>
      <c r="S194" s="144">
        <v>0</v>
      </c>
      <c r="T194" s="145">
        <f t="shared" si="13"/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46" t="s">
        <v>377</v>
      </c>
      <c r="AT194" s="146" t="s">
        <v>210</v>
      </c>
      <c r="AU194" s="146" t="s">
        <v>131</v>
      </c>
      <c r="AY194" s="16" t="s">
        <v>124</v>
      </c>
      <c r="BE194" s="147">
        <f t="shared" si="14"/>
        <v>0</v>
      </c>
      <c r="BF194" s="147">
        <f t="shared" si="15"/>
        <v>0</v>
      </c>
      <c r="BG194" s="147">
        <f t="shared" si="16"/>
        <v>0</v>
      </c>
      <c r="BH194" s="147">
        <f t="shared" si="17"/>
        <v>0</v>
      </c>
      <c r="BI194" s="147">
        <f t="shared" si="18"/>
        <v>0</v>
      </c>
      <c r="BJ194" s="16" t="s">
        <v>131</v>
      </c>
      <c r="BK194" s="148">
        <f t="shared" si="19"/>
        <v>0</v>
      </c>
      <c r="BL194" s="16" t="s">
        <v>377</v>
      </c>
      <c r="BM194" s="146" t="s">
        <v>438</v>
      </c>
    </row>
    <row r="195" spans="1:65" s="2" customFormat="1" ht="24.25" customHeight="1">
      <c r="A195" s="30"/>
      <c r="B195" s="134"/>
      <c r="C195" s="135" t="s">
        <v>439</v>
      </c>
      <c r="D195" s="135" t="s">
        <v>126</v>
      </c>
      <c r="E195" s="136" t="s">
        <v>440</v>
      </c>
      <c r="F195" s="137" t="s">
        <v>441</v>
      </c>
      <c r="G195" s="138" t="s">
        <v>217</v>
      </c>
      <c r="H195" s="139">
        <v>5</v>
      </c>
      <c r="I195" s="140"/>
      <c r="J195" s="139">
        <f t="shared" si="10"/>
        <v>0</v>
      </c>
      <c r="K195" s="141"/>
      <c r="L195" s="31"/>
      <c r="M195" s="142" t="s">
        <v>1</v>
      </c>
      <c r="N195" s="143" t="s">
        <v>41</v>
      </c>
      <c r="O195" s="55"/>
      <c r="P195" s="144">
        <f t="shared" si="11"/>
        <v>0</v>
      </c>
      <c r="Q195" s="144">
        <v>0</v>
      </c>
      <c r="R195" s="144">
        <f t="shared" si="12"/>
        <v>0</v>
      </c>
      <c r="S195" s="144">
        <v>0</v>
      </c>
      <c r="T195" s="145">
        <f t="shared" si="13"/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6" t="s">
        <v>372</v>
      </c>
      <c r="AT195" s="146" t="s">
        <v>126</v>
      </c>
      <c r="AU195" s="146" t="s">
        <v>131</v>
      </c>
      <c r="AY195" s="16" t="s">
        <v>124</v>
      </c>
      <c r="BE195" s="147">
        <f t="shared" si="14"/>
        <v>0</v>
      </c>
      <c r="BF195" s="147">
        <f t="shared" si="15"/>
        <v>0</v>
      </c>
      <c r="BG195" s="147">
        <f t="shared" si="16"/>
        <v>0</v>
      </c>
      <c r="BH195" s="147">
        <f t="shared" si="17"/>
        <v>0</v>
      </c>
      <c r="BI195" s="147">
        <f t="shared" si="18"/>
        <v>0</v>
      </c>
      <c r="BJ195" s="16" t="s">
        <v>131</v>
      </c>
      <c r="BK195" s="148">
        <f t="shared" si="19"/>
        <v>0</v>
      </c>
      <c r="BL195" s="16" t="s">
        <v>372</v>
      </c>
      <c r="BM195" s="146" t="s">
        <v>442</v>
      </c>
    </row>
    <row r="196" spans="1:65" s="2" customFormat="1" ht="16.5" customHeight="1">
      <c r="A196" s="30"/>
      <c r="B196" s="134"/>
      <c r="C196" s="165" t="s">
        <v>443</v>
      </c>
      <c r="D196" s="165" t="s">
        <v>210</v>
      </c>
      <c r="E196" s="166" t="s">
        <v>444</v>
      </c>
      <c r="F196" s="167" t="s">
        <v>445</v>
      </c>
      <c r="G196" s="168" t="s">
        <v>217</v>
      </c>
      <c r="H196" s="169">
        <v>5</v>
      </c>
      <c r="I196" s="170"/>
      <c r="J196" s="169">
        <f t="shared" si="10"/>
        <v>0</v>
      </c>
      <c r="K196" s="171"/>
      <c r="L196" s="172"/>
      <c r="M196" s="173" t="s">
        <v>1</v>
      </c>
      <c r="N196" s="174" t="s">
        <v>41</v>
      </c>
      <c r="O196" s="55"/>
      <c r="P196" s="144">
        <f t="shared" si="11"/>
        <v>0</v>
      </c>
      <c r="Q196" s="144">
        <v>4.6000000000000001E-4</v>
      </c>
      <c r="R196" s="144">
        <f t="shared" si="12"/>
        <v>2.3E-3</v>
      </c>
      <c r="S196" s="144">
        <v>0</v>
      </c>
      <c r="T196" s="145">
        <f t="shared" si="13"/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46" t="s">
        <v>377</v>
      </c>
      <c r="AT196" s="146" t="s">
        <v>210</v>
      </c>
      <c r="AU196" s="146" t="s">
        <v>131</v>
      </c>
      <c r="AY196" s="16" t="s">
        <v>124</v>
      </c>
      <c r="BE196" s="147">
        <f t="shared" si="14"/>
        <v>0</v>
      </c>
      <c r="BF196" s="147">
        <f t="shared" si="15"/>
        <v>0</v>
      </c>
      <c r="BG196" s="147">
        <f t="shared" si="16"/>
        <v>0</v>
      </c>
      <c r="BH196" s="147">
        <f t="shared" si="17"/>
        <v>0</v>
      </c>
      <c r="BI196" s="147">
        <f t="shared" si="18"/>
        <v>0</v>
      </c>
      <c r="BJ196" s="16" t="s">
        <v>131</v>
      </c>
      <c r="BK196" s="148">
        <f t="shared" si="19"/>
        <v>0</v>
      </c>
      <c r="BL196" s="16" t="s">
        <v>377</v>
      </c>
      <c r="BM196" s="146" t="s">
        <v>446</v>
      </c>
    </row>
    <row r="197" spans="1:65" s="2" customFormat="1" ht="21.75" customHeight="1">
      <c r="A197" s="30"/>
      <c r="B197" s="134"/>
      <c r="C197" s="135" t="s">
        <v>447</v>
      </c>
      <c r="D197" s="135" t="s">
        <v>126</v>
      </c>
      <c r="E197" s="136" t="s">
        <v>448</v>
      </c>
      <c r="F197" s="137" t="s">
        <v>449</v>
      </c>
      <c r="G197" s="138" t="s">
        <v>217</v>
      </c>
      <c r="H197" s="139">
        <v>1</v>
      </c>
      <c r="I197" s="140"/>
      <c r="J197" s="139">
        <f t="shared" si="10"/>
        <v>0</v>
      </c>
      <c r="K197" s="141"/>
      <c r="L197" s="31"/>
      <c r="M197" s="142" t="s">
        <v>1</v>
      </c>
      <c r="N197" s="143" t="s">
        <v>41</v>
      </c>
      <c r="O197" s="55"/>
      <c r="P197" s="144">
        <f t="shared" si="11"/>
        <v>0</v>
      </c>
      <c r="Q197" s="144">
        <v>0</v>
      </c>
      <c r="R197" s="144">
        <f t="shared" si="12"/>
        <v>0</v>
      </c>
      <c r="S197" s="144">
        <v>0</v>
      </c>
      <c r="T197" s="145">
        <f t="shared" si="13"/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46" t="s">
        <v>372</v>
      </c>
      <c r="AT197" s="146" t="s">
        <v>126</v>
      </c>
      <c r="AU197" s="146" t="s">
        <v>131</v>
      </c>
      <c r="AY197" s="16" t="s">
        <v>124</v>
      </c>
      <c r="BE197" s="147">
        <f t="shared" si="14"/>
        <v>0</v>
      </c>
      <c r="BF197" s="147">
        <f t="shared" si="15"/>
        <v>0</v>
      </c>
      <c r="BG197" s="147">
        <f t="shared" si="16"/>
        <v>0</v>
      </c>
      <c r="BH197" s="147">
        <f t="shared" si="17"/>
        <v>0</v>
      </c>
      <c r="BI197" s="147">
        <f t="shared" si="18"/>
        <v>0</v>
      </c>
      <c r="BJ197" s="16" t="s">
        <v>131</v>
      </c>
      <c r="BK197" s="148">
        <f t="shared" si="19"/>
        <v>0</v>
      </c>
      <c r="BL197" s="16" t="s">
        <v>372</v>
      </c>
      <c r="BM197" s="146" t="s">
        <v>450</v>
      </c>
    </row>
    <row r="198" spans="1:65" s="2" customFormat="1" ht="16.5" customHeight="1">
      <c r="A198" s="30"/>
      <c r="B198" s="134"/>
      <c r="C198" s="165" t="s">
        <v>451</v>
      </c>
      <c r="D198" s="165" t="s">
        <v>210</v>
      </c>
      <c r="E198" s="166" t="s">
        <v>452</v>
      </c>
      <c r="F198" s="167" t="s">
        <v>453</v>
      </c>
      <c r="G198" s="168" t="s">
        <v>217</v>
      </c>
      <c r="H198" s="169">
        <v>1</v>
      </c>
      <c r="I198" s="170"/>
      <c r="J198" s="169">
        <f t="shared" si="10"/>
        <v>0</v>
      </c>
      <c r="K198" s="171"/>
      <c r="L198" s="172"/>
      <c r="M198" s="173" t="s">
        <v>1</v>
      </c>
      <c r="N198" s="174" t="s">
        <v>41</v>
      </c>
      <c r="O198" s="55"/>
      <c r="P198" s="144">
        <f t="shared" si="11"/>
        <v>0</v>
      </c>
      <c r="Q198" s="144">
        <v>1.3999999999999999E-4</v>
      </c>
      <c r="R198" s="144">
        <f t="shared" si="12"/>
        <v>1.3999999999999999E-4</v>
      </c>
      <c r="S198" s="144">
        <v>0</v>
      </c>
      <c r="T198" s="145">
        <f t="shared" si="13"/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6" t="s">
        <v>377</v>
      </c>
      <c r="AT198" s="146" t="s">
        <v>210</v>
      </c>
      <c r="AU198" s="146" t="s">
        <v>131</v>
      </c>
      <c r="AY198" s="16" t="s">
        <v>124</v>
      </c>
      <c r="BE198" s="147">
        <f t="shared" si="14"/>
        <v>0</v>
      </c>
      <c r="BF198" s="147">
        <f t="shared" si="15"/>
        <v>0</v>
      </c>
      <c r="BG198" s="147">
        <f t="shared" si="16"/>
        <v>0</v>
      </c>
      <c r="BH198" s="147">
        <f t="shared" si="17"/>
        <v>0</v>
      </c>
      <c r="BI198" s="147">
        <f t="shared" si="18"/>
        <v>0</v>
      </c>
      <c r="BJ198" s="16" t="s">
        <v>131</v>
      </c>
      <c r="BK198" s="148">
        <f t="shared" si="19"/>
        <v>0</v>
      </c>
      <c r="BL198" s="16" t="s">
        <v>377</v>
      </c>
      <c r="BM198" s="146" t="s">
        <v>454</v>
      </c>
    </row>
    <row r="199" spans="1:65" s="2" customFormat="1" ht="21.75" customHeight="1">
      <c r="A199" s="30"/>
      <c r="B199" s="134"/>
      <c r="C199" s="135" t="s">
        <v>455</v>
      </c>
      <c r="D199" s="135" t="s">
        <v>126</v>
      </c>
      <c r="E199" s="136" t="s">
        <v>456</v>
      </c>
      <c r="F199" s="137" t="s">
        <v>457</v>
      </c>
      <c r="G199" s="138" t="s">
        <v>135</v>
      </c>
      <c r="H199" s="139">
        <v>5</v>
      </c>
      <c r="I199" s="140"/>
      <c r="J199" s="139">
        <f t="shared" si="10"/>
        <v>0</v>
      </c>
      <c r="K199" s="141"/>
      <c r="L199" s="31"/>
      <c r="M199" s="142" t="s">
        <v>1</v>
      </c>
      <c r="N199" s="143" t="s">
        <v>41</v>
      </c>
      <c r="O199" s="55"/>
      <c r="P199" s="144">
        <f t="shared" si="11"/>
        <v>0</v>
      </c>
      <c r="Q199" s="144">
        <v>0</v>
      </c>
      <c r="R199" s="144">
        <f t="shared" si="12"/>
        <v>0</v>
      </c>
      <c r="S199" s="144">
        <v>0</v>
      </c>
      <c r="T199" s="145">
        <f t="shared" si="13"/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6" t="s">
        <v>372</v>
      </c>
      <c r="AT199" s="146" t="s">
        <v>126</v>
      </c>
      <c r="AU199" s="146" t="s">
        <v>131</v>
      </c>
      <c r="AY199" s="16" t="s">
        <v>124</v>
      </c>
      <c r="BE199" s="147">
        <f t="shared" si="14"/>
        <v>0</v>
      </c>
      <c r="BF199" s="147">
        <f t="shared" si="15"/>
        <v>0</v>
      </c>
      <c r="BG199" s="147">
        <f t="shared" si="16"/>
        <v>0</v>
      </c>
      <c r="BH199" s="147">
        <f t="shared" si="17"/>
        <v>0</v>
      </c>
      <c r="BI199" s="147">
        <f t="shared" si="18"/>
        <v>0</v>
      </c>
      <c r="BJ199" s="16" t="s">
        <v>131</v>
      </c>
      <c r="BK199" s="148">
        <f t="shared" si="19"/>
        <v>0</v>
      </c>
      <c r="BL199" s="16" t="s">
        <v>372</v>
      </c>
      <c r="BM199" s="146" t="s">
        <v>458</v>
      </c>
    </row>
    <row r="200" spans="1:65" s="2" customFormat="1" ht="16.5" customHeight="1">
      <c r="A200" s="30"/>
      <c r="B200" s="134"/>
      <c r="C200" s="165" t="s">
        <v>459</v>
      </c>
      <c r="D200" s="165" t="s">
        <v>210</v>
      </c>
      <c r="E200" s="166" t="s">
        <v>460</v>
      </c>
      <c r="F200" s="167" t="s">
        <v>461</v>
      </c>
      <c r="G200" s="168" t="s">
        <v>135</v>
      </c>
      <c r="H200" s="169">
        <v>5</v>
      </c>
      <c r="I200" s="170"/>
      <c r="J200" s="169">
        <f t="shared" si="10"/>
        <v>0</v>
      </c>
      <c r="K200" s="171"/>
      <c r="L200" s="172"/>
      <c r="M200" s="173" t="s">
        <v>1</v>
      </c>
      <c r="N200" s="174" t="s">
        <v>41</v>
      </c>
      <c r="O200" s="55"/>
      <c r="P200" s="144">
        <f t="shared" si="11"/>
        <v>0</v>
      </c>
      <c r="Q200" s="144">
        <v>1.9000000000000001E-4</v>
      </c>
      <c r="R200" s="144">
        <f t="shared" si="12"/>
        <v>9.5000000000000011E-4</v>
      </c>
      <c r="S200" s="144">
        <v>0</v>
      </c>
      <c r="T200" s="145">
        <f t="shared" si="13"/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46" t="s">
        <v>377</v>
      </c>
      <c r="AT200" s="146" t="s">
        <v>210</v>
      </c>
      <c r="AU200" s="146" t="s">
        <v>131</v>
      </c>
      <c r="AY200" s="16" t="s">
        <v>124</v>
      </c>
      <c r="BE200" s="147">
        <f t="shared" si="14"/>
        <v>0</v>
      </c>
      <c r="BF200" s="147">
        <f t="shared" si="15"/>
        <v>0</v>
      </c>
      <c r="BG200" s="147">
        <f t="shared" si="16"/>
        <v>0</v>
      </c>
      <c r="BH200" s="147">
        <f t="shared" si="17"/>
        <v>0</v>
      </c>
      <c r="BI200" s="147">
        <f t="shared" si="18"/>
        <v>0</v>
      </c>
      <c r="BJ200" s="16" t="s">
        <v>131</v>
      </c>
      <c r="BK200" s="148">
        <f t="shared" si="19"/>
        <v>0</v>
      </c>
      <c r="BL200" s="16" t="s">
        <v>377</v>
      </c>
      <c r="BM200" s="146" t="s">
        <v>462</v>
      </c>
    </row>
    <row r="201" spans="1:65" s="2" customFormat="1" ht="21.75" customHeight="1">
      <c r="A201" s="30"/>
      <c r="B201" s="134"/>
      <c r="C201" s="135" t="s">
        <v>463</v>
      </c>
      <c r="D201" s="135" t="s">
        <v>126</v>
      </c>
      <c r="E201" s="136" t="s">
        <v>464</v>
      </c>
      <c r="F201" s="137" t="s">
        <v>465</v>
      </c>
      <c r="G201" s="138" t="s">
        <v>135</v>
      </c>
      <c r="H201" s="139">
        <v>60</v>
      </c>
      <c r="I201" s="140"/>
      <c r="J201" s="139">
        <f t="shared" si="10"/>
        <v>0</v>
      </c>
      <c r="K201" s="141"/>
      <c r="L201" s="31"/>
      <c r="M201" s="142" t="s">
        <v>1</v>
      </c>
      <c r="N201" s="143" t="s">
        <v>41</v>
      </c>
      <c r="O201" s="55"/>
      <c r="P201" s="144">
        <f t="shared" si="11"/>
        <v>0</v>
      </c>
      <c r="Q201" s="144">
        <v>0</v>
      </c>
      <c r="R201" s="144">
        <f t="shared" si="12"/>
        <v>0</v>
      </c>
      <c r="S201" s="144">
        <v>0</v>
      </c>
      <c r="T201" s="145">
        <f t="shared" si="13"/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46" t="s">
        <v>372</v>
      </c>
      <c r="AT201" s="146" t="s">
        <v>126</v>
      </c>
      <c r="AU201" s="146" t="s">
        <v>131</v>
      </c>
      <c r="AY201" s="16" t="s">
        <v>124</v>
      </c>
      <c r="BE201" s="147">
        <f t="shared" si="14"/>
        <v>0</v>
      </c>
      <c r="BF201" s="147">
        <f t="shared" si="15"/>
        <v>0</v>
      </c>
      <c r="BG201" s="147">
        <f t="shared" si="16"/>
        <v>0</v>
      </c>
      <c r="BH201" s="147">
        <f t="shared" si="17"/>
        <v>0</v>
      </c>
      <c r="BI201" s="147">
        <f t="shared" si="18"/>
        <v>0</v>
      </c>
      <c r="BJ201" s="16" t="s">
        <v>131</v>
      </c>
      <c r="BK201" s="148">
        <f t="shared" si="19"/>
        <v>0</v>
      </c>
      <c r="BL201" s="16" t="s">
        <v>372</v>
      </c>
      <c r="BM201" s="146" t="s">
        <v>466</v>
      </c>
    </row>
    <row r="202" spans="1:65" s="2" customFormat="1" ht="16.5" customHeight="1">
      <c r="A202" s="30"/>
      <c r="B202" s="134"/>
      <c r="C202" s="165" t="s">
        <v>467</v>
      </c>
      <c r="D202" s="165" t="s">
        <v>210</v>
      </c>
      <c r="E202" s="166" t="s">
        <v>468</v>
      </c>
      <c r="F202" s="167" t="s">
        <v>469</v>
      </c>
      <c r="G202" s="168" t="s">
        <v>135</v>
      </c>
      <c r="H202" s="169">
        <v>60</v>
      </c>
      <c r="I202" s="170"/>
      <c r="J202" s="169">
        <f t="shared" si="10"/>
        <v>0</v>
      </c>
      <c r="K202" s="171"/>
      <c r="L202" s="172"/>
      <c r="M202" s="173" t="s">
        <v>1</v>
      </c>
      <c r="N202" s="174" t="s">
        <v>41</v>
      </c>
      <c r="O202" s="55"/>
      <c r="P202" s="144">
        <f t="shared" si="11"/>
        <v>0</v>
      </c>
      <c r="Q202" s="144">
        <v>3.8000000000000002E-4</v>
      </c>
      <c r="R202" s="144">
        <f t="shared" si="12"/>
        <v>2.2800000000000001E-2</v>
      </c>
      <c r="S202" s="144">
        <v>0</v>
      </c>
      <c r="T202" s="145">
        <f t="shared" si="13"/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46" t="s">
        <v>377</v>
      </c>
      <c r="AT202" s="146" t="s">
        <v>210</v>
      </c>
      <c r="AU202" s="146" t="s">
        <v>131</v>
      </c>
      <c r="AY202" s="16" t="s">
        <v>124</v>
      </c>
      <c r="BE202" s="147">
        <f t="shared" si="14"/>
        <v>0</v>
      </c>
      <c r="BF202" s="147">
        <f t="shared" si="15"/>
        <v>0</v>
      </c>
      <c r="BG202" s="147">
        <f t="shared" si="16"/>
        <v>0</v>
      </c>
      <c r="BH202" s="147">
        <f t="shared" si="17"/>
        <v>0</v>
      </c>
      <c r="BI202" s="147">
        <f t="shared" si="18"/>
        <v>0</v>
      </c>
      <c r="BJ202" s="16" t="s">
        <v>131</v>
      </c>
      <c r="BK202" s="148">
        <f t="shared" si="19"/>
        <v>0</v>
      </c>
      <c r="BL202" s="16" t="s">
        <v>377</v>
      </c>
      <c r="BM202" s="146" t="s">
        <v>470</v>
      </c>
    </row>
    <row r="203" spans="1:65" s="2" customFormat="1" ht="21.75" customHeight="1">
      <c r="A203" s="30"/>
      <c r="B203" s="134"/>
      <c r="C203" s="135" t="s">
        <v>471</v>
      </c>
      <c r="D203" s="135" t="s">
        <v>126</v>
      </c>
      <c r="E203" s="136" t="s">
        <v>472</v>
      </c>
      <c r="F203" s="137" t="s">
        <v>473</v>
      </c>
      <c r="G203" s="138" t="s">
        <v>135</v>
      </c>
      <c r="H203" s="139">
        <v>60</v>
      </c>
      <c r="I203" s="140"/>
      <c r="J203" s="139">
        <f t="shared" si="10"/>
        <v>0</v>
      </c>
      <c r="K203" s="141"/>
      <c r="L203" s="31"/>
      <c r="M203" s="142" t="s">
        <v>1</v>
      </c>
      <c r="N203" s="143" t="s">
        <v>41</v>
      </c>
      <c r="O203" s="55"/>
      <c r="P203" s="144">
        <f t="shared" si="11"/>
        <v>0</v>
      </c>
      <c r="Q203" s="144">
        <v>0</v>
      </c>
      <c r="R203" s="144">
        <f t="shared" si="12"/>
        <v>0</v>
      </c>
      <c r="S203" s="144">
        <v>0</v>
      </c>
      <c r="T203" s="145">
        <f t="shared" si="13"/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46" t="s">
        <v>372</v>
      </c>
      <c r="AT203" s="146" t="s">
        <v>126</v>
      </c>
      <c r="AU203" s="146" t="s">
        <v>131</v>
      </c>
      <c r="AY203" s="16" t="s">
        <v>124</v>
      </c>
      <c r="BE203" s="147">
        <f t="shared" si="14"/>
        <v>0</v>
      </c>
      <c r="BF203" s="147">
        <f t="shared" si="15"/>
        <v>0</v>
      </c>
      <c r="BG203" s="147">
        <f t="shared" si="16"/>
        <v>0</v>
      </c>
      <c r="BH203" s="147">
        <f t="shared" si="17"/>
        <v>0</v>
      </c>
      <c r="BI203" s="147">
        <f t="shared" si="18"/>
        <v>0</v>
      </c>
      <c r="BJ203" s="16" t="s">
        <v>131</v>
      </c>
      <c r="BK203" s="148">
        <f t="shared" si="19"/>
        <v>0</v>
      </c>
      <c r="BL203" s="16" t="s">
        <v>372</v>
      </c>
      <c r="BM203" s="146" t="s">
        <v>474</v>
      </c>
    </row>
    <row r="204" spans="1:65" s="2" customFormat="1" ht="16.5" customHeight="1">
      <c r="A204" s="30"/>
      <c r="B204" s="134"/>
      <c r="C204" s="165" t="s">
        <v>475</v>
      </c>
      <c r="D204" s="165" t="s">
        <v>210</v>
      </c>
      <c r="E204" s="166" t="s">
        <v>476</v>
      </c>
      <c r="F204" s="167" t="s">
        <v>477</v>
      </c>
      <c r="G204" s="168" t="s">
        <v>135</v>
      </c>
      <c r="H204" s="169">
        <v>60</v>
      </c>
      <c r="I204" s="170"/>
      <c r="J204" s="169">
        <f t="shared" si="10"/>
        <v>0</v>
      </c>
      <c r="K204" s="171"/>
      <c r="L204" s="172"/>
      <c r="M204" s="173" t="s">
        <v>1</v>
      </c>
      <c r="N204" s="174" t="s">
        <v>41</v>
      </c>
      <c r="O204" s="55"/>
      <c r="P204" s="144">
        <f t="shared" si="11"/>
        <v>0</v>
      </c>
      <c r="Q204" s="144">
        <v>5.9000000000000003E-4</v>
      </c>
      <c r="R204" s="144">
        <f t="shared" si="12"/>
        <v>3.5400000000000001E-2</v>
      </c>
      <c r="S204" s="144">
        <v>0</v>
      </c>
      <c r="T204" s="145">
        <f t="shared" si="13"/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6" t="s">
        <v>377</v>
      </c>
      <c r="AT204" s="146" t="s">
        <v>210</v>
      </c>
      <c r="AU204" s="146" t="s">
        <v>131</v>
      </c>
      <c r="AY204" s="16" t="s">
        <v>124</v>
      </c>
      <c r="BE204" s="147">
        <f t="shared" si="14"/>
        <v>0</v>
      </c>
      <c r="BF204" s="147">
        <f t="shared" si="15"/>
        <v>0</v>
      </c>
      <c r="BG204" s="147">
        <f t="shared" si="16"/>
        <v>0</v>
      </c>
      <c r="BH204" s="147">
        <f t="shared" si="17"/>
        <v>0</v>
      </c>
      <c r="BI204" s="147">
        <f t="shared" si="18"/>
        <v>0</v>
      </c>
      <c r="BJ204" s="16" t="s">
        <v>131</v>
      </c>
      <c r="BK204" s="148">
        <f t="shared" si="19"/>
        <v>0</v>
      </c>
      <c r="BL204" s="16" t="s">
        <v>377</v>
      </c>
      <c r="BM204" s="146" t="s">
        <v>478</v>
      </c>
    </row>
    <row r="205" spans="1:65" s="2" customFormat="1" ht="24.25" customHeight="1">
      <c r="A205" s="30"/>
      <c r="B205" s="134"/>
      <c r="C205" s="135" t="s">
        <v>479</v>
      </c>
      <c r="D205" s="135" t="s">
        <v>126</v>
      </c>
      <c r="E205" s="136" t="s">
        <v>480</v>
      </c>
      <c r="F205" s="137" t="s">
        <v>481</v>
      </c>
      <c r="G205" s="138" t="s">
        <v>135</v>
      </c>
      <c r="H205" s="139">
        <v>20</v>
      </c>
      <c r="I205" s="140"/>
      <c r="J205" s="139">
        <f t="shared" si="10"/>
        <v>0</v>
      </c>
      <c r="K205" s="141"/>
      <c r="L205" s="31"/>
      <c r="M205" s="142" t="s">
        <v>1</v>
      </c>
      <c r="N205" s="143" t="s">
        <v>41</v>
      </c>
      <c r="O205" s="55"/>
      <c r="P205" s="144">
        <f t="shared" si="11"/>
        <v>0</v>
      </c>
      <c r="Q205" s="144">
        <v>0</v>
      </c>
      <c r="R205" s="144">
        <f t="shared" si="12"/>
        <v>0</v>
      </c>
      <c r="S205" s="144">
        <v>0</v>
      </c>
      <c r="T205" s="145">
        <f t="shared" si="13"/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46" t="s">
        <v>372</v>
      </c>
      <c r="AT205" s="146" t="s">
        <v>126</v>
      </c>
      <c r="AU205" s="146" t="s">
        <v>131</v>
      </c>
      <c r="AY205" s="16" t="s">
        <v>124</v>
      </c>
      <c r="BE205" s="147">
        <f t="shared" si="14"/>
        <v>0</v>
      </c>
      <c r="BF205" s="147">
        <f t="shared" si="15"/>
        <v>0</v>
      </c>
      <c r="BG205" s="147">
        <f t="shared" si="16"/>
        <v>0</v>
      </c>
      <c r="BH205" s="147">
        <f t="shared" si="17"/>
        <v>0</v>
      </c>
      <c r="BI205" s="147">
        <f t="shared" si="18"/>
        <v>0</v>
      </c>
      <c r="BJ205" s="16" t="s">
        <v>131</v>
      </c>
      <c r="BK205" s="148">
        <f t="shared" si="19"/>
        <v>0</v>
      </c>
      <c r="BL205" s="16" t="s">
        <v>372</v>
      </c>
      <c r="BM205" s="146" t="s">
        <v>482</v>
      </c>
    </row>
    <row r="206" spans="1:65" s="2" customFormat="1" ht="16.5" customHeight="1">
      <c r="A206" s="30"/>
      <c r="B206" s="134"/>
      <c r="C206" s="165" t="s">
        <v>483</v>
      </c>
      <c r="D206" s="165" t="s">
        <v>210</v>
      </c>
      <c r="E206" s="166" t="s">
        <v>484</v>
      </c>
      <c r="F206" s="167" t="s">
        <v>485</v>
      </c>
      <c r="G206" s="168" t="s">
        <v>135</v>
      </c>
      <c r="H206" s="169">
        <v>20</v>
      </c>
      <c r="I206" s="170"/>
      <c r="J206" s="169">
        <f t="shared" si="10"/>
        <v>0</v>
      </c>
      <c r="K206" s="171"/>
      <c r="L206" s="172"/>
      <c r="M206" s="173" t="s">
        <v>1</v>
      </c>
      <c r="N206" s="174" t="s">
        <v>41</v>
      </c>
      <c r="O206" s="55"/>
      <c r="P206" s="144">
        <f t="shared" si="11"/>
        <v>0</v>
      </c>
      <c r="Q206" s="144">
        <v>6.9999999999999994E-5</v>
      </c>
      <c r="R206" s="144">
        <f t="shared" si="12"/>
        <v>1.3999999999999998E-3</v>
      </c>
      <c r="S206" s="144">
        <v>0</v>
      </c>
      <c r="T206" s="145">
        <f t="shared" si="13"/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6" t="s">
        <v>377</v>
      </c>
      <c r="AT206" s="146" t="s">
        <v>210</v>
      </c>
      <c r="AU206" s="146" t="s">
        <v>131</v>
      </c>
      <c r="AY206" s="16" t="s">
        <v>124</v>
      </c>
      <c r="BE206" s="147">
        <f t="shared" si="14"/>
        <v>0</v>
      </c>
      <c r="BF206" s="147">
        <f t="shared" si="15"/>
        <v>0</v>
      </c>
      <c r="BG206" s="147">
        <f t="shared" si="16"/>
        <v>0</v>
      </c>
      <c r="BH206" s="147">
        <f t="shared" si="17"/>
        <v>0</v>
      </c>
      <c r="BI206" s="147">
        <f t="shared" si="18"/>
        <v>0</v>
      </c>
      <c r="BJ206" s="16" t="s">
        <v>131</v>
      </c>
      <c r="BK206" s="148">
        <f t="shared" si="19"/>
        <v>0</v>
      </c>
      <c r="BL206" s="16" t="s">
        <v>377</v>
      </c>
      <c r="BM206" s="146" t="s">
        <v>486</v>
      </c>
    </row>
    <row r="207" spans="1:65" s="2" customFormat="1" ht="24.25" customHeight="1">
      <c r="A207" s="30"/>
      <c r="B207" s="134"/>
      <c r="C207" s="135" t="s">
        <v>487</v>
      </c>
      <c r="D207" s="135" t="s">
        <v>126</v>
      </c>
      <c r="E207" s="136" t="s">
        <v>488</v>
      </c>
      <c r="F207" s="137" t="s">
        <v>489</v>
      </c>
      <c r="G207" s="138" t="s">
        <v>135</v>
      </c>
      <c r="H207" s="139">
        <v>20</v>
      </c>
      <c r="I207" s="140"/>
      <c r="J207" s="139">
        <f t="shared" si="10"/>
        <v>0</v>
      </c>
      <c r="K207" s="141"/>
      <c r="L207" s="31"/>
      <c r="M207" s="142" t="s">
        <v>1</v>
      </c>
      <c r="N207" s="143" t="s">
        <v>41</v>
      </c>
      <c r="O207" s="55"/>
      <c r="P207" s="144">
        <f t="shared" si="11"/>
        <v>0</v>
      </c>
      <c r="Q207" s="144">
        <v>0</v>
      </c>
      <c r="R207" s="144">
        <f t="shared" si="12"/>
        <v>0</v>
      </c>
      <c r="S207" s="144">
        <v>0</v>
      </c>
      <c r="T207" s="145">
        <f t="shared" si="13"/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46" t="s">
        <v>372</v>
      </c>
      <c r="AT207" s="146" t="s">
        <v>126</v>
      </c>
      <c r="AU207" s="146" t="s">
        <v>131</v>
      </c>
      <c r="AY207" s="16" t="s">
        <v>124</v>
      </c>
      <c r="BE207" s="147">
        <f t="shared" si="14"/>
        <v>0</v>
      </c>
      <c r="BF207" s="147">
        <f t="shared" si="15"/>
        <v>0</v>
      </c>
      <c r="BG207" s="147">
        <f t="shared" si="16"/>
        <v>0</v>
      </c>
      <c r="BH207" s="147">
        <f t="shared" si="17"/>
        <v>0</v>
      </c>
      <c r="BI207" s="147">
        <f t="shared" si="18"/>
        <v>0</v>
      </c>
      <c r="BJ207" s="16" t="s">
        <v>131</v>
      </c>
      <c r="BK207" s="148">
        <f t="shared" si="19"/>
        <v>0</v>
      </c>
      <c r="BL207" s="16" t="s">
        <v>372</v>
      </c>
      <c r="BM207" s="146" t="s">
        <v>490</v>
      </c>
    </row>
    <row r="208" spans="1:65" s="2" customFormat="1" ht="16.5" customHeight="1">
      <c r="A208" s="30"/>
      <c r="B208" s="134"/>
      <c r="C208" s="165" t="s">
        <v>491</v>
      </c>
      <c r="D208" s="165" t="s">
        <v>210</v>
      </c>
      <c r="E208" s="166" t="s">
        <v>492</v>
      </c>
      <c r="F208" s="167" t="s">
        <v>493</v>
      </c>
      <c r="G208" s="168" t="s">
        <v>135</v>
      </c>
      <c r="H208" s="169">
        <v>20</v>
      </c>
      <c r="I208" s="170"/>
      <c r="J208" s="169">
        <f t="shared" si="10"/>
        <v>0</v>
      </c>
      <c r="K208" s="171"/>
      <c r="L208" s="172"/>
      <c r="M208" s="173" t="s">
        <v>1</v>
      </c>
      <c r="N208" s="174" t="s">
        <v>41</v>
      </c>
      <c r="O208" s="55"/>
      <c r="P208" s="144">
        <f t="shared" si="11"/>
        <v>0</v>
      </c>
      <c r="Q208" s="144">
        <v>2.4000000000000001E-4</v>
      </c>
      <c r="R208" s="144">
        <f t="shared" si="12"/>
        <v>4.8000000000000004E-3</v>
      </c>
      <c r="S208" s="144">
        <v>0</v>
      </c>
      <c r="T208" s="145">
        <f t="shared" si="13"/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46" t="s">
        <v>377</v>
      </c>
      <c r="AT208" s="146" t="s">
        <v>210</v>
      </c>
      <c r="AU208" s="146" t="s">
        <v>131</v>
      </c>
      <c r="AY208" s="16" t="s">
        <v>124</v>
      </c>
      <c r="BE208" s="147">
        <f t="shared" si="14"/>
        <v>0</v>
      </c>
      <c r="BF208" s="147">
        <f t="shared" si="15"/>
        <v>0</v>
      </c>
      <c r="BG208" s="147">
        <f t="shared" si="16"/>
        <v>0</v>
      </c>
      <c r="BH208" s="147">
        <f t="shared" si="17"/>
        <v>0</v>
      </c>
      <c r="BI208" s="147">
        <f t="shared" si="18"/>
        <v>0</v>
      </c>
      <c r="BJ208" s="16" t="s">
        <v>131</v>
      </c>
      <c r="BK208" s="148">
        <f t="shared" si="19"/>
        <v>0</v>
      </c>
      <c r="BL208" s="16" t="s">
        <v>377</v>
      </c>
      <c r="BM208" s="146" t="s">
        <v>494</v>
      </c>
    </row>
    <row r="209" spans="1:65" s="2" customFormat="1" ht="24.25" customHeight="1">
      <c r="A209" s="30"/>
      <c r="B209" s="134"/>
      <c r="C209" s="135" t="s">
        <v>495</v>
      </c>
      <c r="D209" s="135" t="s">
        <v>126</v>
      </c>
      <c r="E209" s="136" t="s">
        <v>496</v>
      </c>
      <c r="F209" s="137" t="s">
        <v>497</v>
      </c>
      <c r="G209" s="138" t="s">
        <v>135</v>
      </c>
      <c r="H209" s="139">
        <v>15</v>
      </c>
      <c r="I209" s="140"/>
      <c r="J209" s="139">
        <f t="shared" si="10"/>
        <v>0</v>
      </c>
      <c r="K209" s="141"/>
      <c r="L209" s="31"/>
      <c r="M209" s="142" t="s">
        <v>1</v>
      </c>
      <c r="N209" s="143" t="s">
        <v>41</v>
      </c>
      <c r="O209" s="55"/>
      <c r="P209" s="144">
        <f t="shared" si="11"/>
        <v>0</v>
      </c>
      <c r="Q209" s="144">
        <v>0</v>
      </c>
      <c r="R209" s="144">
        <f t="shared" si="12"/>
        <v>0</v>
      </c>
      <c r="S209" s="144">
        <v>0</v>
      </c>
      <c r="T209" s="145">
        <f t="shared" si="13"/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46" t="s">
        <v>372</v>
      </c>
      <c r="AT209" s="146" t="s">
        <v>126</v>
      </c>
      <c r="AU209" s="146" t="s">
        <v>131</v>
      </c>
      <c r="AY209" s="16" t="s">
        <v>124</v>
      </c>
      <c r="BE209" s="147">
        <f t="shared" si="14"/>
        <v>0</v>
      </c>
      <c r="BF209" s="147">
        <f t="shared" si="15"/>
        <v>0</v>
      </c>
      <c r="BG209" s="147">
        <f t="shared" si="16"/>
        <v>0</v>
      </c>
      <c r="BH209" s="147">
        <f t="shared" si="17"/>
        <v>0</v>
      </c>
      <c r="BI209" s="147">
        <f t="shared" si="18"/>
        <v>0</v>
      </c>
      <c r="BJ209" s="16" t="s">
        <v>131</v>
      </c>
      <c r="BK209" s="148">
        <f t="shared" si="19"/>
        <v>0</v>
      </c>
      <c r="BL209" s="16" t="s">
        <v>372</v>
      </c>
      <c r="BM209" s="146" t="s">
        <v>498</v>
      </c>
    </row>
    <row r="210" spans="1:65" s="2" customFormat="1" ht="21.75" customHeight="1">
      <c r="A210" s="30"/>
      <c r="B210" s="134"/>
      <c r="C210" s="135" t="s">
        <v>499</v>
      </c>
      <c r="D210" s="135" t="s">
        <v>126</v>
      </c>
      <c r="E210" s="136" t="s">
        <v>500</v>
      </c>
      <c r="F210" s="137" t="s">
        <v>501</v>
      </c>
      <c r="G210" s="138" t="s">
        <v>135</v>
      </c>
      <c r="H210" s="139">
        <v>7</v>
      </c>
      <c r="I210" s="140"/>
      <c r="J210" s="139">
        <f t="shared" si="10"/>
        <v>0</v>
      </c>
      <c r="K210" s="141"/>
      <c r="L210" s="31"/>
      <c r="M210" s="142" t="s">
        <v>1</v>
      </c>
      <c r="N210" s="143" t="s">
        <v>41</v>
      </c>
      <c r="O210" s="55"/>
      <c r="P210" s="144">
        <f t="shared" si="11"/>
        <v>0</v>
      </c>
      <c r="Q210" s="144">
        <v>0</v>
      </c>
      <c r="R210" s="144">
        <f t="shared" si="12"/>
        <v>0</v>
      </c>
      <c r="S210" s="144">
        <v>0</v>
      </c>
      <c r="T210" s="145">
        <f t="shared" si="13"/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46" t="s">
        <v>372</v>
      </c>
      <c r="AT210" s="146" t="s">
        <v>126</v>
      </c>
      <c r="AU210" s="146" t="s">
        <v>131</v>
      </c>
      <c r="AY210" s="16" t="s">
        <v>124</v>
      </c>
      <c r="BE210" s="147">
        <f t="shared" si="14"/>
        <v>0</v>
      </c>
      <c r="BF210" s="147">
        <f t="shared" si="15"/>
        <v>0</v>
      </c>
      <c r="BG210" s="147">
        <f t="shared" si="16"/>
        <v>0</v>
      </c>
      <c r="BH210" s="147">
        <f t="shared" si="17"/>
        <v>0</v>
      </c>
      <c r="BI210" s="147">
        <f t="shared" si="18"/>
        <v>0</v>
      </c>
      <c r="BJ210" s="16" t="s">
        <v>131</v>
      </c>
      <c r="BK210" s="148">
        <f t="shared" si="19"/>
        <v>0</v>
      </c>
      <c r="BL210" s="16" t="s">
        <v>372</v>
      </c>
      <c r="BM210" s="146" t="s">
        <v>502</v>
      </c>
    </row>
    <row r="211" spans="1:65" s="2" customFormat="1" ht="16.5" customHeight="1">
      <c r="A211" s="30"/>
      <c r="B211" s="134"/>
      <c r="C211" s="165" t="s">
        <v>503</v>
      </c>
      <c r="D211" s="165" t="s">
        <v>210</v>
      </c>
      <c r="E211" s="166" t="s">
        <v>504</v>
      </c>
      <c r="F211" s="167" t="s">
        <v>505</v>
      </c>
      <c r="G211" s="168" t="s">
        <v>135</v>
      </c>
      <c r="H211" s="169">
        <v>7</v>
      </c>
      <c r="I211" s="170"/>
      <c r="J211" s="169">
        <f t="shared" si="10"/>
        <v>0</v>
      </c>
      <c r="K211" s="171"/>
      <c r="L211" s="172"/>
      <c r="M211" s="173" t="s">
        <v>1</v>
      </c>
      <c r="N211" s="174" t="s">
        <v>41</v>
      </c>
      <c r="O211" s="55"/>
      <c r="P211" s="144">
        <f t="shared" si="11"/>
        <v>0</v>
      </c>
      <c r="Q211" s="144">
        <v>4.2500000000000003E-3</v>
      </c>
      <c r="R211" s="144">
        <f t="shared" si="12"/>
        <v>2.9750000000000002E-2</v>
      </c>
      <c r="S211" s="144">
        <v>0</v>
      </c>
      <c r="T211" s="145">
        <f t="shared" si="13"/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46" t="s">
        <v>377</v>
      </c>
      <c r="AT211" s="146" t="s">
        <v>210</v>
      </c>
      <c r="AU211" s="146" t="s">
        <v>131</v>
      </c>
      <c r="AY211" s="16" t="s">
        <v>124</v>
      </c>
      <c r="BE211" s="147">
        <f t="shared" si="14"/>
        <v>0</v>
      </c>
      <c r="BF211" s="147">
        <f t="shared" si="15"/>
        <v>0</v>
      </c>
      <c r="BG211" s="147">
        <f t="shared" si="16"/>
        <v>0</v>
      </c>
      <c r="BH211" s="147">
        <f t="shared" si="17"/>
        <v>0</v>
      </c>
      <c r="BI211" s="147">
        <f t="shared" si="18"/>
        <v>0</v>
      </c>
      <c r="BJ211" s="16" t="s">
        <v>131</v>
      </c>
      <c r="BK211" s="148">
        <f t="shared" si="19"/>
        <v>0</v>
      </c>
      <c r="BL211" s="16" t="s">
        <v>377</v>
      </c>
      <c r="BM211" s="146" t="s">
        <v>506</v>
      </c>
    </row>
    <row r="212" spans="1:65" s="2" customFormat="1" ht="24.25" customHeight="1">
      <c r="A212" s="30"/>
      <c r="B212" s="134"/>
      <c r="C212" s="135" t="s">
        <v>507</v>
      </c>
      <c r="D212" s="135" t="s">
        <v>126</v>
      </c>
      <c r="E212" s="136" t="s">
        <v>508</v>
      </c>
      <c r="F212" s="137" t="s">
        <v>509</v>
      </c>
      <c r="G212" s="138" t="s">
        <v>135</v>
      </c>
      <c r="H212" s="139">
        <v>60</v>
      </c>
      <c r="I212" s="140"/>
      <c r="J212" s="139">
        <f t="shared" si="10"/>
        <v>0</v>
      </c>
      <c r="K212" s="141"/>
      <c r="L212" s="31"/>
      <c r="M212" s="142" t="s">
        <v>1</v>
      </c>
      <c r="N212" s="143" t="s">
        <v>41</v>
      </c>
      <c r="O212" s="55"/>
      <c r="P212" s="144">
        <f t="shared" si="11"/>
        <v>0</v>
      </c>
      <c r="Q212" s="144">
        <v>0</v>
      </c>
      <c r="R212" s="144">
        <f t="shared" si="12"/>
        <v>0</v>
      </c>
      <c r="S212" s="144">
        <v>0</v>
      </c>
      <c r="T212" s="145">
        <f t="shared" si="13"/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6" t="s">
        <v>372</v>
      </c>
      <c r="AT212" s="146" t="s">
        <v>126</v>
      </c>
      <c r="AU212" s="146" t="s">
        <v>131</v>
      </c>
      <c r="AY212" s="16" t="s">
        <v>124</v>
      </c>
      <c r="BE212" s="147">
        <f t="shared" si="14"/>
        <v>0</v>
      </c>
      <c r="BF212" s="147">
        <f t="shared" si="15"/>
        <v>0</v>
      </c>
      <c r="BG212" s="147">
        <f t="shared" si="16"/>
        <v>0</v>
      </c>
      <c r="BH212" s="147">
        <f t="shared" si="17"/>
        <v>0</v>
      </c>
      <c r="BI212" s="147">
        <f t="shared" si="18"/>
        <v>0</v>
      </c>
      <c r="BJ212" s="16" t="s">
        <v>131</v>
      </c>
      <c r="BK212" s="148">
        <f t="shared" si="19"/>
        <v>0</v>
      </c>
      <c r="BL212" s="16" t="s">
        <v>372</v>
      </c>
      <c r="BM212" s="146" t="s">
        <v>510</v>
      </c>
    </row>
    <row r="213" spans="1:65" s="2" customFormat="1" ht="16.5" customHeight="1">
      <c r="A213" s="30"/>
      <c r="B213" s="134"/>
      <c r="C213" s="165" t="s">
        <v>511</v>
      </c>
      <c r="D213" s="165" t="s">
        <v>210</v>
      </c>
      <c r="E213" s="166" t="s">
        <v>512</v>
      </c>
      <c r="F213" s="167" t="s">
        <v>513</v>
      </c>
      <c r="G213" s="168" t="s">
        <v>135</v>
      </c>
      <c r="H213" s="169">
        <v>60</v>
      </c>
      <c r="I213" s="170"/>
      <c r="J213" s="169">
        <f t="shared" si="10"/>
        <v>0</v>
      </c>
      <c r="K213" s="171"/>
      <c r="L213" s="172"/>
      <c r="M213" s="173" t="s">
        <v>1</v>
      </c>
      <c r="N213" s="174" t="s">
        <v>41</v>
      </c>
      <c r="O213" s="55"/>
      <c r="P213" s="144">
        <f t="shared" si="11"/>
        <v>0</v>
      </c>
      <c r="Q213" s="144">
        <v>1.9499999999999999E-3</v>
      </c>
      <c r="R213" s="144">
        <f t="shared" si="12"/>
        <v>0.11699999999999999</v>
      </c>
      <c r="S213" s="144">
        <v>0</v>
      </c>
      <c r="T213" s="145">
        <f t="shared" si="13"/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46" t="s">
        <v>377</v>
      </c>
      <c r="AT213" s="146" t="s">
        <v>210</v>
      </c>
      <c r="AU213" s="146" t="s">
        <v>131</v>
      </c>
      <c r="AY213" s="16" t="s">
        <v>124</v>
      </c>
      <c r="BE213" s="147">
        <f t="shared" si="14"/>
        <v>0</v>
      </c>
      <c r="BF213" s="147">
        <f t="shared" si="15"/>
        <v>0</v>
      </c>
      <c r="BG213" s="147">
        <f t="shared" si="16"/>
        <v>0</v>
      </c>
      <c r="BH213" s="147">
        <f t="shared" si="17"/>
        <v>0</v>
      </c>
      <c r="BI213" s="147">
        <f t="shared" si="18"/>
        <v>0</v>
      </c>
      <c r="BJ213" s="16" t="s">
        <v>131</v>
      </c>
      <c r="BK213" s="148">
        <f t="shared" si="19"/>
        <v>0</v>
      </c>
      <c r="BL213" s="16" t="s">
        <v>377</v>
      </c>
      <c r="BM213" s="146" t="s">
        <v>514</v>
      </c>
    </row>
    <row r="214" spans="1:65" s="2" customFormat="1" ht="16.5" customHeight="1">
      <c r="A214" s="30"/>
      <c r="B214" s="134"/>
      <c r="C214" s="135" t="s">
        <v>515</v>
      </c>
      <c r="D214" s="135" t="s">
        <v>126</v>
      </c>
      <c r="E214" s="136" t="s">
        <v>516</v>
      </c>
      <c r="F214" s="137" t="s">
        <v>517</v>
      </c>
      <c r="G214" s="138" t="s">
        <v>518</v>
      </c>
      <c r="H214" s="139">
        <v>1</v>
      </c>
      <c r="I214" s="140"/>
      <c r="J214" s="139">
        <f t="shared" si="10"/>
        <v>0</v>
      </c>
      <c r="K214" s="141"/>
      <c r="L214" s="31"/>
      <c r="M214" s="142" t="s">
        <v>1</v>
      </c>
      <c r="N214" s="143" t="s">
        <v>41</v>
      </c>
      <c r="O214" s="55"/>
      <c r="P214" s="144">
        <f t="shared" si="11"/>
        <v>0</v>
      </c>
      <c r="Q214" s="144">
        <v>0</v>
      </c>
      <c r="R214" s="144">
        <f t="shared" si="12"/>
        <v>0</v>
      </c>
      <c r="S214" s="144">
        <v>0</v>
      </c>
      <c r="T214" s="145">
        <f t="shared" si="13"/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46" t="s">
        <v>372</v>
      </c>
      <c r="AT214" s="146" t="s">
        <v>126</v>
      </c>
      <c r="AU214" s="146" t="s">
        <v>131</v>
      </c>
      <c r="AY214" s="16" t="s">
        <v>124</v>
      </c>
      <c r="BE214" s="147">
        <f t="shared" si="14"/>
        <v>0</v>
      </c>
      <c r="BF214" s="147">
        <f t="shared" si="15"/>
        <v>0</v>
      </c>
      <c r="BG214" s="147">
        <f t="shared" si="16"/>
        <v>0</v>
      </c>
      <c r="BH214" s="147">
        <f t="shared" si="17"/>
        <v>0</v>
      </c>
      <c r="BI214" s="147">
        <f t="shared" si="18"/>
        <v>0</v>
      </c>
      <c r="BJ214" s="16" t="s">
        <v>131</v>
      </c>
      <c r="BK214" s="148">
        <f t="shared" si="19"/>
        <v>0</v>
      </c>
      <c r="BL214" s="16" t="s">
        <v>372</v>
      </c>
      <c r="BM214" s="146" t="s">
        <v>519</v>
      </c>
    </row>
    <row r="215" spans="1:65" s="2" customFormat="1" ht="16.5" customHeight="1">
      <c r="A215" s="30"/>
      <c r="B215" s="134"/>
      <c r="C215" s="135" t="s">
        <v>520</v>
      </c>
      <c r="D215" s="135" t="s">
        <v>126</v>
      </c>
      <c r="E215" s="136" t="s">
        <v>521</v>
      </c>
      <c r="F215" s="137" t="s">
        <v>522</v>
      </c>
      <c r="G215" s="138" t="s">
        <v>523</v>
      </c>
      <c r="H215" s="139">
        <v>32</v>
      </c>
      <c r="I215" s="140"/>
      <c r="J215" s="139">
        <f t="shared" si="10"/>
        <v>0</v>
      </c>
      <c r="K215" s="141"/>
      <c r="L215" s="31"/>
      <c r="M215" s="142" t="s">
        <v>1</v>
      </c>
      <c r="N215" s="143" t="s">
        <v>41</v>
      </c>
      <c r="O215" s="55"/>
      <c r="P215" s="144">
        <f t="shared" si="11"/>
        <v>0</v>
      </c>
      <c r="Q215" s="144">
        <v>0</v>
      </c>
      <c r="R215" s="144">
        <f t="shared" si="12"/>
        <v>0</v>
      </c>
      <c r="S215" s="144">
        <v>0</v>
      </c>
      <c r="T215" s="145">
        <f t="shared" si="13"/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46" t="s">
        <v>372</v>
      </c>
      <c r="AT215" s="146" t="s">
        <v>126</v>
      </c>
      <c r="AU215" s="146" t="s">
        <v>131</v>
      </c>
      <c r="AY215" s="16" t="s">
        <v>124</v>
      </c>
      <c r="BE215" s="147">
        <f t="shared" si="14"/>
        <v>0</v>
      </c>
      <c r="BF215" s="147">
        <f t="shared" si="15"/>
        <v>0</v>
      </c>
      <c r="BG215" s="147">
        <f t="shared" si="16"/>
        <v>0</v>
      </c>
      <c r="BH215" s="147">
        <f t="shared" si="17"/>
        <v>0</v>
      </c>
      <c r="BI215" s="147">
        <f t="shared" si="18"/>
        <v>0</v>
      </c>
      <c r="BJ215" s="16" t="s">
        <v>131</v>
      </c>
      <c r="BK215" s="148">
        <f t="shared" si="19"/>
        <v>0</v>
      </c>
      <c r="BL215" s="16" t="s">
        <v>372</v>
      </c>
      <c r="BM215" s="146" t="s">
        <v>524</v>
      </c>
    </row>
    <row r="216" spans="1:65" s="2" customFormat="1" ht="16.5" customHeight="1">
      <c r="A216" s="30"/>
      <c r="B216" s="134"/>
      <c r="C216" s="135" t="s">
        <v>525</v>
      </c>
      <c r="D216" s="135" t="s">
        <v>126</v>
      </c>
      <c r="E216" s="136" t="s">
        <v>526</v>
      </c>
      <c r="F216" s="137" t="s">
        <v>527</v>
      </c>
      <c r="G216" s="138" t="s">
        <v>523</v>
      </c>
      <c r="H216" s="139">
        <v>16</v>
      </c>
      <c r="I216" s="140"/>
      <c r="J216" s="139">
        <f t="shared" si="10"/>
        <v>0</v>
      </c>
      <c r="K216" s="141"/>
      <c r="L216" s="31"/>
      <c r="M216" s="142" t="s">
        <v>1</v>
      </c>
      <c r="N216" s="143" t="s">
        <v>41</v>
      </c>
      <c r="O216" s="55"/>
      <c r="P216" s="144">
        <f t="shared" si="11"/>
        <v>0</v>
      </c>
      <c r="Q216" s="144">
        <v>0</v>
      </c>
      <c r="R216" s="144">
        <f t="shared" si="12"/>
        <v>0</v>
      </c>
      <c r="S216" s="144">
        <v>0</v>
      </c>
      <c r="T216" s="145">
        <f t="shared" si="13"/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46" t="s">
        <v>372</v>
      </c>
      <c r="AT216" s="146" t="s">
        <v>126</v>
      </c>
      <c r="AU216" s="146" t="s">
        <v>131</v>
      </c>
      <c r="AY216" s="16" t="s">
        <v>124</v>
      </c>
      <c r="BE216" s="147">
        <f t="shared" si="14"/>
        <v>0</v>
      </c>
      <c r="BF216" s="147">
        <f t="shared" si="15"/>
        <v>0</v>
      </c>
      <c r="BG216" s="147">
        <f t="shared" si="16"/>
        <v>0</v>
      </c>
      <c r="BH216" s="147">
        <f t="shared" si="17"/>
        <v>0</v>
      </c>
      <c r="BI216" s="147">
        <f t="shared" si="18"/>
        <v>0</v>
      </c>
      <c r="BJ216" s="16" t="s">
        <v>131</v>
      </c>
      <c r="BK216" s="148">
        <f t="shared" si="19"/>
        <v>0</v>
      </c>
      <c r="BL216" s="16" t="s">
        <v>372</v>
      </c>
      <c r="BM216" s="146" t="s">
        <v>528</v>
      </c>
    </row>
    <row r="217" spans="1:65" s="11" customFormat="1" ht="20.9" customHeight="1">
      <c r="B217" s="121"/>
      <c r="D217" s="122" t="s">
        <v>74</v>
      </c>
      <c r="E217" s="132" t="s">
        <v>529</v>
      </c>
      <c r="F217" s="132" t="s">
        <v>1</v>
      </c>
      <c r="I217" s="124"/>
      <c r="J217" s="133">
        <f>BK217</f>
        <v>0</v>
      </c>
      <c r="L217" s="121"/>
      <c r="M217" s="126"/>
      <c r="N217" s="127"/>
      <c r="O217" s="127"/>
      <c r="P217" s="128">
        <f>SUM(P218:P222)</f>
        <v>0</v>
      </c>
      <c r="Q217" s="127"/>
      <c r="R217" s="128">
        <f>SUM(R218:R222)</f>
        <v>0</v>
      </c>
      <c r="S217" s="127"/>
      <c r="T217" s="129">
        <f>SUM(T218:T222)</f>
        <v>0</v>
      </c>
      <c r="AR217" s="122" t="s">
        <v>137</v>
      </c>
      <c r="AT217" s="130" t="s">
        <v>74</v>
      </c>
      <c r="AU217" s="130" t="s">
        <v>131</v>
      </c>
      <c r="AY217" s="122" t="s">
        <v>124</v>
      </c>
      <c r="BK217" s="131">
        <f>SUM(BK218:BK222)</f>
        <v>0</v>
      </c>
    </row>
    <row r="218" spans="1:65" s="2" customFormat="1" ht="16.5" customHeight="1">
      <c r="A218" s="30"/>
      <c r="B218" s="134"/>
      <c r="C218" s="165" t="s">
        <v>530</v>
      </c>
      <c r="D218" s="165" t="s">
        <v>210</v>
      </c>
      <c r="E218" s="166" t="s">
        <v>255</v>
      </c>
      <c r="F218" s="167" t="s">
        <v>531</v>
      </c>
      <c r="G218" s="168" t="s">
        <v>217</v>
      </c>
      <c r="H218" s="169">
        <v>1</v>
      </c>
      <c r="I218" s="170"/>
      <c r="J218" s="169">
        <f>ROUND(I218*H218,3)</f>
        <v>0</v>
      </c>
      <c r="K218" s="171"/>
      <c r="L218" s="172"/>
      <c r="M218" s="173" t="s">
        <v>1</v>
      </c>
      <c r="N218" s="174" t="s">
        <v>41</v>
      </c>
      <c r="O218" s="55"/>
      <c r="P218" s="144">
        <f>O218*H218</f>
        <v>0</v>
      </c>
      <c r="Q218" s="144">
        <v>0</v>
      </c>
      <c r="R218" s="144">
        <f>Q218*H218</f>
        <v>0</v>
      </c>
      <c r="S218" s="144">
        <v>0</v>
      </c>
      <c r="T218" s="145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46" t="s">
        <v>532</v>
      </c>
      <c r="AT218" s="146" t="s">
        <v>210</v>
      </c>
      <c r="AU218" s="146" t="s">
        <v>137</v>
      </c>
      <c r="AY218" s="16" t="s">
        <v>124</v>
      </c>
      <c r="BE218" s="147">
        <f>IF(N218="základná",J218,0)</f>
        <v>0</v>
      </c>
      <c r="BF218" s="147">
        <f>IF(N218="znížená",J218,0)</f>
        <v>0</v>
      </c>
      <c r="BG218" s="147">
        <f>IF(N218="zákl. prenesená",J218,0)</f>
        <v>0</v>
      </c>
      <c r="BH218" s="147">
        <f>IF(N218="zníž. prenesená",J218,0)</f>
        <v>0</v>
      </c>
      <c r="BI218" s="147">
        <f>IF(N218="nulová",J218,0)</f>
        <v>0</v>
      </c>
      <c r="BJ218" s="16" t="s">
        <v>131</v>
      </c>
      <c r="BK218" s="148">
        <f>ROUND(I218*H218,3)</f>
        <v>0</v>
      </c>
      <c r="BL218" s="16" t="s">
        <v>372</v>
      </c>
      <c r="BM218" s="146" t="s">
        <v>533</v>
      </c>
    </row>
    <row r="219" spans="1:65" s="2" customFormat="1" ht="16.5" customHeight="1">
      <c r="A219" s="30"/>
      <c r="B219" s="134"/>
      <c r="C219" s="135" t="s">
        <v>534</v>
      </c>
      <c r="D219" s="135" t="s">
        <v>126</v>
      </c>
      <c r="E219" s="136" t="s">
        <v>261</v>
      </c>
      <c r="F219" s="137" t="s">
        <v>535</v>
      </c>
      <c r="G219" s="138" t="s">
        <v>536</v>
      </c>
      <c r="H219" s="139">
        <v>4</v>
      </c>
      <c r="I219" s="140"/>
      <c r="J219" s="139">
        <f>ROUND(I219*H219,3)</f>
        <v>0</v>
      </c>
      <c r="K219" s="141"/>
      <c r="L219" s="31"/>
      <c r="M219" s="142" t="s">
        <v>1</v>
      </c>
      <c r="N219" s="143" t="s">
        <v>41</v>
      </c>
      <c r="O219" s="55"/>
      <c r="P219" s="144">
        <f>O219*H219</f>
        <v>0</v>
      </c>
      <c r="Q219" s="144">
        <v>0</v>
      </c>
      <c r="R219" s="144">
        <f>Q219*H219</f>
        <v>0</v>
      </c>
      <c r="S219" s="144">
        <v>0</v>
      </c>
      <c r="T219" s="145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46" t="s">
        <v>372</v>
      </c>
      <c r="AT219" s="146" t="s">
        <v>126</v>
      </c>
      <c r="AU219" s="146" t="s">
        <v>137</v>
      </c>
      <c r="AY219" s="16" t="s">
        <v>124</v>
      </c>
      <c r="BE219" s="147">
        <f>IF(N219="základná",J219,0)</f>
        <v>0</v>
      </c>
      <c r="BF219" s="147">
        <f>IF(N219="znížená",J219,0)</f>
        <v>0</v>
      </c>
      <c r="BG219" s="147">
        <f>IF(N219="zákl. prenesená",J219,0)</f>
        <v>0</v>
      </c>
      <c r="BH219" s="147">
        <f>IF(N219="zníž. prenesená",J219,0)</f>
        <v>0</v>
      </c>
      <c r="BI219" s="147">
        <f>IF(N219="nulová",J219,0)</f>
        <v>0</v>
      </c>
      <c r="BJ219" s="16" t="s">
        <v>131</v>
      </c>
      <c r="BK219" s="148">
        <f>ROUND(I219*H219,3)</f>
        <v>0</v>
      </c>
      <c r="BL219" s="16" t="s">
        <v>372</v>
      </c>
      <c r="BM219" s="146" t="s">
        <v>537</v>
      </c>
    </row>
    <row r="220" spans="1:65" s="2" customFormat="1" ht="16.5" customHeight="1">
      <c r="A220" s="30"/>
      <c r="B220" s="134"/>
      <c r="C220" s="135" t="s">
        <v>538</v>
      </c>
      <c r="D220" s="135" t="s">
        <v>126</v>
      </c>
      <c r="E220" s="136" t="s">
        <v>269</v>
      </c>
      <c r="F220" s="137" t="s">
        <v>539</v>
      </c>
      <c r="G220" s="138" t="s">
        <v>536</v>
      </c>
      <c r="H220" s="139">
        <v>4</v>
      </c>
      <c r="I220" s="140"/>
      <c r="J220" s="139">
        <f>ROUND(I220*H220,3)</f>
        <v>0</v>
      </c>
      <c r="K220" s="141"/>
      <c r="L220" s="31"/>
      <c r="M220" s="142" t="s">
        <v>1</v>
      </c>
      <c r="N220" s="143" t="s">
        <v>41</v>
      </c>
      <c r="O220" s="55"/>
      <c r="P220" s="144">
        <f>O220*H220</f>
        <v>0</v>
      </c>
      <c r="Q220" s="144">
        <v>0</v>
      </c>
      <c r="R220" s="144">
        <f>Q220*H220</f>
        <v>0</v>
      </c>
      <c r="S220" s="144">
        <v>0</v>
      </c>
      <c r="T220" s="145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46" t="s">
        <v>372</v>
      </c>
      <c r="AT220" s="146" t="s">
        <v>126</v>
      </c>
      <c r="AU220" s="146" t="s">
        <v>137</v>
      </c>
      <c r="AY220" s="16" t="s">
        <v>124</v>
      </c>
      <c r="BE220" s="147">
        <f>IF(N220="základná",J220,0)</f>
        <v>0</v>
      </c>
      <c r="BF220" s="147">
        <f>IF(N220="znížená",J220,0)</f>
        <v>0</v>
      </c>
      <c r="BG220" s="147">
        <f>IF(N220="zákl. prenesená",J220,0)</f>
        <v>0</v>
      </c>
      <c r="BH220" s="147">
        <f>IF(N220="zníž. prenesená",J220,0)</f>
        <v>0</v>
      </c>
      <c r="BI220" s="147">
        <f>IF(N220="nulová",J220,0)</f>
        <v>0</v>
      </c>
      <c r="BJ220" s="16" t="s">
        <v>131</v>
      </c>
      <c r="BK220" s="148">
        <f>ROUND(I220*H220,3)</f>
        <v>0</v>
      </c>
      <c r="BL220" s="16" t="s">
        <v>372</v>
      </c>
      <c r="BM220" s="146" t="s">
        <v>540</v>
      </c>
    </row>
    <row r="221" spans="1:65" s="2" customFormat="1" ht="16.5" customHeight="1">
      <c r="A221" s="30"/>
      <c r="B221" s="134"/>
      <c r="C221" s="135" t="s">
        <v>541</v>
      </c>
      <c r="D221" s="135" t="s">
        <v>126</v>
      </c>
      <c r="E221" s="136" t="s">
        <v>274</v>
      </c>
      <c r="F221" s="137" t="s">
        <v>542</v>
      </c>
      <c r="G221" s="138" t="s">
        <v>543</v>
      </c>
      <c r="H221" s="139">
        <v>1</v>
      </c>
      <c r="I221" s="140"/>
      <c r="J221" s="139">
        <f>ROUND(I221*H221,3)</f>
        <v>0</v>
      </c>
      <c r="K221" s="141"/>
      <c r="L221" s="31"/>
      <c r="M221" s="142" t="s">
        <v>1</v>
      </c>
      <c r="N221" s="143" t="s">
        <v>41</v>
      </c>
      <c r="O221" s="55"/>
      <c r="P221" s="144">
        <f>O221*H221</f>
        <v>0</v>
      </c>
      <c r="Q221" s="144">
        <v>0</v>
      </c>
      <c r="R221" s="144">
        <f>Q221*H221</f>
        <v>0</v>
      </c>
      <c r="S221" s="144">
        <v>0</v>
      </c>
      <c r="T221" s="145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46" t="s">
        <v>372</v>
      </c>
      <c r="AT221" s="146" t="s">
        <v>126</v>
      </c>
      <c r="AU221" s="146" t="s">
        <v>137</v>
      </c>
      <c r="AY221" s="16" t="s">
        <v>124</v>
      </c>
      <c r="BE221" s="147">
        <f>IF(N221="základná",J221,0)</f>
        <v>0</v>
      </c>
      <c r="BF221" s="147">
        <f>IF(N221="znížená",J221,0)</f>
        <v>0</v>
      </c>
      <c r="BG221" s="147">
        <f>IF(N221="zákl. prenesená",J221,0)</f>
        <v>0</v>
      </c>
      <c r="BH221" s="147">
        <f>IF(N221="zníž. prenesená",J221,0)</f>
        <v>0</v>
      </c>
      <c r="BI221" s="147">
        <f>IF(N221="nulová",J221,0)</f>
        <v>0</v>
      </c>
      <c r="BJ221" s="16" t="s">
        <v>131</v>
      </c>
      <c r="BK221" s="148">
        <f>ROUND(I221*H221,3)</f>
        <v>0</v>
      </c>
      <c r="BL221" s="16" t="s">
        <v>372</v>
      </c>
      <c r="BM221" s="146" t="s">
        <v>544</v>
      </c>
    </row>
    <row r="222" spans="1:65" s="2" customFormat="1" ht="16.5" customHeight="1">
      <c r="A222" s="30"/>
      <c r="B222" s="134"/>
      <c r="C222" s="135" t="s">
        <v>545</v>
      </c>
      <c r="D222" s="135" t="s">
        <v>126</v>
      </c>
      <c r="E222" s="136" t="s">
        <v>277</v>
      </c>
      <c r="F222" s="137" t="s">
        <v>546</v>
      </c>
      <c r="G222" s="138" t="s">
        <v>543</v>
      </c>
      <c r="H222" s="139">
        <v>1</v>
      </c>
      <c r="I222" s="140"/>
      <c r="J222" s="139">
        <f>ROUND(I222*H222,3)</f>
        <v>0</v>
      </c>
      <c r="K222" s="141"/>
      <c r="L222" s="31"/>
      <c r="M222" s="142" t="s">
        <v>1</v>
      </c>
      <c r="N222" s="143" t="s">
        <v>41</v>
      </c>
      <c r="O222" s="55"/>
      <c r="P222" s="144">
        <f>O222*H222</f>
        <v>0</v>
      </c>
      <c r="Q222" s="144">
        <v>0</v>
      </c>
      <c r="R222" s="144">
        <f>Q222*H222</f>
        <v>0</v>
      </c>
      <c r="S222" s="144">
        <v>0</v>
      </c>
      <c r="T222" s="145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46" t="s">
        <v>372</v>
      </c>
      <c r="AT222" s="146" t="s">
        <v>126</v>
      </c>
      <c r="AU222" s="146" t="s">
        <v>137</v>
      </c>
      <c r="AY222" s="16" t="s">
        <v>124</v>
      </c>
      <c r="BE222" s="147">
        <f>IF(N222="základná",J222,0)</f>
        <v>0</v>
      </c>
      <c r="BF222" s="147">
        <f>IF(N222="znížená",J222,0)</f>
        <v>0</v>
      </c>
      <c r="BG222" s="147">
        <f>IF(N222="zákl. prenesená",J222,0)</f>
        <v>0</v>
      </c>
      <c r="BH222" s="147">
        <f>IF(N222="zníž. prenesená",J222,0)</f>
        <v>0</v>
      </c>
      <c r="BI222" s="147">
        <f>IF(N222="nulová",J222,0)</f>
        <v>0</v>
      </c>
      <c r="BJ222" s="16" t="s">
        <v>131</v>
      </c>
      <c r="BK222" s="148">
        <f>ROUND(I222*H222,3)</f>
        <v>0</v>
      </c>
      <c r="BL222" s="16" t="s">
        <v>372</v>
      </c>
      <c r="BM222" s="146" t="s">
        <v>547</v>
      </c>
    </row>
    <row r="223" spans="1:65" s="11" customFormat="1" ht="22.9" customHeight="1">
      <c r="B223" s="121"/>
      <c r="D223" s="122" t="s">
        <v>74</v>
      </c>
      <c r="E223" s="132" t="s">
        <v>548</v>
      </c>
      <c r="F223" s="132" t="s">
        <v>549</v>
      </c>
      <c r="I223" s="124"/>
      <c r="J223" s="133">
        <f>BK223</f>
        <v>0</v>
      </c>
      <c r="L223" s="121"/>
      <c r="M223" s="126"/>
      <c r="N223" s="127"/>
      <c r="O223" s="127"/>
      <c r="P223" s="128">
        <f>SUM(P224:P225)</f>
        <v>0</v>
      </c>
      <c r="Q223" s="127"/>
      <c r="R223" s="128">
        <f>SUM(R224:R225)</f>
        <v>0.48</v>
      </c>
      <c r="S223" s="127"/>
      <c r="T223" s="129">
        <f>SUM(T224:T225)</f>
        <v>0</v>
      </c>
      <c r="AR223" s="122" t="s">
        <v>137</v>
      </c>
      <c r="AT223" s="130" t="s">
        <v>74</v>
      </c>
      <c r="AU223" s="130" t="s">
        <v>80</v>
      </c>
      <c r="AY223" s="122" t="s">
        <v>124</v>
      </c>
      <c r="BK223" s="131">
        <f>SUM(BK224:BK225)</f>
        <v>0</v>
      </c>
    </row>
    <row r="224" spans="1:65" s="2" customFormat="1" ht="24.25" customHeight="1">
      <c r="A224" s="30"/>
      <c r="B224" s="134"/>
      <c r="C224" s="135" t="s">
        <v>550</v>
      </c>
      <c r="D224" s="135" t="s">
        <v>126</v>
      </c>
      <c r="E224" s="136" t="s">
        <v>551</v>
      </c>
      <c r="F224" s="137" t="s">
        <v>552</v>
      </c>
      <c r="G224" s="138" t="s">
        <v>135</v>
      </c>
      <c r="H224" s="139">
        <v>120</v>
      </c>
      <c r="I224" s="140"/>
      <c r="J224" s="139">
        <f>ROUND(I224*H224,3)</f>
        <v>0</v>
      </c>
      <c r="K224" s="141"/>
      <c r="L224" s="31"/>
      <c r="M224" s="142" t="s">
        <v>1</v>
      </c>
      <c r="N224" s="143" t="s">
        <v>41</v>
      </c>
      <c r="O224" s="55"/>
      <c r="P224" s="144">
        <f>O224*H224</f>
        <v>0</v>
      </c>
      <c r="Q224" s="144">
        <v>0</v>
      </c>
      <c r="R224" s="144">
        <f>Q224*H224</f>
        <v>0</v>
      </c>
      <c r="S224" s="144">
        <v>0</v>
      </c>
      <c r="T224" s="145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46" t="s">
        <v>372</v>
      </c>
      <c r="AT224" s="146" t="s">
        <v>126</v>
      </c>
      <c r="AU224" s="146" t="s">
        <v>131</v>
      </c>
      <c r="AY224" s="16" t="s">
        <v>124</v>
      </c>
      <c r="BE224" s="147">
        <f>IF(N224="základná",J224,0)</f>
        <v>0</v>
      </c>
      <c r="BF224" s="147">
        <f>IF(N224="znížená",J224,0)</f>
        <v>0</v>
      </c>
      <c r="BG224" s="147">
        <f>IF(N224="zákl. prenesená",J224,0)</f>
        <v>0</v>
      </c>
      <c r="BH224" s="147">
        <f>IF(N224="zníž. prenesená",J224,0)</f>
        <v>0</v>
      </c>
      <c r="BI224" s="147">
        <f>IF(N224="nulová",J224,0)</f>
        <v>0</v>
      </c>
      <c r="BJ224" s="16" t="s">
        <v>131</v>
      </c>
      <c r="BK224" s="148">
        <f>ROUND(I224*H224,3)</f>
        <v>0</v>
      </c>
      <c r="BL224" s="16" t="s">
        <v>372</v>
      </c>
      <c r="BM224" s="146" t="s">
        <v>553</v>
      </c>
    </row>
    <row r="225" spans="1:65" s="2" customFormat="1" ht="16.5" customHeight="1">
      <c r="A225" s="30"/>
      <c r="B225" s="134"/>
      <c r="C225" s="165" t="s">
        <v>554</v>
      </c>
      <c r="D225" s="165" t="s">
        <v>210</v>
      </c>
      <c r="E225" s="166" t="s">
        <v>555</v>
      </c>
      <c r="F225" s="167" t="s">
        <v>556</v>
      </c>
      <c r="G225" s="168" t="s">
        <v>217</v>
      </c>
      <c r="H225" s="169">
        <v>120</v>
      </c>
      <c r="I225" s="170"/>
      <c r="J225" s="169">
        <f>ROUND(I225*H225,3)</f>
        <v>0</v>
      </c>
      <c r="K225" s="171"/>
      <c r="L225" s="172"/>
      <c r="M225" s="173" t="s">
        <v>1</v>
      </c>
      <c r="N225" s="174" t="s">
        <v>41</v>
      </c>
      <c r="O225" s="55"/>
      <c r="P225" s="144">
        <f>O225*H225</f>
        <v>0</v>
      </c>
      <c r="Q225" s="144">
        <v>4.0000000000000001E-3</v>
      </c>
      <c r="R225" s="144">
        <f>Q225*H225</f>
        <v>0.48</v>
      </c>
      <c r="S225" s="144">
        <v>0</v>
      </c>
      <c r="T225" s="145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46" t="s">
        <v>377</v>
      </c>
      <c r="AT225" s="146" t="s">
        <v>210</v>
      </c>
      <c r="AU225" s="146" t="s">
        <v>131</v>
      </c>
      <c r="AY225" s="16" t="s">
        <v>124</v>
      </c>
      <c r="BE225" s="147">
        <f>IF(N225="základná",J225,0)</f>
        <v>0</v>
      </c>
      <c r="BF225" s="147">
        <f>IF(N225="znížená",J225,0)</f>
        <v>0</v>
      </c>
      <c r="BG225" s="147">
        <f>IF(N225="zákl. prenesená",J225,0)</f>
        <v>0</v>
      </c>
      <c r="BH225" s="147">
        <f>IF(N225="zníž. prenesená",J225,0)</f>
        <v>0</v>
      </c>
      <c r="BI225" s="147">
        <f>IF(N225="nulová",J225,0)</f>
        <v>0</v>
      </c>
      <c r="BJ225" s="16" t="s">
        <v>131</v>
      </c>
      <c r="BK225" s="148">
        <f>ROUND(I225*H225,3)</f>
        <v>0</v>
      </c>
      <c r="BL225" s="16" t="s">
        <v>377</v>
      </c>
      <c r="BM225" s="146" t="s">
        <v>557</v>
      </c>
    </row>
    <row r="226" spans="1:65" s="11" customFormat="1" ht="22.9" customHeight="1">
      <c r="B226" s="121"/>
      <c r="D226" s="122" t="s">
        <v>74</v>
      </c>
      <c r="E226" s="132" t="s">
        <v>558</v>
      </c>
      <c r="F226" s="132" t="s">
        <v>559</v>
      </c>
      <c r="I226" s="124"/>
      <c r="J226" s="133">
        <f>BK226</f>
        <v>0</v>
      </c>
      <c r="L226" s="121"/>
      <c r="M226" s="126"/>
      <c r="N226" s="127"/>
      <c r="O226" s="127"/>
      <c r="P226" s="128">
        <f>SUM(P227:P232)</f>
        <v>0</v>
      </c>
      <c r="Q226" s="127"/>
      <c r="R226" s="128">
        <f>SUM(R227:R232)</f>
        <v>6.3E-3</v>
      </c>
      <c r="S226" s="127"/>
      <c r="T226" s="129">
        <f>SUM(T227:T232)</f>
        <v>0</v>
      </c>
      <c r="AR226" s="122" t="s">
        <v>137</v>
      </c>
      <c r="AT226" s="130" t="s">
        <v>74</v>
      </c>
      <c r="AU226" s="130" t="s">
        <v>80</v>
      </c>
      <c r="AY226" s="122" t="s">
        <v>124</v>
      </c>
      <c r="BK226" s="131">
        <f>SUM(BK227:BK232)</f>
        <v>0</v>
      </c>
    </row>
    <row r="227" spans="1:65" s="2" customFormat="1" ht="24.25" customHeight="1">
      <c r="A227" s="30"/>
      <c r="B227" s="134"/>
      <c r="C227" s="135" t="s">
        <v>560</v>
      </c>
      <c r="D227" s="135" t="s">
        <v>126</v>
      </c>
      <c r="E227" s="136" t="s">
        <v>561</v>
      </c>
      <c r="F227" s="137" t="s">
        <v>562</v>
      </c>
      <c r="G227" s="138" t="s">
        <v>135</v>
      </c>
      <c r="H227" s="139">
        <v>30</v>
      </c>
      <c r="I227" s="140"/>
      <c r="J227" s="139">
        <f t="shared" ref="J227:J232" si="20">ROUND(I227*H227,3)</f>
        <v>0</v>
      </c>
      <c r="K227" s="141"/>
      <c r="L227" s="31"/>
      <c r="M227" s="142" t="s">
        <v>1</v>
      </c>
      <c r="N227" s="143" t="s">
        <v>41</v>
      </c>
      <c r="O227" s="55"/>
      <c r="P227" s="144">
        <f t="shared" ref="P227:P232" si="21">O227*H227</f>
        <v>0</v>
      </c>
      <c r="Q227" s="144">
        <v>0</v>
      </c>
      <c r="R227" s="144">
        <f t="shared" ref="R227:R232" si="22">Q227*H227</f>
        <v>0</v>
      </c>
      <c r="S227" s="144">
        <v>0</v>
      </c>
      <c r="T227" s="145">
        <f t="shared" ref="T227:T232" si="23"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46" t="s">
        <v>372</v>
      </c>
      <c r="AT227" s="146" t="s">
        <v>126</v>
      </c>
      <c r="AU227" s="146" t="s">
        <v>131</v>
      </c>
      <c r="AY227" s="16" t="s">
        <v>124</v>
      </c>
      <c r="BE227" s="147">
        <f t="shared" ref="BE227:BE232" si="24">IF(N227="základná",J227,0)</f>
        <v>0</v>
      </c>
      <c r="BF227" s="147">
        <f t="shared" ref="BF227:BF232" si="25">IF(N227="znížená",J227,0)</f>
        <v>0</v>
      </c>
      <c r="BG227" s="147">
        <f t="shared" ref="BG227:BG232" si="26">IF(N227="zákl. prenesená",J227,0)</f>
        <v>0</v>
      </c>
      <c r="BH227" s="147">
        <f t="shared" ref="BH227:BH232" si="27">IF(N227="zníž. prenesená",J227,0)</f>
        <v>0</v>
      </c>
      <c r="BI227" s="147">
        <f t="shared" ref="BI227:BI232" si="28">IF(N227="nulová",J227,0)</f>
        <v>0</v>
      </c>
      <c r="BJ227" s="16" t="s">
        <v>131</v>
      </c>
      <c r="BK227" s="148">
        <f t="shared" ref="BK227:BK232" si="29">ROUND(I227*H227,3)</f>
        <v>0</v>
      </c>
      <c r="BL227" s="16" t="s">
        <v>372</v>
      </c>
      <c r="BM227" s="146" t="s">
        <v>563</v>
      </c>
    </row>
    <row r="228" spans="1:65" s="2" customFormat="1" ht="24.25" customHeight="1">
      <c r="A228" s="30"/>
      <c r="B228" s="134"/>
      <c r="C228" s="135" t="s">
        <v>564</v>
      </c>
      <c r="D228" s="135" t="s">
        <v>126</v>
      </c>
      <c r="E228" s="136" t="s">
        <v>565</v>
      </c>
      <c r="F228" s="137" t="s">
        <v>566</v>
      </c>
      <c r="G228" s="138" t="s">
        <v>135</v>
      </c>
      <c r="H228" s="139">
        <v>30</v>
      </c>
      <c r="I228" s="140"/>
      <c r="J228" s="139">
        <f t="shared" si="20"/>
        <v>0</v>
      </c>
      <c r="K228" s="141"/>
      <c r="L228" s="31"/>
      <c r="M228" s="142" t="s">
        <v>1</v>
      </c>
      <c r="N228" s="143" t="s">
        <v>41</v>
      </c>
      <c r="O228" s="55"/>
      <c r="P228" s="144">
        <f t="shared" si="21"/>
        <v>0</v>
      </c>
      <c r="Q228" s="144">
        <v>0</v>
      </c>
      <c r="R228" s="144">
        <f t="shared" si="22"/>
        <v>0</v>
      </c>
      <c r="S228" s="144">
        <v>0</v>
      </c>
      <c r="T228" s="145">
        <f t="shared" si="2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46" t="s">
        <v>372</v>
      </c>
      <c r="AT228" s="146" t="s">
        <v>126</v>
      </c>
      <c r="AU228" s="146" t="s">
        <v>131</v>
      </c>
      <c r="AY228" s="16" t="s">
        <v>124</v>
      </c>
      <c r="BE228" s="147">
        <f t="shared" si="24"/>
        <v>0</v>
      </c>
      <c r="BF228" s="147">
        <f t="shared" si="25"/>
        <v>0</v>
      </c>
      <c r="BG228" s="147">
        <f t="shared" si="26"/>
        <v>0</v>
      </c>
      <c r="BH228" s="147">
        <f t="shared" si="27"/>
        <v>0</v>
      </c>
      <c r="BI228" s="147">
        <f t="shared" si="28"/>
        <v>0</v>
      </c>
      <c r="BJ228" s="16" t="s">
        <v>131</v>
      </c>
      <c r="BK228" s="148">
        <f t="shared" si="29"/>
        <v>0</v>
      </c>
      <c r="BL228" s="16" t="s">
        <v>372</v>
      </c>
      <c r="BM228" s="146" t="s">
        <v>567</v>
      </c>
    </row>
    <row r="229" spans="1:65" s="2" customFormat="1" ht="24.25" customHeight="1">
      <c r="A229" s="30"/>
      <c r="B229" s="134"/>
      <c r="C229" s="135" t="s">
        <v>568</v>
      </c>
      <c r="D229" s="135" t="s">
        <v>126</v>
      </c>
      <c r="E229" s="136" t="s">
        <v>569</v>
      </c>
      <c r="F229" s="137" t="s">
        <v>570</v>
      </c>
      <c r="G229" s="138" t="s">
        <v>135</v>
      </c>
      <c r="H229" s="139">
        <v>30</v>
      </c>
      <c r="I229" s="140"/>
      <c r="J229" s="139">
        <f t="shared" si="20"/>
        <v>0</v>
      </c>
      <c r="K229" s="141"/>
      <c r="L229" s="31"/>
      <c r="M229" s="142" t="s">
        <v>1</v>
      </c>
      <c r="N229" s="143" t="s">
        <v>41</v>
      </c>
      <c r="O229" s="55"/>
      <c r="P229" s="144">
        <f t="shared" si="21"/>
        <v>0</v>
      </c>
      <c r="Q229" s="144">
        <v>0</v>
      </c>
      <c r="R229" s="144">
        <f t="shared" si="22"/>
        <v>0</v>
      </c>
      <c r="S229" s="144">
        <v>0</v>
      </c>
      <c r="T229" s="145">
        <f t="shared" si="2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46" t="s">
        <v>372</v>
      </c>
      <c r="AT229" s="146" t="s">
        <v>126</v>
      </c>
      <c r="AU229" s="146" t="s">
        <v>131</v>
      </c>
      <c r="AY229" s="16" t="s">
        <v>124</v>
      </c>
      <c r="BE229" s="147">
        <f t="shared" si="24"/>
        <v>0</v>
      </c>
      <c r="BF229" s="147">
        <f t="shared" si="25"/>
        <v>0</v>
      </c>
      <c r="BG229" s="147">
        <f t="shared" si="26"/>
        <v>0</v>
      </c>
      <c r="BH229" s="147">
        <f t="shared" si="27"/>
        <v>0</v>
      </c>
      <c r="BI229" s="147">
        <f t="shared" si="28"/>
        <v>0</v>
      </c>
      <c r="BJ229" s="16" t="s">
        <v>131</v>
      </c>
      <c r="BK229" s="148">
        <f t="shared" si="29"/>
        <v>0</v>
      </c>
      <c r="BL229" s="16" t="s">
        <v>372</v>
      </c>
      <c r="BM229" s="146" t="s">
        <v>571</v>
      </c>
    </row>
    <row r="230" spans="1:65" s="2" customFormat="1" ht="16.5" customHeight="1">
      <c r="A230" s="30"/>
      <c r="B230" s="134"/>
      <c r="C230" s="165" t="s">
        <v>572</v>
      </c>
      <c r="D230" s="165" t="s">
        <v>210</v>
      </c>
      <c r="E230" s="166" t="s">
        <v>573</v>
      </c>
      <c r="F230" s="167" t="s">
        <v>574</v>
      </c>
      <c r="G230" s="168" t="s">
        <v>135</v>
      </c>
      <c r="H230" s="169">
        <v>30</v>
      </c>
      <c r="I230" s="170"/>
      <c r="J230" s="169">
        <f t="shared" si="20"/>
        <v>0</v>
      </c>
      <c r="K230" s="171"/>
      <c r="L230" s="172"/>
      <c r="M230" s="173" t="s">
        <v>1</v>
      </c>
      <c r="N230" s="174" t="s">
        <v>41</v>
      </c>
      <c r="O230" s="55"/>
      <c r="P230" s="144">
        <f t="shared" si="21"/>
        <v>0</v>
      </c>
      <c r="Q230" s="144">
        <v>2.1000000000000001E-4</v>
      </c>
      <c r="R230" s="144">
        <f t="shared" si="22"/>
        <v>6.3E-3</v>
      </c>
      <c r="S230" s="144">
        <v>0</v>
      </c>
      <c r="T230" s="145">
        <f t="shared" si="23"/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46" t="s">
        <v>377</v>
      </c>
      <c r="AT230" s="146" t="s">
        <v>210</v>
      </c>
      <c r="AU230" s="146" t="s">
        <v>131</v>
      </c>
      <c r="AY230" s="16" t="s">
        <v>124</v>
      </c>
      <c r="BE230" s="147">
        <f t="shared" si="24"/>
        <v>0</v>
      </c>
      <c r="BF230" s="147">
        <f t="shared" si="25"/>
        <v>0</v>
      </c>
      <c r="BG230" s="147">
        <f t="shared" si="26"/>
        <v>0</v>
      </c>
      <c r="BH230" s="147">
        <f t="shared" si="27"/>
        <v>0</v>
      </c>
      <c r="BI230" s="147">
        <f t="shared" si="28"/>
        <v>0</v>
      </c>
      <c r="BJ230" s="16" t="s">
        <v>131</v>
      </c>
      <c r="BK230" s="148">
        <f t="shared" si="29"/>
        <v>0</v>
      </c>
      <c r="BL230" s="16" t="s">
        <v>377</v>
      </c>
      <c r="BM230" s="146" t="s">
        <v>575</v>
      </c>
    </row>
    <row r="231" spans="1:65" s="2" customFormat="1" ht="33" customHeight="1">
      <c r="A231" s="30"/>
      <c r="B231" s="134"/>
      <c r="C231" s="135" t="s">
        <v>259</v>
      </c>
      <c r="D231" s="135" t="s">
        <v>126</v>
      </c>
      <c r="E231" s="136" t="s">
        <v>576</v>
      </c>
      <c r="F231" s="137" t="s">
        <v>577</v>
      </c>
      <c r="G231" s="138" t="s">
        <v>135</v>
      </c>
      <c r="H231" s="139">
        <v>30</v>
      </c>
      <c r="I231" s="140"/>
      <c r="J231" s="139">
        <f t="shared" si="20"/>
        <v>0</v>
      </c>
      <c r="K231" s="141"/>
      <c r="L231" s="31"/>
      <c r="M231" s="142" t="s">
        <v>1</v>
      </c>
      <c r="N231" s="143" t="s">
        <v>41</v>
      </c>
      <c r="O231" s="55"/>
      <c r="P231" s="144">
        <f t="shared" si="21"/>
        <v>0</v>
      </c>
      <c r="Q231" s="144">
        <v>0</v>
      </c>
      <c r="R231" s="144">
        <f t="shared" si="22"/>
        <v>0</v>
      </c>
      <c r="S231" s="144">
        <v>0</v>
      </c>
      <c r="T231" s="145">
        <f t="shared" si="23"/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46" t="s">
        <v>372</v>
      </c>
      <c r="AT231" s="146" t="s">
        <v>126</v>
      </c>
      <c r="AU231" s="146" t="s">
        <v>131</v>
      </c>
      <c r="AY231" s="16" t="s">
        <v>124</v>
      </c>
      <c r="BE231" s="147">
        <f t="shared" si="24"/>
        <v>0</v>
      </c>
      <c r="BF231" s="147">
        <f t="shared" si="25"/>
        <v>0</v>
      </c>
      <c r="BG231" s="147">
        <f t="shared" si="26"/>
        <v>0</v>
      </c>
      <c r="BH231" s="147">
        <f t="shared" si="27"/>
        <v>0</v>
      </c>
      <c r="BI231" s="147">
        <f t="shared" si="28"/>
        <v>0</v>
      </c>
      <c r="BJ231" s="16" t="s">
        <v>131</v>
      </c>
      <c r="BK231" s="148">
        <f t="shared" si="29"/>
        <v>0</v>
      </c>
      <c r="BL231" s="16" t="s">
        <v>372</v>
      </c>
      <c r="BM231" s="146" t="s">
        <v>578</v>
      </c>
    </row>
    <row r="232" spans="1:65" s="2" customFormat="1" ht="33" customHeight="1">
      <c r="A232" s="30"/>
      <c r="B232" s="134"/>
      <c r="C232" s="135" t="s">
        <v>579</v>
      </c>
      <c r="D232" s="135" t="s">
        <v>126</v>
      </c>
      <c r="E232" s="136" t="s">
        <v>580</v>
      </c>
      <c r="F232" s="137" t="s">
        <v>581</v>
      </c>
      <c r="G232" s="138" t="s">
        <v>129</v>
      </c>
      <c r="H232" s="139">
        <v>1</v>
      </c>
      <c r="I232" s="140"/>
      <c r="J232" s="139">
        <f t="shared" si="20"/>
        <v>0</v>
      </c>
      <c r="K232" s="141"/>
      <c r="L232" s="31"/>
      <c r="M232" s="142" t="s">
        <v>1</v>
      </c>
      <c r="N232" s="143" t="s">
        <v>41</v>
      </c>
      <c r="O232" s="55"/>
      <c r="P232" s="144">
        <f t="shared" si="21"/>
        <v>0</v>
      </c>
      <c r="Q232" s="144">
        <v>0</v>
      </c>
      <c r="R232" s="144">
        <f t="shared" si="22"/>
        <v>0</v>
      </c>
      <c r="S232" s="144">
        <v>0</v>
      </c>
      <c r="T232" s="145">
        <f t="shared" si="23"/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46" t="s">
        <v>372</v>
      </c>
      <c r="AT232" s="146" t="s">
        <v>126</v>
      </c>
      <c r="AU232" s="146" t="s">
        <v>131</v>
      </c>
      <c r="AY232" s="16" t="s">
        <v>124</v>
      </c>
      <c r="BE232" s="147">
        <f t="shared" si="24"/>
        <v>0</v>
      </c>
      <c r="BF232" s="147">
        <f t="shared" si="25"/>
        <v>0</v>
      </c>
      <c r="BG232" s="147">
        <f t="shared" si="26"/>
        <v>0</v>
      </c>
      <c r="BH232" s="147">
        <f t="shared" si="27"/>
        <v>0</v>
      </c>
      <c r="BI232" s="147">
        <f t="shared" si="28"/>
        <v>0</v>
      </c>
      <c r="BJ232" s="16" t="s">
        <v>131</v>
      </c>
      <c r="BK232" s="148">
        <f t="shared" si="29"/>
        <v>0</v>
      </c>
      <c r="BL232" s="16" t="s">
        <v>372</v>
      </c>
      <c r="BM232" s="146" t="s">
        <v>582</v>
      </c>
    </row>
    <row r="233" spans="1:65" s="11" customFormat="1" ht="25.9" customHeight="1">
      <c r="B233" s="121"/>
      <c r="D233" s="122" t="s">
        <v>74</v>
      </c>
      <c r="E233" s="123" t="s">
        <v>583</v>
      </c>
      <c r="F233" s="123" t="s">
        <v>1</v>
      </c>
      <c r="I233" s="124"/>
      <c r="J233" s="125">
        <f>BK233</f>
        <v>0</v>
      </c>
      <c r="L233" s="121"/>
      <c r="M233" s="126"/>
      <c r="N233" s="127"/>
      <c r="O233" s="127"/>
      <c r="P233" s="128">
        <f>SUM(P234:P241)</f>
        <v>0</v>
      </c>
      <c r="Q233" s="127"/>
      <c r="R233" s="128">
        <f>SUM(R234:R241)</f>
        <v>0</v>
      </c>
      <c r="S233" s="127"/>
      <c r="T233" s="129">
        <f>SUM(T234:T241)</f>
        <v>0</v>
      </c>
      <c r="AR233" s="122" t="s">
        <v>130</v>
      </c>
      <c r="AT233" s="130" t="s">
        <v>74</v>
      </c>
      <c r="AU233" s="130" t="s">
        <v>75</v>
      </c>
      <c r="AY233" s="122" t="s">
        <v>124</v>
      </c>
      <c r="BK233" s="131">
        <f>SUM(BK234:BK241)</f>
        <v>0</v>
      </c>
    </row>
    <row r="234" spans="1:65" s="2" customFormat="1" ht="66.75" customHeight="1">
      <c r="A234" s="30"/>
      <c r="B234" s="134"/>
      <c r="C234" s="165" t="s">
        <v>584</v>
      </c>
      <c r="D234" s="165" t="s">
        <v>210</v>
      </c>
      <c r="E234" s="166" t="s">
        <v>80</v>
      </c>
      <c r="F234" s="167" t="s">
        <v>585</v>
      </c>
      <c r="G234" s="168" t="s">
        <v>217</v>
      </c>
      <c r="H234" s="169">
        <v>1</v>
      </c>
      <c r="I234" s="170"/>
      <c r="J234" s="169">
        <f t="shared" ref="J234:J241" si="30">ROUND(I234*H234,3)</f>
        <v>0</v>
      </c>
      <c r="K234" s="171"/>
      <c r="L234" s="172"/>
      <c r="M234" s="173" t="s">
        <v>1</v>
      </c>
      <c r="N234" s="174" t="s">
        <v>41</v>
      </c>
      <c r="O234" s="55"/>
      <c r="P234" s="144">
        <f t="shared" ref="P234:P241" si="31">O234*H234</f>
        <v>0</v>
      </c>
      <c r="Q234" s="144">
        <v>0</v>
      </c>
      <c r="R234" s="144">
        <f t="shared" ref="R234:R241" si="32">Q234*H234</f>
        <v>0</v>
      </c>
      <c r="S234" s="144">
        <v>0</v>
      </c>
      <c r="T234" s="145">
        <f t="shared" ref="T234:T241" si="33"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46" t="s">
        <v>159</v>
      </c>
      <c r="AT234" s="146" t="s">
        <v>210</v>
      </c>
      <c r="AU234" s="146" t="s">
        <v>80</v>
      </c>
      <c r="AY234" s="16" t="s">
        <v>124</v>
      </c>
      <c r="BE234" s="147">
        <f t="shared" ref="BE234:BE241" si="34">IF(N234="základná",J234,0)</f>
        <v>0</v>
      </c>
      <c r="BF234" s="147">
        <f t="shared" ref="BF234:BF241" si="35">IF(N234="znížená",J234,0)</f>
        <v>0</v>
      </c>
      <c r="BG234" s="147">
        <f t="shared" ref="BG234:BG241" si="36">IF(N234="zákl. prenesená",J234,0)</f>
        <v>0</v>
      </c>
      <c r="BH234" s="147">
        <f t="shared" ref="BH234:BH241" si="37">IF(N234="zníž. prenesená",J234,0)</f>
        <v>0</v>
      </c>
      <c r="BI234" s="147">
        <f t="shared" ref="BI234:BI241" si="38">IF(N234="nulová",J234,0)</f>
        <v>0</v>
      </c>
      <c r="BJ234" s="16" t="s">
        <v>131</v>
      </c>
      <c r="BK234" s="148">
        <f t="shared" ref="BK234:BK241" si="39">ROUND(I234*H234,3)</f>
        <v>0</v>
      </c>
      <c r="BL234" s="16" t="s">
        <v>130</v>
      </c>
      <c r="BM234" s="146" t="s">
        <v>586</v>
      </c>
    </row>
    <row r="235" spans="1:65" s="2" customFormat="1" ht="24.25" customHeight="1">
      <c r="A235" s="30"/>
      <c r="B235" s="134"/>
      <c r="C235" s="165" t="s">
        <v>587</v>
      </c>
      <c r="D235" s="165" t="s">
        <v>210</v>
      </c>
      <c r="E235" s="166" t="s">
        <v>131</v>
      </c>
      <c r="F235" s="167" t="s">
        <v>588</v>
      </c>
      <c r="G235" s="168" t="s">
        <v>217</v>
      </c>
      <c r="H235" s="169">
        <v>1</v>
      </c>
      <c r="I235" s="170"/>
      <c r="J235" s="169">
        <f t="shared" si="30"/>
        <v>0</v>
      </c>
      <c r="K235" s="171"/>
      <c r="L235" s="172"/>
      <c r="M235" s="173" t="s">
        <v>1</v>
      </c>
      <c r="N235" s="174" t="s">
        <v>41</v>
      </c>
      <c r="O235" s="55"/>
      <c r="P235" s="144">
        <f t="shared" si="31"/>
        <v>0</v>
      </c>
      <c r="Q235" s="144">
        <v>0</v>
      </c>
      <c r="R235" s="144">
        <f t="shared" si="32"/>
        <v>0</v>
      </c>
      <c r="S235" s="144">
        <v>0</v>
      </c>
      <c r="T235" s="145">
        <f t="shared" si="33"/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46" t="s">
        <v>159</v>
      </c>
      <c r="AT235" s="146" t="s">
        <v>210</v>
      </c>
      <c r="AU235" s="146" t="s">
        <v>80</v>
      </c>
      <c r="AY235" s="16" t="s">
        <v>124</v>
      </c>
      <c r="BE235" s="147">
        <f t="shared" si="34"/>
        <v>0</v>
      </c>
      <c r="BF235" s="147">
        <f t="shared" si="35"/>
        <v>0</v>
      </c>
      <c r="BG235" s="147">
        <f t="shared" si="36"/>
        <v>0</v>
      </c>
      <c r="BH235" s="147">
        <f t="shared" si="37"/>
        <v>0</v>
      </c>
      <c r="BI235" s="147">
        <f t="shared" si="38"/>
        <v>0</v>
      </c>
      <c r="BJ235" s="16" t="s">
        <v>131</v>
      </c>
      <c r="BK235" s="148">
        <f t="shared" si="39"/>
        <v>0</v>
      </c>
      <c r="BL235" s="16" t="s">
        <v>130</v>
      </c>
      <c r="BM235" s="146" t="s">
        <v>589</v>
      </c>
    </row>
    <row r="236" spans="1:65" s="2" customFormat="1" ht="16.5" customHeight="1">
      <c r="A236" s="30"/>
      <c r="B236" s="134"/>
      <c r="C236" s="135" t="s">
        <v>590</v>
      </c>
      <c r="D236" s="135" t="s">
        <v>126</v>
      </c>
      <c r="E236" s="136" t="s">
        <v>145</v>
      </c>
      <c r="F236" s="137" t="s">
        <v>591</v>
      </c>
      <c r="G236" s="138" t="s">
        <v>592</v>
      </c>
      <c r="H236" s="139">
        <v>200</v>
      </c>
      <c r="I236" s="140"/>
      <c r="J236" s="139">
        <f t="shared" si="30"/>
        <v>0</v>
      </c>
      <c r="K236" s="141"/>
      <c r="L236" s="31"/>
      <c r="M236" s="142" t="s">
        <v>1</v>
      </c>
      <c r="N236" s="143" t="s">
        <v>41</v>
      </c>
      <c r="O236" s="55"/>
      <c r="P236" s="144">
        <f t="shared" si="31"/>
        <v>0</v>
      </c>
      <c r="Q236" s="144">
        <v>0</v>
      </c>
      <c r="R236" s="144">
        <f t="shared" si="32"/>
        <v>0</v>
      </c>
      <c r="S236" s="144">
        <v>0</v>
      </c>
      <c r="T236" s="145">
        <f t="shared" si="33"/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46" t="s">
        <v>130</v>
      </c>
      <c r="AT236" s="146" t="s">
        <v>126</v>
      </c>
      <c r="AU236" s="146" t="s">
        <v>80</v>
      </c>
      <c r="AY236" s="16" t="s">
        <v>124</v>
      </c>
      <c r="BE236" s="147">
        <f t="shared" si="34"/>
        <v>0</v>
      </c>
      <c r="BF236" s="147">
        <f t="shared" si="35"/>
        <v>0</v>
      </c>
      <c r="BG236" s="147">
        <f t="shared" si="36"/>
        <v>0</v>
      </c>
      <c r="BH236" s="147">
        <f t="shared" si="37"/>
        <v>0</v>
      </c>
      <c r="BI236" s="147">
        <f t="shared" si="38"/>
        <v>0</v>
      </c>
      <c r="BJ236" s="16" t="s">
        <v>131</v>
      </c>
      <c r="BK236" s="148">
        <f t="shared" si="39"/>
        <v>0</v>
      </c>
      <c r="BL236" s="16" t="s">
        <v>130</v>
      </c>
      <c r="BM236" s="146" t="s">
        <v>593</v>
      </c>
    </row>
    <row r="237" spans="1:65" s="2" customFormat="1" ht="16.5" customHeight="1">
      <c r="A237" s="30"/>
      <c r="B237" s="134"/>
      <c r="C237" s="135" t="s">
        <v>594</v>
      </c>
      <c r="D237" s="135" t="s">
        <v>126</v>
      </c>
      <c r="E237" s="136" t="s">
        <v>149</v>
      </c>
      <c r="F237" s="137" t="s">
        <v>595</v>
      </c>
      <c r="G237" s="138" t="s">
        <v>592</v>
      </c>
      <c r="H237" s="139">
        <v>200</v>
      </c>
      <c r="I237" s="140"/>
      <c r="J237" s="139">
        <f t="shared" si="30"/>
        <v>0</v>
      </c>
      <c r="K237" s="141"/>
      <c r="L237" s="31"/>
      <c r="M237" s="142" t="s">
        <v>1</v>
      </c>
      <c r="N237" s="143" t="s">
        <v>41</v>
      </c>
      <c r="O237" s="55"/>
      <c r="P237" s="144">
        <f t="shared" si="31"/>
        <v>0</v>
      </c>
      <c r="Q237" s="144">
        <v>0</v>
      </c>
      <c r="R237" s="144">
        <f t="shared" si="32"/>
        <v>0</v>
      </c>
      <c r="S237" s="144">
        <v>0</v>
      </c>
      <c r="T237" s="145">
        <f t="shared" si="33"/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46" t="s">
        <v>130</v>
      </c>
      <c r="AT237" s="146" t="s">
        <v>126</v>
      </c>
      <c r="AU237" s="146" t="s">
        <v>80</v>
      </c>
      <c r="AY237" s="16" t="s">
        <v>124</v>
      </c>
      <c r="BE237" s="147">
        <f t="shared" si="34"/>
        <v>0</v>
      </c>
      <c r="BF237" s="147">
        <f t="shared" si="35"/>
        <v>0</v>
      </c>
      <c r="BG237" s="147">
        <f t="shared" si="36"/>
        <v>0</v>
      </c>
      <c r="BH237" s="147">
        <f t="shared" si="37"/>
        <v>0</v>
      </c>
      <c r="BI237" s="147">
        <f t="shared" si="38"/>
        <v>0</v>
      </c>
      <c r="BJ237" s="16" t="s">
        <v>131</v>
      </c>
      <c r="BK237" s="148">
        <f t="shared" si="39"/>
        <v>0</v>
      </c>
      <c r="BL237" s="16" t="s">
        <v>130</v>
      </c>
      <c r="BM237" s="146" t="s">
        <v>596</v>
      </c>
    </row>
    <row r="238" spans="1:65" s="2" customFormat="1" ht="16.5" customHeight="1">
      <c r="A238" s="30"/>
      <c r="B238" s="134"/>
      <c r="C238" s="135" t="s">
        <v>597</v>
      </c>
      <c r="D238" s="135" t="s">
        <v>126</v>
      </c>
      <c r="E238" s="136" t="s">
        <v>155</v>
      </c>
      <c r="F238" s="137" t="s">
        <v>598</v>
      </c>
      <c r="G238" s="138" t="s">
        <v>543</v>
      </c>
      <c r="H238" s="139">
        <v>1</v>
      </c>
      <c r="I238" s="140"/>
      <c r="J238" s="139">
        <f t="shared" si="30"/>
        <v>0</v>
      </c>
      <c r="K238" s="141"/>
      <c r="L238" s="31"/>
      <c r="M238" s="142" t="s">
        <v>1</v>
      </c>
      <c r="N238" s="143" t="s">
        <v>41</v>
      </c>
      <c r="O238" s="55"/>
      <c r="P238" s="144">
        <f t="shared" si="31"/>
        <v>0</v>
      </c>
      <c r="Q238" s="144">
        <v>0</v>
      </c>
      <c r="R238" s="144">
        <f t="shared" si="32"/>
        <v>0</v>
      </c>
      <c r="S238" s="144">
        <v>0</v>
      </c>
      <c r="T238" s="145">
        <f t="shared" si="33"/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46" t="s">
        <v>130</v>
      </c>
      <c r="AT238" s="146" t="s">
        <v>126</v>
      </c>
      <c r="AU238" s="146" t="s">
        <v>80</v>
      </c>
      <c r="AY238" s="16" t="s">
        <v>124</v>
      </c>
      <c r="BE238" s="147">
        <f t="shared" si="34"/>
        <v>0</v>
      </c>
      <c r="BF238" s="147">
        <f t="shared" si="35"/>
        <v>0</v>
      </c>
      <c r="BG238" s="147">
        <f t="shared" si="36"/>
        <v>0</v>
      </c>
      <c r="BH238" s="147">
        <f t="shared" si="37"/>
        <v>0</v>
      </c>
      <c r="BI238" s="147">
        <f t="shared" si="38"/>
        <v>0</v>
      </c>
      <c r="BJ238" s="16" t="s">
        <v>131</v>
      </c>
      <c r="BK238" s="148">
        <f t="shared" si="39"/>
        <v>0</v>
      </c>
      <c r="BL238" s="16" t="s">
        <v>130</v>
      </c>
      <c r="BM238" s="146" t="s">
        <v>599</v>
      </c>
    </row>
    <row r="239" spans="1:65" s="2" customFormat="1" ht="33" customHeight="1">
      <c r="A239" s="30"/>
      <c r="B239" s="134"/>
      <c r="C239" s="135" t="s">
        <v>600</v>
      </c>
      <c r="D239" s="135" t="s">
        <v>126</v>
      </c>
      <c r="E239" s="136" t="s">
        <v>159</v>
      </c>
      <c r="F239" s="137" t="s">
        <v>601</v>
      </c>
      <c r="G239" s="138" t="s">
        <v>543</v>
      </c>
      <c r="H239" s="139">
        <v>1</v>
      </c>
      <c r="I239" s="140"/>
      <c r="J239" s="139">
        <f t="shared" si="30"/>
        <v>0</v>
      </c>
      <c r="K239" s="141"/>
      <c r="L239" s="31"/>
      <c r="M239" s="142" t="s">
        <v>1</v>
      </c>
      <c r="N239" s="143" t="s">
        <v>41</v>
      </c>
      <c r="O239" s="55"/>
      <c r="P239" s="144">
        <f t="shared" si="31"/>
        <v>0</v>
      </c>
      <c r="Q239" s="144">
        <v>0</v>
      </c>
      <c r="R239" s="144">
        <f t="shared" si="32"/>
        <v>0</v>
      </c>
      <c r="S239" s="144">
        <v>0</v>
      </c>
      <c r="T239" s="145">
        <f t="shared" si="33"/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46" t="s">
        <v>130</v>
      </c>
      <c r="AT239" s="146" t="s">
        <v>126</v>
      </c>
      <c r="AU239" s="146" t="s">
        <v>80</v>
      </c>
      <c r="AY239" s="16" t="s">
        <v>124</v>
      </c>
      <c r="BE239" s="147">
        <f t="shared" si="34"/>
        <v>0</v>
      </c>
      <c r="BF239" s="147">
        <f t="shared" si="35"/>
        <v>0</v>
      </c>
      <c r="BG239" s="147">
        <f t="shared" si="36"/>
        <v>0</v>
      </c>
      <c r="BH239" s="147">
        <f t="shared" si="37"/>
        <v>0</v>
      </c>
      <c r="BI239" s="147">
        <f t="shared" si="38"/>
        <v>0</v>
      </c>
      <c r="BJ239" s="16" t="s">
        <v>131</v>
      </c>
      <c r="BK239" s="148">
        <f t="shared" si="39"/>
        <v>0</v>
      </c>
      <c r="BL239" s="16" t="s">
        <v>130</v>
      </c>
      <c r="BM239" s="146" t="s">
        <v>602</v>
      </c>
    </row>
    <row r="240" spans="1:65" s="2" customFormat="1" ht="37.9" customHeight="1">
      <c r="A240" s="30"/>
      <c r="B240" s="134"/>
      <c r="C240" s="135" t="s">
        <v>603</v>
      </c>
      <c r="D240" s="135" t="s">
        <v>126</v>
      </c>
      <c r="E240" s="136" t="s">
        <v>165</v>
      </c>
      <c r="F240" s="137" t="s">
        <v>604</v>
      </c>
      <c r="G240" s="138" t="s">
        <v>543</v>
      </c>
      <c r="H240" s="139">
        <v>1</v>
      </c>
      <c r="I240" s="140"/>
      <c r="J240" s="139">
        <f t="shared" si="30"/>
        <v>0</v>
      </c>
      <c r="K240" s="141"/>
      <c r="L240" s="31"/>
      <c r="M240" s="142" t="s">
        <v>1</v>
      </c>
      <c r="N240" s="143" t="s">
        <v>41</v>
      </c>
      <c r="O240" s="55"/>
      <c r="P240" s="144">
        <f t="shared" si="31"/>
        <v>0</v>
      </c>
      <c r="Q240" s="144">
        <v>0</v>
      </c>
      <c r="R240" s="144">
        <f t="shared" si="32"/>
        <v>0</v>
      </c>
      <c r="S240" s="144">
        <v>0</v>
      </c>
      <c r="T240" s="145">
        <f t="shared" si="33"/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46" t="s">
        <v>130</v>
      </c>
      <c r="AT240" s="146" t="s">
        <v>126</v>
      </c>
      <c r="AU240" s="146" t="s">
        <v>80</v>
      </c>
      <c r="AY240" s="16" t="s">
        <v>124</v>
      </c>
      <c r="BE240" s="147">
        <f t="shared" si="34"/>
        <v>0</v>
      </c>
      <c r="BF240" s="147">
        <f t="shared" si="35"/>
        <v>0</v>
      </c>
      <c r="BG240" s="147">
        <f t="shared" si="36"/>
        <v>0</v>
      </c>
      <c r="BH240" s="147">
        <f t="shared" si="37"/>
        <v>0</v>
      </c>
      <c r="BI240" s="147">
        <f t="shared" si="38"/>
        <v>0</v>
      </c>
      <c r="BJ240" s="16" t="s">
        <v>131</v>
      </c>
      <c r="BK240" s="148">
        <f t="shared" si="39"/>
        <v>0</v>
      </c>
      <c r="BL240" s="16" t="s">
        <v>130</v>
      </c>
      <c r="BM240" s="146" t="s">
        <v>605</v>
      </c>
    </row>
    <row r="241" spans="1:65" s="2" customFormat="1" ht="37.9" customHeight="1">
      <c r="A241" s="30"/>
      <c r="B241" s="134"/>
      <c r="C241" s="135" t="s">
        <v>606</v>
      </c>
      <c r="D241" s="135" t="s">
        <v>126</v>
      </c>
      <c r="E241" s="136" t="s">
        <v>169</v>
      </c>
      <c r="F241" s="137" t="s">
        <v>607</v>
      </c>
      <c r="G241" s="138" t="s">
        <v>543</v>
      </c>
      <c r="H241" s="139">
        <v>1</v>
      </c>
      <c r="I241" s="140"/>
      <c r="J241" s="139">
        <f t="shared" si="30"/>
        <v>0</v>
      </c>
      <c r="K241" s="141"/>
      <c r="L241" s="31"/>
      <c r="M241" s="142" t="s">
        <v>1</v>
      </c>
      <c r="N241" s="143" t="s">
        <v>41</v>
      </c>
      <c r="O241" s="55"/>
      <c r="P241" s="144">
        <f t="shared" si="31"/>
        <v>0</v>
      </c>
      <c r="Q241" s="144">
        <v>0</v>
      </c>
      <c r="R241" s="144">
        <f t="shared" si="32"/>
        <v>0</v>
      </c>
      <c r="S241" s="144">
        <v>0</v>
      </c>
      <c r="T241" s="145">
        <f t="shared" si="33"/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46" t="s">
        <v>130</v>
      </c>
      <c r="AT241" s="146" t="s">
        <v>126</v>
      </c>
      <c r="AU241" s="146" t="s">
        <v>80</v>
      </c>
      <c r="AY241" s="16" t="s">
        <v>124</v>
      </c>
      <c r="BE241" s="147">
        <f t="shared" si="34"/>
        <v>0</v>
      </c>
      <c r="BF241" s="147">
        <f t="shared" si="35"/>
        <v>0</v>
      </c>
      <c r="BG241" s="147">
        <f t="shared" si="36"/>
        <v>0</v>
      </c>
      <c r="BH241" s="147">
        <f t="shared" si="37"/>
        <v>0</v>
      </c>
      <c r="BI241" s="147">
        <f t="shared" si="38"/>
        <v>0</v>
      </c>
      <c r="BJ241" s="16" t="s">
        <v>131</v>
      </c>
      <c r="BK241" s="148">
        <f t="shared" si="39"/>
        <v>0</v>
      </c>
      <c r="BL241" s="16" t="s">
        <v>130</v>
      </c>
      <c r="BM241" s="146" t="s">
        <v>608</v>
      </c>
    </row>
    <row r="242" spans="1:65" s="11" customFormat="1" ht="25.9" customHeight="1">
      <c r="B242" s="121"/>
      <c r="D242" s="122" t="s">
        <v>74</v>
      </c>
      <c r="E242" s="123" t="s">
        <v>609</v>
      </c>
      <c r="F242" s="123" t="s">
        <v>610</v>
      </c>
      <c r="I242" s="124"/>
      <c r="J242" s="125">
        <f>BK242</f>
        <v>0</v>
      </c>
      <c r="L242" s="121"/>
      <c r="M242" s="126"/>
      <c r="N242" s="127"/>
      <c r="O242" s="127"/>
      <c r="P242" s="128">
        <f>P243</f>
        <v>0</v>
      </c>
      <c r="Q242" s="127"/>
      <c r="R242" s="128">
        <f>R243</f>
        <v>0</v>
      </c>
      <c r="S242" s="127"/>
      <c r="T242" s="129">
        <f>T243</f>
        <v>0</v>
      </c>
      <c r="AR242" s="122" t="s">
        <v>130</v>
      </c>
      <c r="AT242" s="130" t="s">
        <v>74</v>
      </c>
      <c r="AU242" s="130" t="s">
        <v>75</v>
      </c>
      <c r="AY242" s="122" t="s">
        <v>124</v>
      </c>
      <c r="BK242" s="131">
        <f>BK243</f>
        <v>0</v>
      </c>
    </row>
    <row r="243" spans="1:65" s="2" customFormat="1" ht="16.5" customHeight="1">
      <c r="A243" s="30"/>
      <c r="B243" s="134"/>
      <c r="C243" s="135">
        <v>109</v>
      </c>
      <c r="D243" s="135" t="s">
        <v>126</v>
      </c>
      <c r="E243" s="136" t="s">
        <v>611</v>
      </c>
      <c r="F243" s="137" t="s">
        <v>612</v>
      </c>
      <c r="G243" s="138" t="s">
        <v>135</v>
      </c>
      <c r="H243" s="139">
        <v>30</v>
      </c>
      <c r="I243" s="140"/>
      <c r="J243" s="139">
        <f>ROUND(I243*H243,3)</f>
        <v>0</v>
      </c>
      <c r="K243" s="141"/>
      <c r="L243" s="31"/>
      <c r="M243" s="142" t="s">
        <v>1</v>
      </c>
      <c r="N243" s="143" t="s">
        <v>41</v>
      </c>
      <c r="O243" s="55"/>
      <c r="P243" s="144">
        <f>O243*H243</f>
        <v>0</v>
      </c>
      <c r="Q243" s="144">
        <v>0</v>
      </c>
      <c r="R243" s="144">
        <f>Q243*H243</f>
        <v>0</v>
      </c>
      <c r="S243" s="144">
        <v>0</v>
      </c>
      <c r="T243" s="145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46" t="s">
        <v>613</v>
      </c>
      <c r="AT243" s="146" t="s">
        <v>126</v>
      </c>
      <c r="AU243" s="146" t="s">
        <v>80</v>
      </c>
      <c r="AY243" s="16" t="s">
        <v>124</v>
      </c>
      <c r="BE243" s="147">
        <f>IF(N243="základná",J243,0)</f>
        <v>0</v>
      </c>
      <c r="BF243" s="147">
        <f>IF(N243="znížená",J243,0)</f>
        <v>0</v>
      </c>
      <c r="BG243" s="147">
        <f>IF(N243="zákl. prenesená",J243,0)</f>
        <v>0</v>
      </c>
      <c r="BH243" s="147">
        <f>IF(N243="zníž. prenesená",J243,0)</f>
        <v>0</v>
      </c>
      <c r="BI243" s="147">
        <f>IF(N243="nulová",J243,0)</f>
        <v>0</v>
      </c>
      <c r="BJ243" s="16" t="s">
        <v>131</v>
      </c>
      <c r="BK243" s="148">
        <f>ROUND(I243*H243,3)</f>
        <v>0</v>
      </c>
      <c r="BL243" s="16" t="s">
        <v>613</v>
      </c>
      <c r="BM243" s="146" t="s">
        <v>614</v>
      </c>
    </row>
    <row r="244" spans="1:65" s="11" customFormat="1" ht="25.9" customHeight="1">
      <c r="B244" s="121"/>
      <c r="D244" s="122" t="s">
        <v>74</v>
      </c>
      <c r="E244" s="123" t="s">
        <v>615</v>
      </c>
      <c r="F244" s="123" t="s">
        <v>1</v>
      </c>
      <c r="I244" s="124"/>
      <c r="J244" s="125">
        <f>BK244</f>
        <v>0</v>
      </c>
      <c r="L244" s="121"/>
      <c r="M244" s="126"/>
      <c r="N244" s="127"/>
      <c r="O244" s="127"/>
      <c r="P244" s="128">
        <f>SUM(P245:P250)</f>
        <v>0</v>
      </c>
      <c r="Q244" s="127"/>
      <c r="R244" s="128">
        <f>SUM(R245:R250)</f>
        <v>0</v>
      </c>
      <c r="S244" s="127"/>
      <c r="T244" s="129">
        <f>SUM(T245:T250)</f>
        <v>0</v>
      </c>
      <c r="AR244" s="122" t="s">
        <v>130</v>
      </c>
      <c r="AT244" s="130" t="s">
        <v>74</v>
      </c>
      <c r="AU244" s="130" t="s">
        <v>75</v>
      </c>
      <c r="AY244" s="122" t="s">
        <v>124</v>
      </c>
      <c r="BK244" s="131">
        <f>SUM(BK245:BK250)</f>
        <v>0</v>
      </c>
    </row>
    <row r="245" spans="1:65" s="2" customFormat="1" ht="55.5" customHeight="1">
      <c r="A245" s="30"/>
      <c r="B245" s="134"/>
      <c r="C245" s="165">
        <v>110</v>
      </c>
      <c r="D245" s="165" t="s">
        <v>210</v>
      </c>
      <c r="E245" s="166" t="s">
        <v>223</v>
      </c>
      <c r="F245" s="167" t="s">
        <v>616</v>
      </c>
      <c r="G245" s="168" t="s">
        <v>217</v>
      </c>
      <c r="H245" s="169">
        <v>1</v>
      </c>
      <c r="I245" s="170"/>
      <c r="J245" s="169">
        <f t="shared" ref="J245:J250" si="40">ROUND(I245*H245,3)</f>
        <v>0</v>
      </c>
      <c r="K245" s="171"/>
      <c r="L245" s="172"/>
      <c r="M245" s="173" t="s">
        <v>1</v>
      </c>
      <c r="N245" s="174" t="s">
        <v>41</v>
      </c>
      <c r="O245" s="55"/>
      <c r="P245" s="144">
        <f t="shared" ref="P245:P250" si="41">O245*H245</f>
        <v>0</v>
      </c>
      <c r="Q245" s="144">
        <v>0</v>
      </c>
      <c r="R245" s="144">
        <f t="shared" ref="R245:R250" si="42">Q245*H245</f>
        <v>0</v>
      </c>
      <c r="S245" s="144">
        <v>0</v>
      </c>
      <c r="T245" s="145">
        <f t="shared" ref="T245:T250" si="43">S245*H245</f>
        <v>0</v>
      </c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R245" s="146" t="s">
        <v>159</v>
      </c>
      <c r="AT245" s="146" t="s">
        <v>210</v>
      </c>
      <c r="AU245" s="146" t="s">
        <v>80</v>
      </c>
      <c r="AY245" s="16" t="s">
        <v>124</v>
      </c>
      <c r="BE245" s="147">
        <f t="shared" ref="BE245:BE250" si="44">IF(N245="základná",J245,0)</f>
        <v>0</v>
      </c>
      <c r="BF245" s="147">
        <f t="shared" ref="BF245:BF250" si="45">IF(N245="znížená",J245,0)</f>
        <v>0</v>
      </c>
      <c r="BG245" s="147">
        <f t="shared" ref="BG245:BG250" si="46">IF(N245="zákl. prenesená",J245,0)</f>
        <v>0</v>
      </c>
      <c r="BH245" s="147">
        <f t="shared" ref="BH245:BH250" si="47">IF(N245="zníž. prenesená",J245,0)</f>
        <v>0</v>
      </c>
      <c r="BI245" s="147">
        <f t="shared" ref="BI245:BI250" si="48">IF(N245="nulová",J245,0)</f>
        <v>0</v>
      </c>
      <c r="BJ245" s="16" t="s">
        <v>131</v>
      </c>
      <c r="BK245" s="148">
        <f t="shared" ref="BK245:BK250" si="49">ROUND(I245*H245,3)</f>
        <v>0</v>
      </c>
      <c r="BL245" s="16" t="s">
        <v>130</v>
      </c>
      <c r="BM245" s="146" t="s">
        <v>617</v>
      </c>
    </row>
    <row r="246" spans="1:65" s="2" customFormat="1" ht="24.25" customHeight="1">
      <c r="A246" s="30"/>
      <c r="B246" s="134"/>
      <c r="C246" s="165">
        <v>111</v>
      </c>
      <c r="D246" s="165" t="s">
        <v>210</v>
      </c>
      <c r="E246" s="166" t="s">
        <v>229</v>
      </c>
      <c r="F246" s="167" t="s">
        <v>618</v>
      </c>
      <c r="G246" s="168" t="s">
        <v>217</v>
      </c>
      <c r="H246" s="169">
        <v>1</v>
      </c>
      <c r="I246" s="170"/>
      <c r="J246" s="169">
        <f t="shared" si="40"/>
        <v>0</v>
      </c>
      <c r="K246" s="171"/>
      <c r="L246" s="172"/>
      <c r="M246" s="173" t="s">
        <v>1</v>
      </c>
      <c r="N246" s="174" t="s">
        <v>41</v>
      </c>
      <c r="O246" s="55"/>
      <c r="P246" s="144">
        <f t="shared" si="41"/>
        <v>0</v>
      </c>
      <c r="Q246" s="144">
        <v>0</v>
      </c>
      <c r="R246" s="144">
        <f t="shared" si="42"/>
        <v>0</v>
      </c>
      <c r="S246" s="144">
        <v>0</v>
      </c>
      <c r="T246" s="145">
        <f t="shared" si="43"/>
        <v>0</v>
      </c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R246" s="146" t="s">
        <v>159</v>
      </c>
      <c r="AT246" s="146" t="s">
        <v>210</v>
      </c>
      <c r="AU246" s="146" t="s">
        <v>80</v>
      </c>
      <c r="AY246" s="16" t="s">
        <v>124</v>
      </c>
      <c r="BE246" s="147">
        <f t="shared" si="44"/>
        <v>0</v>
      </c>
      <c r="BF246" s="147">
        <f t="shared" si="45"/>
        <v>0</v>
      </c>
      <c r="BG246" s="147">
        <f t="shared" si="46"/>
        <v>0</v>
      </c>
      <c r="BH246" s="147">
        <f t="shared" si="47"/>
        <v>0</v>
      </c>
      <c r="BI246" s="147">
        <f t="shared" si="48"/>
        <v>0</v>
      </c>
      <c r="BJ246" s="16" t="s">
        <v>131</v>
      </c>
      <c r="BK246" s="148">
        <f t="shared" si="49"/>
        <v>0</v>
      </c>
      <c r="BL246" s="16" t="s">
        <v>130</v>
      </c>
      <c r="BM246" s="146" t="s">
        <v>619</v>
      </c>
    </row>
    <row r="247" spans="1:65" s="2" customFormat="1" ht="16.5" customHeight="1">
      <c r="A247" s="30"/>
      <c r="B247" s="134"/>
      <c r="C247" s="135">
        <v>112</v>
      </c>
      <c r="D247" s="135" t="s">
        <v>126</v>
      </c>
      <c r="E247" s="136" t="s">
        <v>233</v>
      </c>
      <c r="F247" s="137" t="s">
        <v>591</v>
      </c>
      <c r="G247" s="138" t="s">
        <v>592</v>
      </c>
      <c r="H247" s="139">
        <v>200</v>
      </c>
      <c r="I247" s="140"/>
      <c r="J247" s="139">
        <f t="shared" si="40"/>
        <v>0</v>
      </c>
      <c r="K247" s="141"/>
      <c r="L247" s="31"/>
      <c r="M247" s="142" t="s">
        <v>1</v>
      </c>
      <c r="N247" s="143" t="s">
        <v>41</v>
      </c>
      <c r="O247" s="55"/>
      <c r="P247" s="144">
        <f t="shared" si="41"/>
        <v>0</v>
      </c>
      <c r="Q247" s="144">
        <v>0</v>
      </c>
      <c r="R247" s="144">
        <f t="shared" si="42"/>
        <v>0</v>
      </c>
      <c r="S247" s="144">
        <v>0</v>
      </c>
      <c r="T247" s="145">
        <f t="shared" si="43"/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46" t="s">
        <v>130</v>
      </c>
      <c r="AT247" s="146" t="s">
        <v>126</v>
      </c>
      <c r="AU247" s="146" t="s">
        <v>80</v>
      </c>
      <c r="AY247" s="16" t="s">
        <v>124</v>
      </c>
      <c r="BE247" s="147">
        <f t="shared" si="44"/>
        <v>0</v>
      </c>
      <c r="BF247" s="147">
        <f t="shared" si="45"/>
        <v>0</v>
      </c>
      <c r="BG247" s="147">
        <f t="shared" si="46"/>
        <v>0</v>
      </c>
      <c r="BH247" s="147">
        <f t="shared" si="47"/>
        <v>0</v>
      </c>
      <c r="BI247" s="147">
        <f t="shared" si="48"/>
        <v>0</v>
      </c>
      <c r="BJ247" s="16" t="s">
        <v>131</v>
      </c>
      <c r="BK247" s="148">
        <f t="shared" si="49"/>
        <v>0</v>
      </c>
      <c r="BL247" s="16" t="s">
        <v>130</v>
      </c>
      <c r="BM247" s="146" t="s">
        <v>620</v>
      </c>
    </row>
    <row r="248" spans="1:65" s="2" customFormat="1" ht="16.5" customHeight="1">
      <c r="A248" s="30"/>
      <c r="B248" s="134"/>
      <c r="C248" s="135">
        <v>113</v>
      </c>
      <c r="D248" s="135" t="s">
        <v>126</v>
      </c>
      <c r="E248" s="136" t="s">
        <v>237</v>
      </c>
      <c r="F248" s="137" t="s">
        <v>595</v>
      </c>
      <c r="G248" s="138" t="s">
        <v>592</v>
      </c>
      <c r="H248" s="139">
        <v>200</v>
      </c>
      <c r="I248" s="140"/>
      <c r="J248" s="139">
        <f t="shared" si="40"/>
        <v>0</v>
      </c>
      <c r="K248" s="141"/>
      <c r="L248" s="31"/>
      <c r="M248" s="142" t="s">
        <v>1</v>
      </c>
      <c r="N248" s="143" t="s">
        <v>41</v>
      </c>
      <c r="O248" s="55"/>
      <c r="P248" s="144">
        <f t="shared" si="41"/>
        <v>0</v>
      </c>
      <c r="Q248" s="144">
        <v>0</v>
      </c>
      <c r="R248" s="144">
        <f t="shared" si="42"/>
        <v>0</v>
      </c>
      <c r="S248" s="144">
        <v>0</v>
      </c>
      <c r="T248" s="145">
        <f t="shared" si="43"/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46" t="s">
        <v>130</v>
      </c>
      <c r="AT248" s="146" t="s">
        <v>126</v>
      </c>
      <c r="AU248" s="146" t="s">
        <v>80</v>
      </c>
      <c r="AY248" s="16" t="s">
        <v>124</v>
      </c>
      <c r="BE248" s="147">
        <f t="shared" si="44"/>
        <v>0</v>
      </c>
      <c r="BF248" s="147">
        <f t="shared" si="45"/>
        <v>0</v>
      </c>
      <c r="BG248" s="147">
        <f t="shared" si="46"/>
        <v>0</v>
      </c>
      <c r="BH248" s="147">
        <f t="shared" si="47"/>
        <v>0</v>
      </c>
      <c r="BI248" s="147">
        <f t="shared" si="48"/>
        <v>0</v>
      </c>
      <c r="BJ248" s="16" t="s">
        <v>131</v>
      </c>
      <c r="BK248" s="148">
        <f t="shared" si="49"/>
        <v>0</v>
      </c>
      <c r="BL248" s="16" t="s">
        <v>130</v>
      </c>
      <c r="BM248" s="146" t="s">
        <v>621</v>
      </c>
    </row>
    <row r="249" spans="1:65" s="2" customFormat="1" ht="16.5" customHeight="1">
      <c r="A249" s="30"/>
      <c r="B249" s="134"/>
      <c r="C249" s="135">
        <v>114</v>
      </c>
      <c r="D249" s="135" t="s">
        <v>126</v>
      </c>
      <c r="E249" s="136" t="s">
        <v>242</v>
      </c>
      <c r="F249" s="137" t="s">
        <v>622</v>
      </c>
      <c r="G249" s="138" t="s">
        <v>543</v>
      </c>
      <c r="H249" s="139">
        <v>1</v>
      </c>
      <c r="I249" s="140"/>
      <c r="J249" s="139">
        <f t="shared" si="40"/>
        <v>0</v>
      </c>
      <c r="K249" s="141"/>
      <c r="L249" s="31"/>
      <c r="M249" s="142" t="s">
        <v>1</v>
      </c>
      <c r="N249" s="143" t="s">
        <v>41</v>
      </c>
      <c r="O249" s="55"/>
      <c r="P249" s="144">
        <f t="shared" si="41"/>
        <v>0</v>
      </c>
      <c r="Q249" s="144">
        <v>0</v>
      </c>
      <c r="R249" s="144">
        <f t="shared" si="42"/>
        <v>0</v>
      </c>
      <c r="S249" s="144">
        <v>0</v>
      </c>
      <c r="T249" s="145">
        <f t="shared" si="43"/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46" t="s">
        <v>130</v>
      </c>
      <c r="AT249" s="146" t="s">
        <v>126</v>
      </c>
      <c r="AU249" s="146" t="s">
        <v>80</v>
      </c>
      <c r="AY249" s="16" t="s">
        <v>124</v>
      </c>
      <c r="BE249" s="147">
        <f t="shared" si="44"/>
        <v>0</v>
      </c>
      <c r="BF249" s="147">
        <f t="shared" si="45"/>
        <v>0</v>
      </c>
      <c r="BG249" s="147">
        <f t="shared" si="46"/>
        <v>0</v>
      </c>
      <c r="BH249" s="147">
        <f t="shared" si="47"/>
        <v>0</v>
      </c>
      <c r="BI249" s="147">
        <f t="shared" si="48"/>
        <v>0</v>
      </c>
      <c r="BJ249" s="16" t="s">
        <v>131</v>
      </c>
      <c r="BK249" s="148">
        <f t="shared" si="49"/>
        <v>0</v>
      </c>
      <c r="BL249" s="16" t="s">
        <v>130</v>
      </c>
      <c r="BM249" s="146" t="s">
        <v>623</v>
      </c>
    </row>
    <row r="250" spans="1:65" s="2" customFormat="1" ht="16.5" customHeight="1">
      <c r="A250" s="30"/>
      <c r="B250" s="134"/>
      <c r="C250" s="135">
        <v>115</v>
      </c>
      <c r="D250" s="135" t="s">
        <v>126</v>
      </c>
      <c r="E250" s="136" t="s">
        <v>246</v>
      </c>
      <c r="F250" s="137" t="s">
        <v>624</v>
      </c>
      <c r="G250" s="138" t="s">
        <v>135</v>
      </c>
      <c r="H250" s="139">
        <v>20</v>
      </c>
      <c r="I250" s="140"/>
      <c r="J250" s="139">
        <f t="shared" si="40"/>
        <v>0</v>
      </c>
      <c r="K250" s="141"/>
      <c r="L250" s="31"/>
      <c r="M250" s="142" t="s">
        <v>1</v>
      </c>
      <c r="N250" s="143" t="s">
        <v>41</v>
      </c>
      <c r="O250" s="55"/>
      <c r="P250" s="144">
        <f t="shared" si="41"/>
        <v>0</v>
      </c>
      <c r="Q250" s="144">
        <v>0</v>
      </c>
      <c r="R250" s="144">
        <f t="shared" si="42"/>
        <v>0</v>
      </c>
      <c r="S250" s="144">
        <v>0</v>
      </c>
      <c r="T250" s="145">
        <f t="shared" si="43"/>
        <v>0</v>
      </c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R250" s="146" t="s">
        <v>130</v>
      </c>
      <c r="AT250" s="146" t="s">
        <v>126</v>
      </c>
      <c r="AU250" s="146" t="s">
        <v>80</v>
      </c>
      <c r="AY250" s="16" t="s">
        <v>124</v>
      </c>
      <c r="BE250" s="147">
        <f t="shared" si="44"/>
        <v>0</v>
      </c>
      <c r="BF250" s="147">
        <f t="shared" si="45"/>
        <v>0</v>
      </c>
      <c r="BG250" s="147">
        <f t="shared" si="46"/>
        <v>0</v>
      </c>
      <c r="BH250" s="147">
        <f t="shared" si="47"/>
        <v>0</v>
      </c>
      <c r="BI250" s="147">
        <f t="shared" si="48"/>
        <v>0</v>
      </c>
      <c r="BJ250" s="16" t="s">
        <v>131</v>
      </c>
      <c r="BK250" s="148">
        <f t="shared" si="49"/>
        <v>0</v>
      </c>
      <c r="BL250" s="16" t="s">
        <v>130</v>
      </c>
      <c r="BM250" s="146" t="s">
        <v>625</v>
      </c>
    </row>
    <row r="251" spans="1:65" s="11" customFormat="1" ht="25.9" customHeight="1">
      <c r="B251" s="121"/>
      <c r="D251" s="122" t="s">
        <v>74</v>
      </c>
      <c r="E251" s="123" t="s">
        <v>626</v>
      </c>
      <c r="F251" s="123" t="s">
        <v>627</v>
      </c>
      <c r="I251" s="124"/>
      <c r="J251" s="125">
        <f>BK251</f>
        <v>0</v>
      </c>
      <c r="L251" s="121"/>
      <c r="M251" s="126"/>
      <c r="N251" s="127"/>
      <c r="O251" s="127"/>
      <c r="P251" s="128">
        <f>SUM(P252:P260)</f>
        <v>0</v>
      </c>
      <c r="Q251" s="127"/>
      <c r="R251" s="128">
        <f>SUM(R252:R260)</f>
        <v>0</v>
      </c>
      <c r="S251" s="127"/>
      <c r="T251" s="129">
        <f>SUM(T252:T260)</f>
        <v>0</v>
      </c>
      <c r="AR251" s="122" t="s">
        <v>130</v>
      </c>
      <c r="AT251" s="130" t="s">
        <v>74</v>
      </c>
      <c r="AU251" s="130" t="s">
        <v>75</v>
      </c>
      <c r="AY251" s="122" t="s">
        <v>124</v>
      </c>
      <c r="BK251" s="131">
        <f>SUM(BK252:BK260)</f>
        <v>0</v>
      </c>
    </row>
    <row r="252" spans="1:65" s="2" customFormat="1" ht="21.75" customHeight="1">
      <c r="A252" s="30"/>
      <c r="B252" s="134"/>
      <c r="C252" s="135">
        <v>116</v>
      </c>
      <c r="D252" s="135" t="s">
        <v>126</v>
      </c>
      <c r="E252" s="136" t="s">
        <v>443</v>
      </c>
      <c r="F252" s="137" t="s">
        <v>628</v>
      </c>
      <c r="G252" s="138" t="s">
        <v>536</v>
      </c>
      <c r="H252" s="139">
        <v>16</v>
      </c>
      <c r="I252" s="140"/>
      <c r="J252" s="139">
        <f t="shared" ref="J252:J260" si="50">ROUND(I252*H252,3)</f>
        <v>0</v>
      </c>
      <c r="K252" s="141"/>
      <c r="L252" s="31"/>
      <c r="M252" s="142" t="s">
        <v>1</v>
      </c>
      <c r="N252" s="143" t="s">
        <v>41</v>
      </c>
      <c r="O252" s="55"/>
      <c r="P252" s="144">
        <f t="shared" ref="P252:P260" si="51">O252*H252</f>
        <v>0</v>
      </c>
      <c r="Q252" s="144">
        <v>0</v>
      </c>
      <c r="R252" s="144">
        <f t="shared" ref="R252:R260" si="52">Q252*H252</f>
        <v>0</v>
      </c>
      <c r="S252" s="144">
        <v>0</v>
      </c>
      <c r="T252" s="145">
        <f t="shared" ref="T252:T260" si="53">S252*H252</f>
        <v>0</v>
      </c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46" t="s">
        <v>130</v>
      </c>
      <c r="AT252" s="146" t="s">
        <v>126</v>
      </c>
      <c r="AU252" s="146" t="s">
        <v>80</v>
      </c>
      <c r="AY252" s="16" t="s">
        <v>124</v>
      </c>
      <c r="BE252" s="147">
        <f t="shared" ref="BE252:BE260" si="54">IF(N252="základná",J252,0)</f>
        <v>0</v>
      </c>
      <c r="BF252" s="147">
        <f t="shared" ref="BF252:BF260" si="55">IF(N252="znížená",J252,0)</f>
        <v>0</v>
      </c>
      <c r="BG252" s="147">
        <f t="shared" ref="BG252:BG260" si="56">IF(N252="zákl. prenesená",J252,0)</f>
        <v>0</v>
      </c>
      <c r="BH252" s="147">
        <f t="shared" ref="BH252:BH260" si="57">IF(N252="zníž. prenesená",J252,0)</f>
        <v>0</v>
      </c>
      <c r="BI252" s="147">
        <f t="shared" ref="BI252:BI260" si="58">IF(N252="nulová",J252,0)</f>
        <v>0</v>
      </c>
      <c r="BJ252" s="16" t="s">
        <v>131</v>
      </c>
      <c r="BK252" s="148">
        <f t="shared" ref="BK252:BK260" si="59">ROUND(I252*H252,3)</f>
        <v>0</v>
      </c>
      <c r="BL252" s="16" t="s">
        <v>130</v>
      </c>
      <c r="BM252" s="146" t="s">
        <v>629</v>
      </c>
    </row>
    <row r="253" spans="1:65" s="2" customFormat="1" ht="16.5" customHeight="1">
      <c r="A253" s="30"/>
      <c r="B253" s="134"/>
      <c r="C253" s="135">
        <v>117</v>
      </c>
      <c r="D253" s="135" t="s">
        <v>126</v>
      </c>
      <c r="E253" s="136" t="s">
        <v>447</v>
      </c>
      <c r="F253" s="137" t="s">
        <v>630</v>
      </c>
      <c r="G253" s="138" t="s">
        <v>543</v>
      </c>
      <c r="H253" s="139">
        <v>1</v>
      </c>
      <c r="I253" s="140"/>
      <c r="J253" s="139">
        <f t="shared" si="50"/>
        <v>0</v>
      </c>
      <c r="K253" s="141"/>
      <c r="L253" s="31"/>
      <c r="M253" s="142" t="s">
        <v>1</v>
      </c>
      <c r="N253" s="143" t="s">
        <v>41</v>
      </c>
      <c r="O253" s="55"/>
      <c r="P253" s="144">
        <f t="shared" si="51"/>
        <v>0</v>
      </c>
      <c r="Q253" s="144">
        <v>0</v>
      </c>
      <c r="R253" s="144">
        <f t="shared" si="52"/>
        <v>0</v>
      </c>
      <c r="S253" s="144">
        <v>0</v>
      </c>
      <c r="T253" s="145">
        <f t="shared" si="53"/>
        <v>0</v>
      </c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46" t="s">
        <v>130</v>
      </c>
      <c r="AT253" s="146" t="s">
        <v>126</v>
      </c>
      <c r="AU253" s="146" t="s">
        <v>80</v>
      </c>
      <c r="AY253" s="16" t="s">
        <v>124</v>
      </c>
      <c r="BE253" s="147">
        <f t="shared" si="54"/>
        <v>0</v>
      </c>
      <c r="BF253" s="147">
        <f t="shared" si="55"/>
        <v>0</v>
      </c>
      <c r="BG253" s="147">
        <f t="shared" si="56"/>
        <v>0</v>
      </c>
      <c r="BH253" s="147">
        <f t="shared" si="57"/>
        <v>0</v>
      </c>
      <c r="BI253" s="147">
        <f t="shared" si="58"/>
        <v>0</v>
      </c>
      <c r="BJ253" s="16" t="s">
        <v>131</v>
      </c>
      <c r="BK253" s="148">
        <f t="shared" si="59"/>
        <v>0</v>
      </c>
      <c r="BL253" s="16" t="s">
        <v>130</v>
      </c>
      <c r="BM253" s="146" t="s">
        <v>631</v>
      </c>
    </row>
    <row r="254" spans="1:65" s="2" customFormat="1" ht="16.5" customHeight="1">
      <c r="A254" s="30"/>
      <c r="B254" s="134"/>
      <c r="C254" s="135">
        <v>118</v>
      </c>
      <c r="D254" s="135" t="s">
        <v>126</v>
      </c>
      <c r="E254" s="136" t="s">
        <v>451</v>
      </c>
      <c r="F254" s="137" t="s">
        <v>632</v>
      </c>
      <c r="G254" s="138" t="s">
        <v>536</v>
      </c>
      <c r="H254" s="139">
        <v>80</v>
      </c>
      <c r="I254" s="140"/>
      <c r="J254" s="139">
        <f t="shared" si="50"/>
        <v>0</v>
      </c>
      <c r="K254" s="141"/>
      <c r="L254" s="31"/>
      <c r="M254" s="142" t="s">
        <v>1</v>
      </c>
      <c r="N254" s="143" t="s">
        <v>41</v>
      </c>
      <c r="O254" s="55"/>
      <c r="P254" s="144">
        <f t="shared" si="51"/>
        <v>0</v>
      </c>
      <c r="Q254" s="144">
        <v>0</v>
      </c>
      <c r="R254" s="144">
        <f t="shared" si="52"/>
        <v>0</v>
      </c>
      <c r="S254" s="144">
        <v>0</v>
      </c>
      <c r="T254" s="145">
        <f t="shared" si="53"/>
        <v>0</v>
      </c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R254" s="146" t="s">
        <v>130</v>
      </c>
      <c r="AT254" s="146" t="s">
        <v>126</v>
      </c>
      <c r="AU254" s="146" t="s">
        <v>80</v>
      </c>
      <c r="AY254" s="16" t="s">
        <v>124</v>
      </c>
      <c r="BE254" s="147">
        <f t="shared" si="54"/>
        <v>0</v>
      </c>
      <c r="BF254" s="147">
        <f t="shared" si="55"/>
        <v>0</v>
      </c>
      <c r="BG254" s="147">
        <f t="shared" si="56"/>
        <v>0</v>
      </c>
      <c r="BH254" s="147">
        <f t="shared" si="57"/>
        <v>0</v>
      </c>
      <c r="BI254" s="147">
        <f t="shared" si="58"/>
        <v>0</v>
      </c>
      <c r="BJ254" s="16" t="s">
        <v>131</v>
      </c>
      <c r="BK254" s="148">
        <f t="shared" si="59"/>
        <v>0</v>
      </c>
      <c r="BL254" s="16" t="s">
        <v>130</v>
      </c>
      <c r="BM254" s="146" t="s">
        <v>633</v>
      </c>
    </row>
    <row r="255" spans="1:65" s="2" customFormat="1" ht="16.5" customHeight="1">
      <c r="A255" s="30"/>
      <c r="B255" s="134"/>
      <c r="C255" s="135">
        <v>119</v>
      </c>
      <c r="D255" s="135" t="s">
        <v>126</v>
      </c>
      <c r="E255" s="136" t="s">
        <v>455</v>
      </c>
      <c r="F255" s="137" t="s">
        <v>634</v>
      </c>
      <c r="G255" s="138" t="s">
        <v>543</v>
      </c>
      <c r="H255" s="139">
        <v>1</v>
      </c>
      <c r="I255" s="140"/>
      <c r="J255" s="139">
        <f t="shared" si="50"/>
        <v>0</v>
      </c>
      <c r="K255" s="141"/>
      <c r="L255" s="31"/>
      <c r="M255" s="142" t="s">
        <v>1</v>
      </c>
      <c r="N255" s="143" t="s">
        <v>41</v>
      </c>
      <c r="O255" s="55"/>
      <c r="P255" s="144">
        <f t="shared" si="51"/>
        <v>0</v>
      </c>
      <c r="Q255" s="144">
        <v>0</v>
      </c>
      <c r="R255" s="144">
        <f t="shared" si="52"/>
        <v>0</v>
      </c>
      <c r="S255" s="144">
        <v>0</v>
      </c>
      <c r="T255" s="145">
        <f t="shared" si="53"/>
        <v>0</v>
      </c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R255" s="146" t="s">
        <v>130</v>
      </c>
      <c r="AT255" s="146" t="s">
        <v>126</v>
      </c>
      <c r="AU255" s="146" t="s">
        <v>80</v>
      </c>
      <c r="AY255" s="16" t="s">
        <v>124</v>
      </c>
      <c r="BE255" s="147">
        <f t="shared" si="54"/>
        <v>0</v>
      </c>
      <c r="BF255" s="147">
        <f t="shared" si="55"/>
        <v>0</v>
      </c>
      <c r="BG255" s="147">
        <f t="shared" si="56"/>
        <v>0</v>
      </c>
      <c r="BH255" s="147">
        <f t="shared" si="57"/>
        <v>0</v>
      </c>
      <c r="BI255" s="147">
        <f t="shared" si="58"/>
        <v>0</v>
      </c>
      <c r="BJ255" s="16" t="s">
        <v>131</v>
      </c>
      <c r="BK255" s="148">
        <f t="shared" si="59"/>
        <v>0</v>
      </c>
      <c r="BL255" s="16" t="s">
        <v>130</v>
      </c>
      <c r="BM255" s="146" t="s">
        <v>635</v>
      </c>
    </row>
    <row r="256" spans="1:65" s="2" customFormat="1" ht="24.25" customHeight="1">
      <c r="A256" s="30"/>
      <c r="B256" s="134"/>
      <c r="C256" s="135">
        <v>120</v>
      </c>
      <c r="D256" s="135" t="s">
        <v>126</v>
      </c>
      <c r="E256" s="136" t="s">
        <v>459</v>
      </c>
      <c r="F256" s="137" t="s">
        <v>636</v>
      </c>
      <c r="G256" s="138" t="s">
        <v>543</v>
      </c>
      <c r="H256" s="139">
        <v>1</v>
      </c>
      <c r="I256" s="140"/>
      <c r="J256" s="139">
        <f t="shared" si="50"/>
        <v>0</v>
      </c>
      <c r="K256" s="141"/>
      <c r="L256" s="31"/>
      <c r="M256" s="142" t="s">
        <v>1</v>
      </c>
      <c r="N256" s="143" t="s">
        <v>41</v>
      </c>
      <c r="O256" s="55"/>
      <c r="P256" s="144">
        <f t="shared" si="51"/>
        <v>0</v>
      </c>
      <c r="Q256" s="144">
        <v>0</v>
      </c>
      <c r="R256" s="144">
        <f t="shared" si="52"/>
        <v>0</v>
      </c>
      <c r="S256" s="144">
        <v>0</v>
      </c>
      <c r="T256" s="145">
        <f t="shared" si="53"/>
        <v>0</v>
      </c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R256" s="146" t="s">
        <v>130</v>
      </c>
      <c r="AT256" s="146" t="s">
        <v>126</v>
      </c>
      <c r="AU256" s="146" t="s">
        <v>80</v>
      </c>
      <c r="AY256" s="16" t="s">
        <v>124</v>
      </c>
      <c r="BE256" s="147">
        <f t="shared" si="54"/>
        <v>0</v>
      </c>
      <c r="BF256" s="147">
        <f t="shared" si="55"/>
        <v>0</v>
      </c>
      <c r="BG256" s="147">
        <f t="shared" si="56"/>
        <v>0</v>
      </c>
      <c r="BH256" s="147">
        <f t="shared" si="57"/>
        <v>0</v>
      </c>
      <c r="BI256" s="147">
        <f t="shared" si="58"/>
        <v>0</v>
      </c>
      <c r="BJ256" s="16" t="s">
        <v>131</v>
      </c>
      <c r="BK256" s="148">
        <f t="shared" si="59"/>
        <v>0</v>
      </c>
      <c r="BL256" s="16" t="s">
        <v>130</v>
      </c>
      <c r="BM256" s="146" t="s">
        <v>637</v>
      </c>
    </row>
    <row r="257" spans="1:65" s="2" customFormat="1" ht="16.5" customHeight="1">
      <c r="A257" s="30"/>
      <c r="B257" s="134"/>
      <c r="C257" s="135">
        <v>121</v>
      </c>
      <c r="D257" s="135" t="s">
        <v>126</v>
      </c>
      <c r="E257" s="136" t="s">
        <v>463</v>
      </c>
      <c r="F257" s="137" t="s">
        <v>638</v>
      </c>
      <c r="G257" s="138" t="s">
        <v>543</v>
      </c>
      <c r="H257" s="139">
        <v>1</v>
      </c>
      <c r="I257" s="140"/>
      <c r="J257" s="139">
        <f t="shared" si="50"/>
        <v>0</v>
      </c>
      <c r="K257" s="141"/>
      <c r="L257" s="31"/>
      <c r="M257" s="142" t="s">
        <v>1</v>
      </c>
      <c r="N257" s="143" t="s">
        <v>41</v>
      </c>
      <c r="O257" s="55"/>
      <c r="P257" s="144">
        <f t="shared" si="51"/>
        <v>0</v>
      </c>
      <c r="Q257" s="144">
        <v>0</v>
      </c>
      <c r="R257" s="144">
        <f t="shared" si="52"/>
        <v>0</v>
      </c>
      <c r="S257" s="144">
        <v>0</v>
      </c>
      <c r="T257" s="145">
        <f t="shared" si="53"/>
        <v>0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R257" s="146" t="s">
        <v>130</v>
      </c>
      <c r="AT257" s="146" t="s">
        <v>126</v>
      </c>
      <c r="AU257" s="146" t="s">
        <v>80</v>
      </c>
      <c r="AY257" s="16" t="s">
        <v>124</v>
      </c>
      <c r="BE257" s="147">
        <f t="shared" si="54"/>
        <v>0</v>
      </c>
      <c r="BF257" s="147">
        <f t="shared" si="55"/>
        <v>0</v>
      </c>
      <c r="BG257" s="147">
        <f t="shared" si="56"/>
        <v>0</v>
      </c>
      <c r="BH257" s="147">
        <f t="shared" si="57"/>
        <v>0</v>
      </c>
      <c r="BI257" s="147">
        <f t="shared" si="58"/>
        <v>0</v>
      </c>
      <c r="BJ257" s="16" t="s">
        <v>131</v>
      </c>
      <c r="BK257" s="148">
        <f t="shared" si="59"/>
        <v>0</v>
      </c>
      <c r="BL257" s="16" t="s">
        <v>130</v>
      </c>
      <c r="BM257" s="146" t="s">
        <v>639</v>
      </c>
    </row>
    <row r="258" spans="1:65" s="2" customFormat="1" ht="16.5" customHeight="1">
      <c r="A258" s="30"/>
      <c r="B258" s="134"/>
      <c r="C258" s="135">
        <v>122</v>
      </c>
      <c r="D258" s="135" t="s">
        <v>126</v>
      </c>
      <c r="E258" s="136" t="s">
        <v>467</v>
      </c>
      <c r="F258" s="137" t="s">
        <v>660</v>
      </c>
      <c r="G258" s="138" t="s">
        <v>543</v>
      </c>
      <c r="H258" s="139">
        <v>1</v>
      </c>
      <c r="I258" s="140"/>
      <c r="J258" s="139">
        <f t="shared" si="50"/>
        <v>0</v>
      </c>
      <c r="K258" s="141"/>
      <c r="L258" s="31"/>
      <c r="M258" s="142" t="s">
        <v>1</v>
      </c>
      <c r="N258" s="143" t="s">
        <v>41</v>
      </c>
      <c r="O258" s="55"/>
      <c r="P258" s="144">
        <f t="shared" si="51"/>
        <v>0</v>
      </c>
      <c r="Q258" s="144">
        <v>0</v>
      </c>
      <c r="R258" s="144">
        <f t="shared" si="52"/>
        <v>0</v>
      </c>
      <c r="S258" s="144">
        <v>0</v>
      </c>
      <c r="T258" s="145">
        <f t="shared" si="53"/>
        <v>0</v>
      </c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R258" s="146" t="s">
        <v>130</v>
      </c>
      <c r="AT258" s="146" t="s">
        <v>126</v>
      </c>
      <c r="AU258" s="146" t="s">
        <v>80</v>
      </c>
      <c r="AY258" s="16" t="s">
        <v>124</v>
      </c>
      <c r="BE258" s="147">
        <f t="shared" si="54"/>
        <v>0</v>
      </c>
      <c r="BF258" s="147">
        <f t="shared" si="55"/>
        <v>0</v>
      </c>
      <c r="BG258" s="147">
        <f t="shared" si="56"/>
        <v>0</v>
      </c>
      <c r="BH258" s="147">
        <f t="shared" si="57"/>
        <v>0</v>
      </c>
      <c r="BI258" s="147">
        <f t="shared" si="58"/>
        <v>0</v>
      </c>
      <c r="BJ258" s="16" t="s">
        <v>131</v>
      </c>
      <c r="BK258" s="148">
        <f t="shared" si="59"/>
        <v>0</v>
      </c>
      <c r="BL258" s="16" t="s">
        <v>130</v>
      </c>
      <c r="BM258" s="146" t="s">
        <v>640</v>
      </c>
    </row>
    <row r="259" spans="1:65" s="2" customFormat="1" ht="16.5" customHeight="1">
      <c r="A259" s="30"/>
      <c r="B259" s="134"/>
      <c r="C259" s="135">
        <v>123</v>
      </c>
      <c r="D259" s="135" t="s">
        <v>126</v>
      </c>
      <c r="E259" s="136" t="s">
        <v>471</v>
      </c>
      <c r="F259" s="137" t="s">
        <v>641</v>
      </c>
      <c r="G259" s="138" t="s">
        <v>543</v>
      </c>
      <c r="H259" s="139">
        <v>1</v>
      </c>
      <c r="I259" s="140"/>
      <c r="J259" s="139">
        <f t="shared" si="50"/>
        <v>0</v>
      </c>
      <c r="K259" s="141"/>
      <c r="L259" s="31"/>
      <c r="M259" s="142" t="s">
        <v>1</v>
      </c>
      <c r="N259" s="143" t="s">
        <v>41</v>
      </c>
      <c r="O259" s="55"/>
      <c r="P259" s="144">
        <f t="shared" si="51"/>
        <v>0</v>
      </c>
      <c r="Q259" s="144">
        <v>0</v>
      </c>
      <c r="R259" s="144">
        <f t="shared" si="52"/>
        <v>0</v>
      </c>
      <c r="S259" s="144">
        <v>0</v>
      </c>
      <c r="T259" s="145">
        <f t="shared" si="53"/>
        <v>0</v>
      </c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R259" s="146" t="s">
        <v>130</v>
      </c>
      <c r="AT259" s="146" t="s">
        <v>126</v>
      </c>
      <c r="AU259" s="146" t="s">
        <v>80</v>
      </c>
      <c r="AY259" s="16" t="s">
        <v>124</v>
      </c>
      <c r="BE259" s="147">
        <f t="shared" si="54"/>
        <v>0</v>
      </c>
      <c r="BF259" s="147">
        <f t="shared" si="55"/>
        <v>0</v>
      </c>
      <c r="BG259" s="147">
        <f t="shared" si="56"/>
        <v>0</v>
      </c>
      <c r="BH259" s="147">
        <f t="shared" si="57"/>
        <v>0</v>
      </c>
      <c r="BI259" s="147">
        <f t="shared" si="58"/>
        <v>0</v>
      </c>
      <c r="BJ259" s="16" t="s">
        <v>131</v>
      </c>
      <c r="BK259" s="148">
        <f t="shared" si="59"/>
        <v>0</v>
      </c>
      <c r="BL259" s="16" t="s">
        <v>130</v>
      </c>
      <c r="BM259" s="146" t="s">
        <v>642</v>
      </c>
    </row>
    <row r="260" spans="1:65" s="2" customFormat="1" ht="16.5" customHeight="1">
      <c r="A260" s="30"/>
      <c r="B260" s="134"/>
      <c r="C260" s="135">
        <v>124</v>
      </c>
      <c r="D260" s="135" t="s">
        <v>126</v>
      </c>
      <c r="E260" s="136" t="s">
        <v>475</v>
      </c>
      <c r="F260" s="137" t="s">
        <v>643</v>
      </c>
      <c r="G260" s="138" t="s">
        <v>543</v>
      </c>
      <c r="H260" s="139">
        <v>1</v>
      </c>
      <c r="I260" s="140"/>
      <c r="J260" s="139">
        <f t="shared" si="50"/>
        <v>0</v>
      </c>
      <c r="K260" s="141"/>
      <c r="L260" s="31"/>
      <c r="M260" s="142" t="s">
        <v>1</v>
      </c>
      <c r="N260" s="143" t="s">
        <v>41</v>
      </c>
      <c r="O260" s="55"/>
      <c r="P260" s="144">
        <f t="shared" si="51"/>
        <v>0</v>
      </c>
      <c r="Q260" s="144">
        <v>0</v>
      </c>
      <c r="R260" s="144">
        <f t="shared" si="52"/>
        <v>0</v>
      </c>
      <c r="S260" s="144">
        <v>0</v>
      </c>
      <c r="T260" s="145">
        <f t="shared" si="53"/>
        <v>0</v>
      </c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R260" s="146" t="s">
        <v>130</v>
      </c>
      <c r="AT260" s="146" t="s">
        <v>126</v>
      </c>
      <c r="AU260" s="146" t="s">
        <v>80</v>
      </c>
      <c r="AY260" s="16" t="s">
        <v>124</v>
      </c>
      <c r="BE260" s="147">
        <f t="shared" si="54"/>
        <v>0</v>
      </c>
      <c r="BF260" s="147">
        <f t="shared" si="55"/>
        <v>0</v>
      </c>
      <c r="BG260" s="147">
        <f t="shared" si="56"/>
        <v>0</v>
      </c>
      <c r="BH260" s="147">
        <f t="shared" si="57"/>
        <v>0</v>
      </c>
      <c r="BI260" s="147">
        <f t="shared" si="58"/>
        <v>0</v>
      </c>
      <c r="BJ260" s="16" t="s">
        <v>131</v>
      </c>
      <c r="BK260" s="148">
        <f t="shared" si="59"/>
        <v>0</v>
      </c>
      <c r="BL260" s="16" t="s">
        <v>130</v>
      </c>
      <c r="BM260" s="146" t="s">
        <v>644</v>
      </c>
    </row>
    <row r="261" spans="1:65" s="11" customFormat="1" ht="25.9" customHeight="1">
      <c r="B261" s="121"/>
      <c r="D261" s="122" t="s">
        <v>74</v>
      </c>
      <c r="E261" s="123" t="s">
        <v>645</v>
      </c>
      <c r="F261" s="123" t="s">
        <v>1</v>
      </c>
      <c r="I261" s="124"/>
      <c r="J261" s="125">
        <f>BK261</f>
        <v>0</v>
      </c>
      <c r="L261" s="121"/>
      <c r="M261" s="126"/>
      <c r="N261" s="127"/>
      <c r="O261" s="127"/>
      <c r="P261" s="128">
        <f>SUM(P262:P269)</f>
        <v>0</v>
      </c>
      <c r="Q261" s="127"/>
      <c r="R261" s="128">
        <f>SUM(R262:R269)</f>
        <v>0</v>
      </c>
      <c r="S261" s="127"/>
      <c r="T261" s="129">
        <f>SUM(T262:T269)</f>
        <v>0</v>
      </c>
      <c r="AR261" s="122" t="s">
        <v>130</v>
      </c>
      <c r="AT261" s="130" t="s">
        <v>74</v>
      </c>
      <c r="AU261" s="130" t="s">
        <v>75</v>
      </c>
      <c r="AY261" s="122" t="s">
        <v>124</v>
      </c>
      <c r="BK261" s="131">
        <f>SUM(BK262:BK269)</f>
        <v>0</v>
      </c>
    </row>
    <row r="262" spans="1:65" s="2" customFormat="1" ht="49.15" customHeight="1">
      <c r="A262" s="30"/>
      <c r="B262" s="134"/>
      <c r="C262" s="165">
        <v>125</v>
      </c>
      <c r="D262" s="165" t="s">
        <v>210</v>
      </c>
      <c r="E262" s="166" t="s">
        <v>179</v>
      </c>
      <c r="F262" s="167" t="s">
        <v>646</v>
      </c>
      <c r="G262" s="168" t="s">
        <v>217</v>
      </c>
      <c r="H262" s="169">
        <v>1</v>
      </c>
      <c r="I262" s="170"/>
      <c r="J262" s="169">
        <f t="shared" ref="J262:J269" si="60">ROUND(I262*H262,3)</f>
        <v>0</v>
      </c>
      <c r="K262" s="171"/>
      <c r="L262" s="172"/>
      <c r="M262" s="173" t="s">
        <v>1</v>
      </c>
      <c r="N262" s="174" t="s">
        <v>41</v>
      </c>
      <c r="O262" s="55"/>
      <c r="P262" s="144">
        <f t="shared" ref="P262:P269" si="61">O262*H262</f>
        <v>0</v>
      </c>
      <c r="Q262" s="144">
        <v>0</v>
      </c>
      <c r="R262" s="144">
        <f t="shared" ref="R262:R269" si="62">Q262*H262</f>
        <v>0</v>
      </c>
      <c r="S262" s="144">
        <v>0</v>
      </c>
      <c r="T262" s="145">
        <f t="shared" ref="T262:T269" si="63">S262*H262</f>
        <v>0</v>
      </c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R262" s="146" t="s">
        <v>159</v>
      </c>
      <c r="AT262" s="146" t="s">
        <v>210</v>
      </c>
      <c r="AU262" s="146" t="s">
        <v>80</v>
      </c>
      <c r="AY262" s="16" t="s">
        <v>124</v>
      </c>
      <c r="BE262" s="147">
        <f t="shared" ref="BE262:BE269" si="64">IF(N262="základná",J262,0)</f>
        <v>0</v>
      </c>
      <c r="BF262" s="147">
        <f t="shared" ref="BF262:BF269" si="65">IF(N262="znížená",J262,0)</f>
        <v>0</v>
      </c>
      <c r="BG262" s="147">
        <f t="shared" ref="BG262:BG269" si="66">IF(N262="zákl. prenesená",J262,0)</f>
        <v>0</v>
      </c>
      <c r="BH262" s="147">
        <f t="shared" ref="BH262:BH269" si="67">IF(N262="zníž. prenesená",J262,0)</f>
        <v>0</v>
      </c>
      <c r="BI262" s="147">
        <f t="shared" ref="BI262:BI269" si="68">IF(N262="nulová",J262,0)</f>
        <v>0</v>
      </c>
      <c r="BJ262" s="16" t="s">
        <v>131</v>
      </c>
      <c r="BK262" s="148">
        <f t="shared" ref="BK262:BK269" si="69">ROUND(I262*H262,3)</f>
        <v>0</v>
      </c>
      <c r="BL262" s="16" t="s">
        <v>130</v>
      </c>
      <c r="BM262" s="146" t="s">
        <v>647</v>
      </c>
    </row>
    <row r="263" spans="1:65" s="2" customFormat="1" ht="21.75" customHeight="1">
      <c r="A263" s="30"/>
      <c r="B263" s="134"/>
      <c r="C263" s="165">
        <v>126</v>
      </c>
      <c r="D263" s="165" t="s">
        <v>210</v>
      </c>
      <c r="E263" s="166" t="s">
        <v>184</v>
      </c>
      <c r="F263" s="167" t="s">
        <v>648</v>
      </c>
      <c r="G263" s="168" t="s">
        <v>217</v>
      </c>
      <c r="H263" s="169">
        <v>1</v>
      </c>
      <c r="I263" s="170"/>
      <c r="J263" s="169">
        <f t="shared" si="60"/>
        <v>0</v>
      </c>
      <c r="K263" s="171"/>
      <c r="L263" s="172"/>
      <c r="M263" s="173" t="s">
        <v>1</v>
      </c>
      <c r="N263" s="174" t="s">
        <v>41</v>
      </c>
      <c r="O263" s="55"/>
      <c r="P263" s="144">
        <f t="shared" si="61"/>
        <v>0</v>
      </c>
      <c r="Q263" s="144">
        <v>0</v>
      </c>
      <c r="R263" s="144">
        <f t="shared" si="62"/>
        <v>0</v>
      </c>
      <c r="S263" s="144">
        <v>0</v>
      </c>
      <c r="T263" s="145">
        <f t="shared" si="63"/>
        <v>0</v>
      </c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R263" s="146" t="s">
        <v>159</v>
      </c>
      <c r="AT263" s="146" t="s">
        <v>210</v>
      </c>
      <c r="AU263" s="146" t="s">
        <v>80</v>
      </c>
      <c r="AY263" s="16" t="s">
        <v>124</v>
      </c>
      <c r="BE263" s="147">
        <f t="shared" si="64"/>
        <v>0</v>
      </c>
      <c r="BF263" s="147">
        <f t="shared" si="65"/>
        <v>0</v>
      </c>
      <c r="BG263" s="147">
        <f t="shared" si="66"/>
        <v>0</v>
      </c>
      <c r="BH263" s="147">
        <f t="shared" si="67"/>
        <v>0</v>
      </c>
      <c r="BI263" s="147">
        <f t="shared" si="68"/>
        <v>0</v>
      </c>
      <c r="BJ263" s="16" t="s">
        <v>131</v>
      </c>
      <c r="BK263" s="148">
        <f t="shared" si="69"/>
        <v>0</v>
      </c>
      <c r="BL263" s="16" t="s">
        <v>130</v>
      </c>
      <c r="BM263" s="146" t="s">
        <v>649</v>
      </c>
    </row>
    <row r="264" spans="1:65" s="2" customFormat="1" ht="16.5" customHeight="1">
      <c r="A264" s="30"/>
      <c r="B264" s="134"/>
      <c r="C264" s="135">
        <v>127</v>
      </c>
      <c r="D264" s="135" t="s">
        <v>126</v>
      </c>
      <c r="E264" s="136" t="s">
        <v>188</v>
      </c>
      <c r="F264" s="137" t="s">
        <v>591</v>
      </c>
      <c r="G264" s="138" t="s">
        <v>592</v>
      </c>
      <c r="H264" s="139">
        <v>200</v>
      </c>
      <c r="I264" s="140"/>
      <c r="J264" s="139">
        <f t="shared" si="60"/>
        <v>0</v>
      </c>
      <c r="K264" s="141"/>
      <c r="L264" s="31"/>
      <c r="M264" s="142" t="s">
        <v>1</v>
      </c>
      <c r="N264" s="143" t="s">
        <v>41</v>
      </c>
      <c r="O264" s="55"/>
      <c r="P264" s="144">
        <f t="shared" si="61"/>
        <v>0</v>
      </c>
      <c r="Q264" s="144">
        <v>0</v>
      </c>
      <c r="R264" s="144">
        <f t="shared" si="62"/>
        <v>0</v>
      </c>
      <c r="S264" s="144">
        <v>0</v>
      </c>
      <c r="T264" s="145">
        <f t="shared" si="63"/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46" t="s">
        <v>130</v>
      </c>
      <c r="AT264" s="146" t="s">
        <v>126</v>
      </c>
      <c r="AU264" s="146" t="s">
        <v>80</v>
      </c>
      <c r="AY264" s="16" t="s">
        <v>124</v>
      </c>
      <c r="BE264" s="147">
        <f t="shared" si="64"/>
        <v>0</v>
      </c>
      <c r="BF264" s="147">
        <f t="shared" si="65"/>
        <v>0</v>
      </c>
      <c r="BG264" s="147">
        <f t="shared" si="66"/>
        <v>0</v>
      </c>
      <c r="BH264" s="147">
        <f t="shared" si="67"/>
        <v>0</v>
      </c>
      <c r="BI264" s="147">
        <f t="shared" si="68"/>
        <v>0</v>
      </c>
      <c r="BJ264" s="16" t="s">
        <v>131</v>
      </c>
      <c r="BK264" s="148">
        <f t="shared" si="69"/>
        <v>0</v>
      </c>
      <c r="BL264" s="16" t="s">
        <v>130</v>
      </c>
      <c r="BM264" s="146" t="s">
        <v>650</v>
      </c>
    </row>
    <row r="265" spans="1:65" s="2" customFormat="1" ht="16.5" customHeight="1">
      <c r="A265" s="30"/>
      <c r="B265" s="134"/>
      <c r="C265" s="135">
        <v>128</v>
      </c>
      <c r="D265" s="135" t="s">
        <v>126</v>
      </c>
      <c r="E265" s="136" t="s">
        <v>193</v>
      </c>
      <c r="F265" s="137" t="s">
        <v>595</v>
      </c>
      <c r="G265" s="138" t="s">
        <v>592</v>
      </c>
      <c r="H265" s="139">
        <v>200</v>
      </c>
      <c r="I265" s="140"/>
      <c r="J265" s="139">
        <f t="shared" si="60"/>
        <v>0</v>
      </c>
      <c r="K265" s="141"/>
      <c r="L265" s="31"/>
      <c r="M265" s="142" t="s">
        <v>1</v>
      </c>
      <c r="N265" s="143" t="s">
        <v>41</v>
      </c>
      <c r="O265" s="55"/>
      <c r="P265" s="144">
        <f t="shared" si="61"/>
        <v>0</v>
      </c>
      <c r="Q265" s="144">
        <v>0</v>
      </c>
      <c r="R265" s="144">
        <f t="shared" si="62"/>
        <v>0</v>
      </c>
      <c r="S265" s="144">
        <v>0</v>
      </c>
      <c r="T265" s="145">
        <f t="shared" si="63"/>
        <v>0</v>
      </c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R265" s="146" t="s">
        <v>130</v>
      </c>
      <c r="AT265" s="146" t="s">
        <v>126</v>
      </c>
      <c r="AU265" s="146" t="s">
        <v>80</v>
      </c>
      <c r="AY265" s="16" t="s">
        <v>124</v>
      </c>
      <c r="BE265" s="147">
        <f t="shared" si="64"/>
        <v>0</v>
      </c>
      <c r="BF265" s="147">
        <f t="shared" si="65"/>
        <v>0</v>
      </c>
      <c r="BG265" s="147">
        <f t="shared" si="66"/>
        <v>0</v>
      </c>
      <c r="BH265" s="147">
        <f t="shared" si="67"/>
        <v>0</v>
      </c>
      <c r="BI265" s="147">
        <f t="shared" si="68"/>
        <v>0</v>
      </c>
      <c r="BJ265" s="16" t="s">
        <v>131</v>
      </c>
      <c r="BK265" s="148">
        <f t="shared" si="69"/>
        <v>0</v>
      </c>
      <c r="BL265" s="16" t="s">
        <v>130</v>
      </c>
      <c r="BM265" s="146" t="s">
        <v>651</v>
      </c>
    </row>
    <row r="266" spans="1:65" s="2" customFormat="1" ht="24.25" customHeight="1">
      <c r="A266" s="30"/>
      <c r="B266" s="134"/>
      <c r="C266" s="135">
        <v>129</v>
      </c>
      <c r="D266" s="135" t="s">
        <v>126</v>
      </c>
      <c r="E266" s="136" t="s">
        <v>199</v>
      </c>
      <c r="F266" s="137" t="s">
        <v>652</v>
      </c>
      <c r="G266" s="138" t="s">
        <v>543</v>
      </c>
      <c r="H266" s="139">
        <v>1</v>
      </c>
      <c r="I266" s="140"/>
      <c r="J266" s="139">
        <f t="shared" si="60"/>
        <v>0</v>
      </c>
      <c r="K266" s="141"/>
      <c r="L266" s="31"/>
      <c r="M266" s="142" t="s">
        <v>1</v>
      </c>
      <c r="N266" s="143" t="s">
        <v>41</v>
      </c>
      <c r="O266" s="55"/>
      <c r="P266" s="144">
        <f t="shared" si="61"/>
        <v>0</v>
      </c>
      <c r="Q266" s="144">
        <v>0</v>
      </c>
      <c r="R266" s="144">
        <f t="shared" si="62"/>
        <v>0</v>
      </c>
      <c r="S266" s="144">
        <v>0</v>
      </c>
      <c r="T266" s="145">
        <f t="shared" si="63"/>
        <v>0</v>
      </c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R266" s="146" t="s">
        <v>130</v>
      </c>
      <c r="AT266" s="146" t="s">
        <v>126</v>
      </c>
      <c r="AU266" s="146" t="s">
        <v>80</v>
      </c>
      <c r="AY266" s="16" t="s">
        <v>124</v>
      </c>
      <c r="BE266" s="147">
        <f t="shared" si="64"/>
        <v>0</v>
      </c>
      <c r="BF266" s="147">
        <f t="shared" si="65"/>
        <v>0</v>
      </c>
      <c r="BG266" s="147">
        <f t="shared" si="66"/>
        <v>0</v>
      </c>
      <c r="BH266" s="147">
        <f t="shared" si="67"/>
        <v>0</v>
      </c>
      <c r="BI266" s="147">
        <f t="shared" si="68"/>
        <v>0</v>
      </c>
      <c r="BJ266" s="16" t="s">
        <v>131</v>
      </c>
      <c r="BK266" s="148">
        <f t="shared" si="69"/>
        <v>0</v>
      </c>
      <c r="BL266" s="16" t="s">
        <v>130</v>
      </c>
      <c r="BM266" s="146" t="s">
        <v>653</v>
      </c>
    </row>
    <row r="267" spans="1:65" s="2" customFormat="1" ht="24.25" customHeight="1">
      <c r="A267" s="30"/>
      <c r="B267" s="134"/>
      <c r="C267" s="135">
        <v>130</v>
      </c>
      <c r="D267" s="135" t="s">
        <v>126</v>
      </c>
      <c r="E267" s="136" t="s">
        <v>204</v>
      </c>
      <c r="F267" s="137" t="s">
        <v>654</v>
      </c>
      <c r="G267" s="138" t="s">
        <v>543</v>
      </c>
      <c r="H267" s="139">
        <v>1</v>
      </c>
      <c r="I267" s="140"/>
      <c r="J267" s="139">
        <f t="shared" si="60"/>
        <v>0</v>
      </c>
      <c r="K267" s="141"/>
      <c r="L267" s="31"/>
      <c r="M267" s="142" t="s">
        <v>1</v>
      </c>
      <c r="N267" s="143" t="s">
        <v>41</v>
      </c>
      <c r="O267" s="55"/>
      <c r="P267" s="144">
        <f t="shared" si="61"/>
        <v>0</v>
      </c>
      <c r="Q267" s="144">
        <v>0</v>
      </c>
      <c r="R267" s="144">
        <f t="shared" si="62"/>
        <v>0</v>
      </c>
      <c r="S267" s="144">
        <v>0</v>
      </c>
      <c r="T267" s="145">
        <f t="shared" si="63"/>
        <v>0</v>
      </c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R267" s="146" t="s">
        <v>130</v>
      </c>
      <c r="AT267" s="146" t="s">
        <v>126</v>
      </c>
      <c r="AU267" s="146" t="s">
        <v>80</v>
      </c>
      <c r="AY267" s="16" t="s">
        <v>124</v>
      </c>
      <c r="BE267" s="147">
        <f t="shared" si="64"/>
        <v>0</v>
      </c>
      <c r="BF267" s="147">
        <f t="shared" si="65"/>
        <v>0</v>
      </c>
      <c r="BG267" s="147">
        <f t="shared" si="66"/>
        <v>0</v>
      </c>
      <c r="BH267" s="147">
        <f t="shared" si="67"/>
        <v>0</v>
      </c>
      <c r="BI267" s="147">
        <f t="shared" si="68"/>
        <v>0</v>
      </c>
      <c r="BJ267" s="16" t="s">
        <v>131</v>
      </c>
      <c r="BK267" s="148">
        <f t="shared" si="69"/>
        <v>0</v>
      </c>
      <c r="BL267" s="16" t="s">
        <v>130</v>
      </c>
      <c r="BM267" s="146" t="s">
        <v>655</v>
      </c>
    </row>
    <row r="268" spans="1:65" s="2" customFormat="1" ht="16.5" customHeight="1">
      <c r="A268" s="30"/>
      <c r="B268" s="134"/>
      <c r="C268" s="135">
        <v>131</v>
      </c>
      <c r="D268" s="135" t="s">
        <v>126</v>
      </c>
      <c r="E268" s="136" t="s">
        <v>214</v>
      </c>
      <c r="F268" s="137" t="s">
        <v>656</v>
      </c>
      <c r="G268" s="138" t="s">
        <v>543</v>
      </c>
      <c r="H268" s="139">
        <v>1</v>
      </c>
      <c r="I268" s="140"/>
      <c r="J268" s="139">
        <f t="shared" si="60"/>
        <v>0</v>
      </c>
      <c r="K268" s="141"/>
      <c r="L268" s="31"/>
      <c r="M268" s="142" t="s">
        <v>1</v>
      </c>
      <c r="N268" s="143" t="s">
        <v>41</v>
      </c>
      <c r="O268" s="55"/>
      <c r="P268" s="144">
        <f t="shared" si="61"/>
        <v>0</v>
      </c>
      <c r="Q268" s="144">
        <v>0</v>
      </c>
      <c r="R268" s="144">
        <f t="shared" si="62"/>
        <v>0</v>
      </c>
      <c r="S268" s="144">
        <v>0</v>
      </c>
      <c r="T268" s="145">
        <f t="shared" si="63"/>
        <v>0</v>
      </c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R268" s="146" t="s">
        <v>130</v>
      </c>
      <c r="AT268" s="146" t="s">
        <v>126</v>
      </c>
      <c r="AU268" s="146" t="s">
        <v>80</v>
      </c>
      <c r="AY268" s="16" t="s">
        <v>124</v>
      </c>
      <c r="BE268" s="147">
        <f t="shared" si="64"/>
        <v>0</v>
      </c>
      <c r="BF268" s="147">
        <f t="shared" si="65"/>
        <v>0</v>
      </c>
      <c r="BG268" s="147">
        <f t="shared" si="66"/>
        <v>0</v>
      </c>
      <c r="BH268" s="147">
        <f t="shared" si="67"/>
        <v>0</v>
      </c>
      <c r="BI268" s="147">
        <f t="shared" si="68"/>
        <v>0</v>
      </c>
      <c r="BJ268" s="16" t="s">
        <v>131</v>
      </c>
      <c r="BK268" s="148">
        <f t="shared" si="69"/>
        <v>0</v>
      </c>
      <c r="BL268" s="16" t="s">
        <v>130</v>
      </c>
      <c r="BM268" s="146" t="s">
        <v>657</v>
      </c>
    </row>
    <row r="269" spans="1:65" s="2" customFormat="1" ht="24.25" customHeight="1">
      <c r="A269" s="30"/>
      <c r="B269" s="134"/>
      <c r="C269" s="135">
        <v>132</v>
      </c>
      <c r="D269" s="135" t="s">
        <v>126</v>
      </c>
      <c r="E269" s="136" t="s">
        <v>7</v>
      </c>
      <c r="F269" s="137" t="s">
        <v>658</v>
      </c>
      <c r="G269" s="138" t="s">
        <v>543</v>
      </c>
      <c r="H269" s="139">
        <v>1</v>
      </c>
      <c r="I269" s="140"/>
      <c r="J269" s="139">
        <f t="shared" si="60"/>
        <v>0</v>
      </c>
      <c r="K269" s="141"/>
      <c r="L269" s="31"/>
      <c r="M269" s="183" t="s">
        <v>1</v>
      </c>
      <c r="N269" s="184" t="s">
        <v>41</v>
      </c>
      <c r="O269" s="185"/>
      <c r="P269" s="186">
        <f t="shared" si="61"/>
        <v>0</v>
      </c>
      <c r="Q269" s="186">
        <v>0</v>
      </c>
      <c r="R269" s="186">
        <f t="shared" si="62"/>
        <v>0</v>
      </c>
      <c r="S269" s="186">
        <v>0</v>
      </c>
      <c r="T269" s="187">
        <f t="shared" si="63"/>
        <v>0</v>
      </c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R269" s="146" t="s">
        <v>130</v>
      </c>
      <c r="AT269" s="146" t="s">
        <v>126</v>
      </c>
      <c r="AU269" s="146" t="s">
        <v>80</v>
      </c>
      <c r="AY269" s="16" t="s">
        <v>124</v>
      </c>
      <c r="BE269" s="147">
        <f t="shared" si="64"/>
        <v>0</v>
      </c>
      <c r="BF269" s="147">
        <f t="shared" si="65"/>
        <v>0</v>
      </c>
      <c r="BG269" s="147">
        <f t="shared" si="66"/>
        <v>0</v>
      </c>
      <c r="BH269" s="147">
        <f t="shared" si="67"/>
        <v>0</v>
      </c>
      <c r="BI269" s="147">
        <f t="shared" si="68"/>
        <v>0</v>
      </c>
      <c r="BJ269" s="16" t="s">
        <v>131</v>
      </c>
      <c r="BK269" s="148">
        <f t="shared" si="69"/>
        <v>0</v>
      </c>
      <c r="BL269" s="16" t="s">
        <v>130</v>
      </c>
      <c r="BM269" s="146" t="s">
        <v>659</v>
      </c>
    </row>
    <row r="270" spans="1:65" s="2" customFormat="1" ht="7" customHeight="1">
      <c r="A270" s="30"/>
      <c r="B270" s="45"/>
      <c r="C270" s="46"/>
      <c r="D270" s="46"/>
      <c r="E270" s="46"/>
      <c r="F270" s="46"/>
      <c r="G270" s="46"/>
      <c r="H270" s="46"/>
      <c r="I270" s="46"/>
      <c r="J270" s="46"/>
      <c r="K270" s="46"/>
      <c r="L270" s="31"/>
      <c r="M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</row>
  </sheetData>
  <autoFilter ref="C83:K269"/>
  <mergeCells count="4">
    <mergeCell ref="E82:H82"/>
    <mergeCell ref="L2:V2"/>
    <mergeCell ref="E7:H7"/>
    <mergeCell ref="D21:E21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2022-024 - Dieselagregát ...</vt:lpstr>
      <vt:lpstr>'2022-024 - Dieselagregát ...'!Názvy_tlače</vt:lpstr>
      <vt:lpstr>'Rekapitulácia stavby'!Názvy_tlače</vt:lpstr>
      <vt:lpstr>'2022-024 - Dieselagregát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Gabčo</dc:creator>
  <cp:lastModifiedBy>Matonog Miloslav, Ing.</cp:lastModifiedBy>
  <cp:lastPrinted>2022-05-03T06:49:59Z</cp:lastPrinted>
  <dcterms:created xsi:type="dcterms:W3CDTF">2022-03-30T17:19:26Z</dcterms:created>
  <dcterms:modified xsi:type="dcterms:W3CDTF">2022-05-03T06:50:41Z</dcterms:modified>
</cp:coreProperties>
</file>