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\Documents\GR Lazorik\Verejné obstarávanie\VO 2019\ES Červená Skala - spevnené plochy\"/>
    </mc:Choice>
  </mc:AlternateContent>
  <bookViews>
    <workbookView xWindow="0" yWindow="0" windowWidth="15270" windowHeight="9285" activeTab="1"/>
  </bookViews>
  <sheets>
    <sheet name="Rekapitulácia stavby" sheetId="1" r:id="rId1"/>
    <sheet name="SO 02 - Spevnené plochy" sheetId="4" r:id="rId2"/>
    <sheet name="SO 03 - Oporný múr" sheetId="2" r:id="rId3"/>
    <sheet name="SO 04 - Kanalizácia" sheetId="3" r:id="rId4"/>
  </sheets>
  <definedNames>
    <definedName name="_xlnm.Print_Titles" localSheetId="0">'Rekapitulácia stavby'!$85:$85</definedName>
    <definedName name="_xlnm.Print_Titles" localSheetId="1">'SO 02 - Spevnené plochy'!$125:$125</definedName>
    <definedName name="_xlnm.Print_Titles" localSheetId="2">'SO 03 - Oporný múr'!$124:$124</definedName>
    <definedName name="_xlnm.Print_Titles" localSheetId="3">'SO 04 - Kanalizácia'!$128:$128</definedName>
    <definedName name="_xlnm.Print_Area" localSheetId="0">'Rekapitulácia stavby'!$C$4:$AP$70,'Rekapitulácia stavby'!$C$76:$AP$98</definedName>
    <definedName name="_xlnm.Print_Area" localSheetId="1">'SO 02 - Spevnené plochy'!$C$4:$Q$70,'SO 02 - Spevnené plochy'!$C$76:$Q$109,'SO 02 - Spevnené plochy'!$C$115:$Q$206</definedName>
    <definedName name="_xlnm.Print_Area" localSheetId="2">'SO 03 - Oporný múr'!$C$4:$Q$70,'SO 03 - Oporný múr'!$C$76:$Q$108,'SO 03 - Oporný múr'!$C$114:$Q$191</definedName>
    <definedName name="_xlnm.Print_Area" localSheetId="3">'SO 04 - Kanalizácia'!$C$4:$Q$70,'SO 04 - Kanalizácia'!$C$76:$Q$112,'SO 04 - Kanalizácia'!$C$118:$Q$459</definedName>
  </definedNames>
  <calcPr calcId="152511"/>
</workbook>
</file>

<file path=xl/calcChain.xml><?xml version="1.0" encoding="utf-8"?>
<calcChain xmlns="http://schemas.openxmlformats.org/spreadsheetml/2006/main">
  <c r="M206" i="4" l="1"/>
  <c r="BA90" i="1"/>
  <c r="AZ90" i="1"/>
  <c r="BI203" i="4"/>
  <c r="BH203" i="4"/>
  <c r="BG203" i="4"/>
  <c r="BE203" i="4"/>
  <c r="X203" i="4"/>
  <c r="X201" i="4" s="1"/>
  <c r="K99" i="4" s="1"/>
  <c r="W203" i="4"/>
  <c r="AD203" i="4"/>
  <c r="AB203" i="4"/>
  <c r="Z203" i="4"/>
  <c r="Z201" i="4" s="1"/>
  <c r="V203" i="4"/>
  <c r="BK203" i="4" s="1"/>
  <c r="BI202" i="4"/>
  <c r="BH202" i="4"/>
  <c r="BG202" i="4"/>
  <c r="BE202" i="4"/>
  <c r="X202" i="4"/>
  <c r="W202" i="4"/>
  <c r="W201" i="4"/>
  <c r="H99" i="4" s="1"/>
  <c r="AD202" i="4"/>
  <c r="AD201" i="4"/>
  <c r="AB202" i="4"/>
  <c r="AB201" i="4"/>
  <c r="Z202" i="4"/>
  <c r="V202" i="4"/>
  <c r="BK202" i="4"/>
  <c r="BK201" i="4" s="1"/>
  <c r="M201" i="4" s="1"/>
  <c r="M99" i="4" s="1"/>
  <c r="P202" i="4"/>
  <c r="BF202" i="4"/>
  <c r="BI200" i="4"/>
  <c r="BH200" i="4"/>
  <c r="BG200" i="4"/>
  <c r="BE200" i="4"/>
  <c r="X200" i="4"/>
  <c r="W200" i="4"/>
  <c r="AD200" i="4"/>
  <c r="AB200" i="4"/>
  <c r="Z200" i="4"/>
  <c r="V200" i="4"/>
  <c r="P200" i="4" s="1"/>
  <c r="BF200" i="4" s="1"/>
  <c r="BK200" i="4"/>
  <c r="BI197" i="4"/>
  <c r="BH197" i="4"/>
  <c r="BG197" i="4"/>
  <c r="BE197" i="4"/>
  <c r="X197" i="4"/>
  <c r="W197" i="4"/>
  <c r="AD197" i="4"/>
  <c r="AB197" i="4"/>
  <c r="AB190" i="4" s="1"/>
  <c r="Z197" i="4"/>
  <c r="V197" i="4"/>
  <c r="BK197" i="4" s="1"/>
  <c r="P197" i="4"/>
  <c r="BF197" i="4" s="1"/>
  <c r="BI194" i="4"/>
  <c r="BH194" i="4"/>
  <c r="BG194" i="4"/>
  <c r="BE194" i="4"/>
  <c r="X194" i="4"/>
  <c r="W194" i="4"/>
  <c r="AD194" i="4"/>
  <c r="AB194" i="4"/>
  <c r="Z194" i="4"/>
  <c r="V194" i="4"/>
  <c r="BK194" i="4"/>
  <c r="P194" i="4"/>
  <c r="BF194" i="4"/>
  <c r="BI191" i="4"/>
  <c r="BH191" i="4"/>
  <c r="BG191" i="4"/>
  <c r="BE191" i="4"/>
  <c r="X191" i="4"/>
  <c r="X190" i="4"/>
  <c r="K98" i="4" s="1"/>
  <c r="W191" i="4"/>
  <c r="W190" i="4"/>
  <c r="H98" i="4" s="1"/>
  <c r="AD191" i="4"/>
  <c r="AD190" i="4"/>
  <c r="AB191" i="4"/>
  <c r="Z191" i="4"/>
  <c r="Z190" i="4"/>
  <c r="V191" i="4"/>
  <c r="BK191" i="4"/>
  <c r="P191" i="4"/>
  <c r="BF191" i="4"/>
  <c r="BI189" i="4"/>
  <c r="BH189" i="4"/>
  <c r="BG189" i="4"/>
  <c r="BE189" i="4"/>
  <c r="X189" i="4"/>
  <c r="W189" i="4"/>
  <c r="AD189" i="4"/>
  <c r="AD186" i="4" s="1"/>
  <c r="AD185" i="4" s="1"/>
  <c r="AB189" i="4"/>
  <c r="Z189" i="4"/>
  <c r="V189" i="4"/>
  <c r="BK189" i="4"/>
  <c r="P189" i="4"/>
  <c r="BF189" i="4"/>
  <c r="BI187" i="4"/>
  <c r="BH187" i="4"/>
  <c r="BG187" i="4"/>
  <c r="BE187" i="4"/>
  <c r="X187" i="4"/>
  <c r="X186" i="4"/>
  <c r="W187" i="4"/>
  <c r="W186" i="4" s="1"/>
  <c r="W185" i="4"/>
  <c r="H96" i="4" s="1"/>
  <c r="AD187" i="4"/>
  <c r="AB187" i="4"/>
  <c r="AB186" i="4" s="1"/>
  <c r="AB185" i="4" s="1"/>
  <c r="Z187" i="4"/>
  <c r="Z186" i="4"/>
  <c r="Z185" i="4" s="1"/>
  <c r="V187" i="4"/>
  <c r="BK187" i="4" s="1"/>
  <c r="BK186" i="4"/>
  <c r="P187" i="4"/>
  <c r="BF187" i="4" s="1"/>
  <c r="H97" i="4"/>
  <c r="BI184" i="4"/>
  <c r="BH184" i="4"/>
  <c r="BG184" i="4"/>
  <c r="BE184" i="4"/>
  <c r="X184" i="4"/>
  <c r="X183" i="4" s="1"/>
  <c r="K95" i="4" s="1"/>
  <c r="W184" i="4"/>
  <c r="W183" i="4" s="1"/>
  <c r="H95" i="4" s="1"/>
  <c r="AD184" i="4"/>
  <c r="AD183" i="4" s="1"/>
  <c r="AB184" i="4"/>
  <c r="AB183" i="4" s="1"/>
  <c r="Z184" i="4"/>
  <c r="Z183" i="4" s="1"/>
  <c r="V184" i="4"/>
  <c r="BK184" i="4" s="1"/>
  <c r="BK183" i="4" s="1"/>
  <c r="M183" i="4" s="1"/>
  <c r="M95" i="4" s="1"/>
  <c r="P184" i="4"/>
  <c r="BF184" i="4" s="1"/>
  <c r="BI182" i="4"/>
  <c r="BH182" i="4"/>
  <c r="BG182" i="4"/>
  <c r="BE182" i="4"/>
  <c r="X182" i="4"/>
  <c r="W182" i="4"/>
  <c r="AD182" i="4"/>
  <c r="AB182" i="4"/>
  <c r="Z182" i="4"/>
  <c r="V182" i="4"/>
  <c r="BI181" i="4"/>
  <c r="BH181" i="4"/>
  <c r="BG181" i="4"/>
  <c r="BE181" i="4"/>
  <c r="X181" i="4"/>
  <c r="W181" i="4"/>
  <c r="AD181" i="4"/>
  <c r="AB181" i="4"/>
  <c r="Z181" i="4"/>
  <c r="V181" i="4"/>
  <c r="P181" i="4" s="1"/>
  <c r="BK181" i="4"/>
  <c r="BF181" i="4"/>
  <c r="BI180" i="4"/>
  <c r="BH180" i="4"/>
  <c r="BG180" i="4"/>
  <c r="BE180" i="4"/>
  <c r="X180" i="4"/>
  <c r="W180" i="4"/>
  <c r="AD180" i="4"/>
  <c r="AB180" i="4"/>
  <c r="Z180" i="4"/>
  <c r="V180" i="4"/>
  <c r="BK180" i="4" s="1"/>
  <c r="P180" i="4"/>
  <c r="BF180" i="4" s="1"/>
  <c r="BI179" i="4"/>
  <c r="BH179" i="4"/>
  <c r="BG179" i="4"/>
  <c r="BE179" i="4"/>
  <c r="X179" i="4"/>
  <c r="W179" i="4"/>
  <c r="AD179" i="4"/>
  <c r="AB179" i="4"/>
  <c r="Z179" i="4"/>
  <c r="V179" i="4"/>
  <c r="BK179" i="4"/>
  <c r="P179" i="4"/>
  <c r="BF179" i="4"/>
  <c r="BI178" i="4"/>
  <c r="BH178" i="4"/>
  <c r="BG178" i="4"/>
  <c r="BE178" i="4"/>
  <c r="X178" i="4"/>
  <c r="W178" i="4"/>
  <c r="AD178" i="4"/>
  <c r="AB178" i="4"/>
  <c r="Z178" i="4"/>
  <c r="V178" i="4"/>
  <c r="BI177" i="4"/>
  <c r="BH177" i="4"/>
  <c r="BG177" i="4"/>
  <c r="BE177" i="4"/>
  <c r="X177" i="4"/>
  <c r="W177" i="4"/>
  <c r="AD177" i="4"/>
  <c r="AB177" i="4"/>
  <c r="Z177" i="4"/>
  <c r="V177" i="4"/>
  <c r="P177" i="4" s="1"/>
  <c r="BK177" i="4"/>
  <c r="BF177" i="4"/>
  <c r="BI176" i="4"/>
  <c r="BH176" i="4"/>
  <c r="BG176" i="4"/>
  <c r="BE176" i="4"/>
  <c r="X176" i="4"/>
  <c r="W176" i="4"/>
  <c r="AD176" i="4"/>
  <c r="AB176" i="4"/>
  <c r="Z176" i="4"/>
  <c r="V176" i="4"/>
  <c r="BK176" i="4" s="1"/>
  <c r="P176" i="4"/>
  <c r="BF176" i="4" s="1"/>
  <c r="BI175" i="4"/>
  <c r="BH175" i="4"/>
  <c r="BG175" i="4"/>
  <c r="BE175" i="4"/>
  <c r="X175" i="4"/>
  <c r="W175" i="4"/>
  <c r="AD175" i="4"/>
  <c r="AD169" i="4" s="1"/>
  <c r="AB175" i="4"/>
  <c r="Z175" i="4"/>
  <c r="V175" i="4"/>
  <c r="BK175" i="4"/>
  <c r="P175" i="4"/>
  <c r="BF175" i="4"/>
  <c r="BI172" i="4"/>
  <c r="BH172" i="4"/>
  <c r="BG172" i="4"/>
  <c r="BE172" i="4"/>
  <c r="X172" i="4"/>
  <c r="W172" i="4"/>
  <c r="AD172" i="4"/>
  <c r="AB172" i="4"/>
  <c r="Z172" i="4"/>
  <c r="V172" i="4"/>
  <c r="BI171" i="4"/>
  <c r="BH171" i="4"/>
  <c r="BG171" i="4"/>
  <c r="BE171" i="4"/>
  <c r="X171" i="4"/>
  <c r="W171" i="4"/>
  <c r="AD171" i="4"/>
  <c r="AB171" i="4"/>
  <c r="Z171" i="4"/>
  <c r="V171" i="4"/>
  <c r="P171" i="4" s="1"/>
  <c r="BK171" i="4"/>
  <c r="BF171" i="4"/>
  <c r="BI170" i="4"/>
  <c r="BH170" i="4"/>
  <c r="BG170" i="4"/>
  <c r="BE170" i="4"/>
  <c r="X170" i="4"/>
  <c r="W170" i="4"/>
  <c r="W169" i="4"/>
  <c r="H94" i="4" s="1"/>
  <c r="AD170" i="4"/>
  <c r="AB170" i="4"/>
  <c r="AB169" i="4"/>
  <c r="Z170" i="4"/>
  <c r="V170" i="4"/>
  <c r="BK170" i="4"/>
  <c r="P170" i="4"/>
  <c r="BF170" i="4"/>
  <c r="BI168" i="4"/>
  <c r="BH168" i="4"/>
  <c r="BG168" i="4"/>
  <c r="BE168" i="4"/>
  <c r="X168" i="4"/>
  <c r="W168" i="4"/>
  <c r="AD168" i="4"/>
  <c r="AB168" i="4"/>
  <c r="Z168" i="4"/>
  <c r="V168" i="4"/>
  <c r="P168" i="4" s="1"/>
  <c r="BK168" i="4"/>
  <c r="BF168" i="4"/>
  <c r="BI167" i="4"/>
  <c r="BH167" i="4"/>
  <c r="BG167" i="4"/>
  <c r="BE167" i="4"/>
  <c r="X167" i="4"/>
  <c r="W167" i="4"/>
  <c r="AD167" i="4"/>
  <c r="AB167" i="4"/>
  <c r="Z167" i="4"/>
  <c r="V167" i="4"/>
  <c r="BK167" i="4" s="1"/>
  <c r="P167" i="4"/>
  <c r="BF167" i="4" s="1"/>
  <c r="BI166" i="4"/>
  <c r="BH166" i="4"/>
  <c r="BG166" i="4"/>
  <c r="BE166" i="4"/>
  <c r="X166" i="4"/>
  <c r="W166" i="4"/>
  <c r="AD166" i="4"/>
  <c r="AB166" i="4"/>
  <c r="Z166" i="4"/>
  <c r="V166" i="4"/>
  <c r="BK166" i="4"/>
  <c r="P166" i="4"/>
  <c r="BF166" i="4"/>
  <c r="BI165" i="4"/>
  <c r="BH165" i="4"/>
  <c r="BG165" i="4"/>
  <c r="BE165" i="4"/>
  <c r="X165" i="4"/>
  <c r="W165" i="4"/>
  <c r="W160" i="4" s="1"/>
  <c r="H93" i="4" s="1"/>
  <c r="AD165" i="4"/>
  <c r="AB165" i="4"/>
  <c r="Z165" i="4"/>
  <c r="V165" i="4"/>
  <c r="BI164" i="4"/>
  <c r="BH164" i="4"/>
  <c r="BG164" i="4"/>
  <c r="BE164" i="4"/>
  <c r="X164" i="4"/>
  <c r="W164" i="4"/>
  <c r="AD164" i="4"/>
  <c r="AB164" i="4"/>
  <c r="Z164" i="4"/>
  <c r="V164" i="4"/>
  <c r="P164" i="4" s="1"/>
  <c r="BF164" i="4" s="1"/>
  <c r="BK164" i="4"/>
  <c r="BI163" i="4"/>
  <c r="BH163" i="4"/>
  <c r="BG163" i="4"/>
  <c r="BE163" i="4"/>
  <c r="X163" i="4"/>
  <c r="W163" i="4"/>
  <c r="AD163" i="4"/>
  <c r="AB163" i="4"/>
  <c r="AB160" i="4" s="1"/>
  <c r="Z163" i="4"/>
  <c r="V163" i="4"/>
  <c r="BK163" i="4" s="1"/>
  <c r="P163" i="4"/>
  <c r="BF163" i="4" s="1"/>
  <c r="BI162" i="4"/>
  <c r="BH162" i="4"/>
  <c r="BG162" i="4"/>
  <c r="BE162" i="4"/>
  <c r="X162" i="4"/>
  <c r="W162" i="4"/>
  <c r="AD162" i="4"/>
  <c r="AD160" i="4" s="1"/>
  <c r="AB162" i="4"/>
  <c r="Z162" i="4"/>
  <c r="V162" i="4"/>
  <c r="BK162" i="4"/>
  <c r="P162" i="4"/>
  <c r="BF162" i="4"/>
  <c r="BI161" i="4"/>
  <c r="BH161" i="4"/>
  <c r="BG161" i="4"/>
  <c r="BE161" i="4"/>
  <c r="X161" i="4"/>
  <c r="X160" i="4"/>
  <c r="W161" i="4"/>
  <c r="AD161" i="4"/>
  <c r="AB161" i="4"/>
  <c r="Z161" i="4"/>
  <c r="Z160" i="4"/>
  <c r="V161" i="4"/>
  <c r="BK161" i="4"/>
  <c r="P161" i="4"/>
  <c r="BF161" i="4"/>
  <c r="K93" i="4"/>
  <c r="BI157" i="4"/>
  <c r="BH157" i="4"/>
  <c r="BG157" i="4"/>
  <c r="BE157" i="4"/>
  <c r="X157" i="4"/>
  <c r="X156" i="4" s="1"/>
  <c r="K92" i="4" s="1"/>
  <c r="W157" i="4"/>
  <c r="W156" i="4" s="1"/>
  <c r="AD157" i="4"/>
  <c r="AD156" i="4" s="1"/>
  <c r="AB157" i="4"/>
  <c r="AB156" i="4" s="1"/>
  <c r="Z157" i="4"/>
  <c r="Z156" i="4" s="1"/>
  <c r="V157" i="4"/>
  <c r="BK157" i="4" s="1"/>
  <c r="BK156" i="4" s="1"/>
  <c r="M156" i="4" s="1"/>
  <c r="M92" i="4" s="1"/>
  <c r="H92" i="4"/>
  <c r="BI155" i="4"/>
  <c r="BH155" i="4"/>
  <c r="BG155" i="4"/>
  <c r="BE155" i="4"/>
  <c r="X155" i="4"/>
  <c r="W155" i="4"/>
  <c r="AD155" i="4"/>
  <c r="AB155" i="4"/>
  <c r="Z155" i="4"/>
  <c r="V155" i="4"/>
  <c r="BK155" i="4" s="1"/>
  <c r="P155" i="4"/>
  <c r="BF155" i="4" s="1"/>
  <c r="BI154" i="4"/>
  <c r="BH154" i="4"/>
  <c r="BG154" i="4"/>
  <c r="BE154" i="4"/>
  <c r="X154" i="4"/>
  <c r="W154" i="4"/>
  <c r="AD154" i="4"/>
  <c r="AB154" i="4"/>
  <c r="Z154" i="4"/>
  <c r="V154" i="4"/>
  <c r="BK154" i="4"/>
  <c r="P154" i="4"/>
  <c r="BF154" i="4"/>
  <c r="BI151" i="4"/>
  <c r="BH151" i="4"/>
  <c r="BG151" i="4"/>
  <c r="BE151" i="4"/>
  <c r="X151" i="4"/>
  <c r="W151" i="4"/>
  <c r="AD151" i="4"/>
  <c r="AB151" i="4"/>
  <c r="Z151" i="4"/>
  <c r="V151" i="4"/>
  <c r="BI148" i="4"/>
  <c r="BH148" i="4"/>
  <c r="BG148" i="4"/>
  <c r="BE148" i="4"/>
  <c r="X148" i="4"/>
  <c r="W148" i="4"/>
  <c r="AD148" i="4"/>
  <c r="AB148" i="4"/>
  <c r="Z148" i="4"/>
  <c r="V148" i="4"/>
  <c r="P148" i="4" s="1"/>
  <c r="BK148" i="4"/>
  <c r="BF148" i="4"/>
  <c r="BI147" i="4"/>
  <c r="BH147" i="4"/>
  <c r="BG147" i="4"/>
  <c r="BE147" i="4"/>
  <c r="X147" i="4"/>
  <c r="W147" i="4"/>
  <c r="AD147" i="4"/>
  <c r="AB147" i="4"/>
  <c r="Z147" i="4"/>
  <c r="V147" i="4"/>
  <c r="BK147" i="4" s="1"/>
  <c r="P147" i="4"/>
  <c r="BF147" i="4" s="1"/>
  <c r="BI146" i="4"/>
  <c r="BH146" i="4"/>
  <c r="BG146" i="4"/>
  <c r="BE146" i="4"/>
  <c r="X146" i="4"/>
  <c r="W146" i="4"/>
  <c r="AD146" i="4"/>
  <c r="AB146" i="4"/>
  <c r="Z146" i="4"/>
  <c r="V146" i="4"/>
  <c r="BK146" i="4"/>
  <c r="P146" i="4"/>
  <c r="BF146" i="4"/>
  <c r="BI145" i="4"/>
  <c r="BH145" i="4"/>
  <c r="BG145" i="4"/>
  <c r="BE145" i="4"/>
  <c r="X145" i="4"/>
  <c r="W145" i="4"/>
  <c r="AD145" i="4"/>
  <c r="AB145" i="4"/>
  <c r="Z145" i="4"/>
  <c r="V145" i="4"/>
  <c r="BI144" i="4"/>
  <c r="BH144" i="4"/>
  <c r="BG144" i="4"/>
  <c r="BE144" i="4"/>
  <c r="X144" i="4"/>
  <c r="X143" i="4" s="1"/>
  <c r="K91" i="4" s="1"/>
  <c r="W144" i="4"/>
  <c r="AD144" i="4"/>
  <c r="AB144" i="4"/>
  <c r="AB143" i="4" s="1"/>
  <c r="Z144" i="4"/>
  <c r="Z143" i="4" s="1"/>
  <c r="V144" i="4"/>
  <c r="BK144" i="4" s="1"/>
  <c r="P144" i="4"/>
  <c r="BF144" i="4" s="1"/>
  <c r="BI140" i="4"/>
  <c r="BH140" i="4"/>
  <c r="BG140" i="4"/>
  <c r="BE140" i="4"/>
  <c r="X140" i="4"/>
  <c r="W140" i="4"/>
  <c r="AD140" i="4"/>
  <c r="AB140" i="4"/>
  <c r="Z140" i="4"/>
  <c r="V140" i="4"/>
  <c r="BI137" i="4"/>
  <c r="BH137" i="4"/>
  <c r="BG137" i="4"/>
  <c r="BE137" i="4"/>
  <c r="X137" i="4"/>
  <c r="W137" i="4"/>
  <c r="AD137" i="4"/>
  <c r="AB137" i="4"/>
  <c r="Z137" i="4"/>
  <c r="V137" i="4"/>
  <c r="BK137" i="4"/>
  <c r="P137" i="4"/>
  <c r="BF137" i="4"/>
  <c r="BI134" i="4"/>
  <c r="BH134" i="4"/>
  <c r="BG134" i="4"/>
  <c r="BE134" i="4"/>
  <c r="X134" i="4"/>
  <c r="W134" i="4"/>
  <c r="AD134" i="4"/>
  <c r="AB134" i="4"/>
  <c r="Z134" i="4"/>
  <c r="V134" i="4"/>
  <c r="BK134" i="4" s="1"/>
  <c r="P134" i="4"/>
  <c r="BF134" i="4" s="1"/>
  <c r="BI133" i="4"/>
  <c r="BH133" i="4"/>
  <c r="BG133" i="4"/>
  <c r="H36" i="4" s="1"/>
  <c r="BD90" i="1" s="1"/>
  <c r="BE133" i="4"/>
  <c r="X133" i="4"/>
  <c r="W133" i="4"/>
  <c r="AD133" i="4"/>
  <c r="AB133" i="4"/>
  <c r="Z133" i="4"/>
  <c r="V133" i="4"/>
  <c r="P133" i="4" s="1"/>
  <c r="BF133" i="4" s="1"/>
  <c r="BK133" i="4"/>
  <c r="BI132" i="4"/>
  <c r="BH132" i="4"/>
  <c r="BG132" i="4"/>
  <c r="BE132" i="4"/>
  <c r="X132" i="4"/>
  <c r="W132" i="4"/>
  <c r="W128" i="4" s="1"/>
  <c r="AD132" i="4"/>
  <c r="AB132" i="4"/>
  <c r="Z132" i="4"/>
  <c r="V132" i="4"/>
  <c r="BI129" i="4"/>
  <c r="BH129" i="4"/>
  <c r="BG129" i="4"/>
  <c r="BE129" i="4"/>
  <c r="X129" i="4"/>
  <c r="W129" i="4"/>
  <c r="AD129" i="4"/>
  <c r="AB129" i="4"/>
  <c r="Z129" i="4"/>
  <c r="V129" i="4"/>
  <c r="BK129" i="4"/>
  <c r="P129" i="4"/>
  <c r="BF129" i="4" s="1"/>
  <c r="M123" i="4"/>
  <c r="M122" i="4"/>
  <c r="F122" i="4"/>
  <c r="F120" i="4"/>
  <c r="F118" i="4"/>
  <c r="BI107" i="4"/>
  <c r="BH107" i="4"/>
  <c r="BG107" i="4"/>
  <c r="BE107" i="4"/>
  <c r="BI106" i="4"/>
  <c r="BH106" i="4"/>
  <c r="BG106" i="4"/>
  <c r="BE106" i="4"/>
  <c r="BI105" i="4"/>
  <c r="BH105" i="4"/>
  <c r="BG105" i="4"/>
  <c r="BE105" i="4"/>
  <c r="BI104" i="4"/>
  <c r="BH104" i="4"/>
  <c r="BG104" i="4"/>
  <c r="BE104" i="4"/>
  <c r="BI103" i="4"/>
  <c r="BH103" i="4"/>
  <c r="BG103" i="4"/>
  <c r="BE103" i="4"/>
  <c r="BI102" i="4"/>
  <c r="H38" i="4"/>
  <c r="BF90" i="1" s="1"/>
  <c r="BH102" i="4"/>
  <c r="BG102" i="4"/>
  <c r="BE102" i="4"/>
  <c r="M84" i="4"/>
  <c r="M83" i="4"/>
  <c r="F83" i="4"/>
  <c r="F81" i="4"/>
  <c r="F79" i="4"/>
  <c r="O15" i="4"/>
  <c r="E15" i="4"/>
  <c r="F84" i="4" s="1"/>
  <c r="F123" i="4"/>
  <c r="O14" i="4"/>
  <c r="O9" i="4"/>
  <c r="M81" i="4" s="1"/>
  <c r="M120" i="4"/>
  <c r="F6" i="4"/>
  <c r="M459" i="3"/>
  <c r="BA89" i="1"/>
  <c r="AZ89" i="1"/>
  <c r="BI458" i="3"/>
  <c r="BH458" i="3"/>
  <c r="BG458" i="3"/>
  <c r="BE458" i="3"/>
  <c r="X458" i="3"/>
  <c r="W458" i="3"/>
  <c r="AD458" i="3"/>
  <c r="AB458" i="3"/>
  <c r="Z458" i="3"/>
  <c r="V458" i="3"/>
  <c r="BK458" i="3"/>
  <c r="P458" i="3"/>
  <c r="BF458" i="3"/>
  <c r="BI457" i="3"/>
  <c r="BH457" i="3"/>
  <c r="BG457" i="3"/>
  <c r="BE457" i="3"/>
  <c r="X457" i="3"/>
  <c r="W457" i="3"/>
  <c r="AD457" i="3"/>
  <c r="AB457" i="3"/>
  <c r="Z457" i="3"/>
  <c r="V457" i="3"/>
  <c r="BI456" i="3"/>
  <c r="BH456" i="3"/>
  <c r="BG456" i="3"/>
  <c r="BE456" i="3"/>
  <c r="X456" i="3"/>
  <c r="W456" i="3"/>
  <c r="AD456" i="3"/>
  <c r="AB456" i="3"/>
  <c r="Z456" i="3"/>
  <c r="V456" i="3"/>
  <c r="P456" i="3" s="1"/>
  <c r="BK456" i="3"/>
  <c r="BF456" i="3"/>
  <c r="BI455" i="3"/>
  <c r="BH455" i="3"/>
  <c r="BG455" i="3"/>
  <c r="BE455" i="3"/>
  <c r="X455" i="3"/>
  <c r="W455" i="3"/>
  <c r="AD455" i="3"/>
  <c r="AB455" i="3"/>
  <c r="Z455" i="3"/>
  <c r="V455" i="3"/>
  <c r="BK455" i="3" s="1"/>
  <c r="P455" i="3"/>
  <c r="BF455" i="3" s="1"/>
  <c r="BI454" i="3"/>
  <c r="BH454" i="3"/>
  <c r="BG454" i="3"/>
  <c r="BE454" i="3"/>
  <c r="X454" i="3"/>
  <c r="W454" i="3"/>
  <c r="AD454" i="3"/>
  <c r="AB454" i="3"/>
  <c r="Z454" i="3"/>
  <c r="V454" i="3"/>
  <c r="BK454" i="3"/>
  <c r="P454" i="3"/>
  <c r="BF454" i="3"/>
  <c r="BI453" i="3"/>
  <c r="BH453" i="3"/>
  <c r="BG453" i="3"/>
  <c r="BE453" i="3"/>
  <c r="X453" i="3"/>
  <c r="W453" i="3"/>
  <c r="AD453" i="3"/>
  <c r="AB453" i="3"/>
  <c r="Z453" i="3"/>
  <c r="V453" i="3"/>
  <c r="BI450" i="3"/>
  <c r="BH450" i="3"/>
  <c r="BG450" i="3"/>
  <c r="BE450" i="3"/>
  <c r="X450" i="3"/>
  <c r="X448" i="3" s="1"/>
  <c r="W450" i="3"/>
  <c r="AD450" i="3"/>
  <c r="AB450" i="3"/>
  <c r="Z450" i="3"/>
  <c r="Z448" i="3" s="1"/>
  <c r="Z447" i="3" s="1"/>
  <c r="V450" i="3"/>
  <c r="P450" i="3" s="1"/>
  <c r="BK450" i="3"/>
  <c r="BF450" i="3"/>
  <c r="BI449" i="3"/>
  <c r="BH449" i="3"/>
  <c r="BG449" i="3"/>
  <c r="BE449" i="3"/>
  <c r="X449" i="3"/>
  <c r="W449" i="3"/>
  <c r="W448" i="3" s="1"/>
  <c r="AD449" i="3"/>
  <c r="AD448" i="3"/>
  <c r="AD447" i="3" s="1"/>
  <c r="AB449" i="3"/>
  <c r="Z449" i="3"/>
  <c r="V449" i="3"/>
  <c r="BI444" i="3"/>
  <c r="BH444" i="3"/>
  <c r="BG444" i="3"/>
  <c r="BE444" i="3"/>
  <c r="X444" i="3"/>
  <c r="W444" i="3"/>
  <c r="AD444" i="3"/>
  <c r="AD442" i="3" s="1"/>
  <c r="AB444" i="3"/>
  <c r="Z444" i="3"/>
  <c r="V444" i="3"/>
  <c r="P444" i="3" s="1"/>
  <c r="BF444" i="3" s="1"/>
  <c r="BK444" i="3"/>
  <c r="BI443" i="3"/>
  <c r="BH443" i="3"/>
  <c r="BG443" i="3"/>
  <c r="BE443" i="3"/>
  <c r="X443" i="3"/>
  <c r="X442" i="3"/>
  <c r="K100" i="3" s="1"/>
  <c r="W443" i="3"/>
  <c r="W442" i="3"/>
  <c r="H100" i="3" s="1"/>
  <c r="AD443" i="3"/>
  <c r="AB443" i="3"/>
  <c r="AB442" i="3"/>
  <c r="Z443" i="3"/>
  <c r="Z442" i="3"/>
  <c r="V443" i="3"/>
  <c r="BK443" i="3"/>
  <c r="P443" i="3"/>
  <c r="BF443" i="3"/>
  <c r="BI441" i="3"/>
  <c r="BH441" i="3"/>
  <c r="BG441" i="3"/>
  <c r="BE441" i="3"/>
  <c r="X441" i="3"/>
  <c r="W441" i="3"/>
  <c r="AD441" i="3"/>
  <c r="AB441" i="3"/>
  <c r="Z441" i="3"/>
  <c r="V441" i="3"/>
  <c r="P441" i="3" s="1"/>
  <c r="BF441" i="3" s="1"/>
  <c r="BK441" i="3"/>
  <c r="BI440" i="3"/>
  <c r="BH440" i="3"/>
  <c r="BG440" i="3"/>
  <c r="BE440" i="3"/>
  <c r="X440" i="3"/>
  <c r="W440" i="3"/>
  <c r="AD440" i="3"/>
  <c r="AB440" i="3"/>
  <c r="Z440" i="3"/>
  <c r="V440" i="3"/>
  <c r="BK440" i="3" s="1"/>
  <c r="P440" i="3"/>
  <c r="BF440" i="3" s="1"/>
  <c r="BI439" i="3"/>
  <c r="BH439" i="3"/>
  <c r="BG439" i="3"/>
  <c r="BE439" i="3"/>
  <c r="X439" i="3"/>
  <c r="W439" i="3"/>
  <c r="AD439" i="3"/>
  <c r="AB439" i="3"/>
  <c r="Z439" i="3"/>
  <c r="V439" i="3"/>
  <c r="BK439" i="3"/>
  <c r="P439" i="3"/>
  <c r="BF439" i="3"/>
  <c r="BI438" i="3"/>
  <c r="BH438" i="3"/>
  <c r="BG438" i="3"/>
  <c r="BE438" i="3"/>
  <c r="X438" i="3"/>
  <c r="W438" i="3"/>
  <c r="AD438" i="3"/>
  <c r="AB438" i="3"/>
  <c r="Z438" i="3"/>
  <c r="V438" i="3"/>
  <c r="BK438" i="3" s="1"/>
  <c r="P438" i="3"/>
  <c r="BF438" i="3" s="1"/>
  <c r="BI437" i="3"/>
  <c r="BH437" i="3"/>
  <c r="BG437" i="3"/>
  <c r="BE437" i="3"/>
  <c r="X437" i="3"/>
  <c r="W437" i="3"/>
  <c r="AD437" i="3"/>
  <c r="AB437" i="3"/>
  <c r="Z437" i="3"/>
  <c r="V437" i="3"/>
  <c r="BK437" i="3" s="1"/>
  <c r="P437" i="3"/>
  <c r="BF437" i="3" s="1"/>
  <c r="BI434" i="3"/>
  <c r="BH434" i="3"/>
  <c r="BG434" i="3"/>
  <c r="BE434" i="3"/>
  <c r="X434" i="3"/>
  <c r="X433" i="3" s="1"/>
  <c r="K99" i="3" s="1"/>
  <c r="W434" i="3"/>
  <c r="W433" i="3" s="1"/>
  <c r="H99" i="3" s="1"/>
  <c r="AD434" i="3"/>
  <c r="AD433" i="3" s="1"/>
  <c r="AB434" i="3"/>
  <c r="AB433" i="3" s="1"/>
  <c r="Z434" i="3"/>
  <c r="Z433" i="3" s="1"/>
  <c r="V434" i="3"/>
  <c r="BK434" i="3" s="1"/>
  <c r="BK433" i="3" s="1"/>
  <c r="M433" i="3" s="1"/>
  <c r="M99" i="3" s="1"/>
  <c r="P434" i="3"/>
  <c r="BF434" i="3" s="1"/>
  <c r="BI432" i="3"/>
  <c r="BH432" i="3"/>
  <c r="BG432" i="3"/>
  <c r="BE432" i="3"/>
  <c r="X432" i="3"/>
  <c r="W432" i="3"/>
  <c r="AD432" i="3"/>
  <c r="AB432" i="3"/>
  <c r="Z432" i="3"/>
  <c r="V432" i="3"/>
  <c r="BK432" i="3" s="1"/>
  <c r="P432" i="3"/>
  <c r="BF432" i="3" s="1"/>
  <c r="BI431" i="3"/>
  <c r="BH431" i="3"/>
  <c r="BG431" i="3"/>
  <c r="BE431" i="3"/>
  <c r="X431" i="3"/>
  <c r="W431" i="3"/>
  <c r="AD431" i="3"/>
  <c r="AB431" i="3"/>
  <c r="Z431" i="3"/>
  <c r="V431" i="3"/>
  <c r="P431" i="3" s="1"/>
  <c r="BF431" i="3" s="1"/>
  <c r="BK431" i="3"/>
  <c r="BI428" i="3"/>
  <c r="BH428" i="3"/>
  <c r="BG428" i="3"/>
  <c r="BE428" i="3"/>
  <c r="X428" i="3"/>
  <c r="W428" i="3"/>
  <c r="AD428" i="3"/>
  <c r="AB428" i="3"/>
  <c r="Z428" i="3"/>
  <c r="V428" i="3"/>
  <c r="BK428" i="3" s="1"/>
  <c r="BI427" i="3"/>
  <c r="BH427" i="3"/>
  <c r="BG427" i="3"/>
  <c r="BE427" i="3"/>
  <c r="X427" i="3"/>
  <c r="W427" i="3"/>
  <c r="AD427" i="3"/>
  <c r="AB427" i="3"/>
  <c r="Z427" i="3"/>
  <c r="V427" i="3"/>
  <c r="BK427" i="3"/>
  <c r="P427" i="3"/>
  <c r="BF427" i="3"/>
  <c r="BI424" i="3"/>
  <c r="BH424" i="3"/>
  <c r="BG424" i="3"/>
  <c r="BE424" i="3"/>
  <c r="X424" i="3"/>
  <c r="W424" i="3"/>
  <c r="AD424" i="3"/>
  <c r="AB424" i="3"/>
  <c r="Z424" i="3"/>
  <c r="V424" i="3"/>
  <c r="BK424" i="3" s="1"/>
  <c r="P424" i="3"/>
  <c r="BF424" i="3" s="1"/>
  <c r="BI423" i="3"/>
  <c r="BH423" i="3"/>
  <c r="BG423" i="3"/>
  <c r="BE423" i="3"/>
  <c r="X423" i="3"/>
  <c r="W423" i="3"/>
  <c r="AD423" i="3"/>
  <c r="AB423" i="3"/>
  <c r="Z423" i="3"/>
  <c r="V423" i="3"/>
  <c r="P423" i="3" s="1"/>
  <c r="BF423" i="3" s="1"/>
  <c r="BK423" i="3"/>
  <c r="BI420" i="3"/>
  <c r="BH420" i="3"/>
  <c r="BG420" i="3"/>
  <c r="BE420" i="3"/>
  <c r="X420" i="3"/>
  <c r="W420" i="3"/>
  <c r="AD420" i="3"/>
  <c r="AB420" i="3"/>
  <c r="Z420" i="3"/>
  <c r="V420" i="3"/>
  <c r="BK420" i="3" s="1"/>
  <c r="BI419" i="3"/>
  <c r="BH419" i="3"/>
  <c r="BG419" i="3"/>
  <c r="BE419" i="3"/>
  <c r="X419" i="3"/>
  <c r="X415" i="3" s="1"/>
  <c r="W419" i="3"/>
  <c r="AD419" i="3"/>
  <c r="AB419" i="3"/>
  <c r="Z419" i="3"/>
  <c r="Z415" i="3" s="1"/>
  <c r="Z414" i="3" s="1"/>
  <c r="V419" i="3"/>
  <c r="BK419" i="3"/>
  <c r="P419" i="3"/>
  <c r="BF419" i="3"/>
  <c r="BI416" i="3"/>
  <c r="BH416" i="3"/>
  <c r="BG416" i="3"/>
  <c r="BE416" i="3"/>
  <c r="X416" i="3"/>
  <c r="W416" i="3"/>
  <c r="W415" i="3" s="1"/>
  <c r="AD416" i="3"/>
  <c r="AD415" i="3"/>
  <c r="AD414" i="3" s="1"/>
  <c r="AB416" i="3"/>
  <c r="AB415" i="3" s="1"/>
  <c r="AB414" i="3" s="1"/>
  <c r="Z416" i="3"/>
  <c r="V416" i="3"/>
  <c r="BK416" i="3" s="1"/>
  <c r="BK415" i="3" s="1"/>
  <c r="BI413" i="3"/>
  <c r="BH413" i="3"/>
  <c r="BG413" i="3"/>
  <c r="BE413" i="3"/>
  <c r="X413" i="3"/>
  <c r="X412" i="3" s="1"/>
  <c r="K96" i="3" s="1"/>
  <c r="W413" i="3"/>
  <c r="W412" i="3" s="1"/>
  <c r="H96" i="3" s="1"/>
  <c r="AD413" i="3"/>
  <c r="AD412" i="3" s="1"/>
  <c r="AB413" i="3"/>
  <c r="AB412" i="3" s="1"/>
  <c r="Z413" i="3"/>
  <c r="Z412" i="3" s="1"/>
  <c r="V413" i="3"/>
  <c r="BK413" i="3" s="1"/>
  <c r="BK412" i="3" s="1"/>
  <c r="M412" i="3" s="1"/>
  <c r="M96" i="3" s="1"/>
  <c r="P413" i="3"/>
  <c r="BF413" i="3" s="1"/>
  <c r="BI411" i="3"/>
  <c r="BH411" i="3"/>
  <c r="BG411" i="3"/>
  <c r="BE411" i="3"/>
  <c r="X411" i="3"/>
  <c r="W411" i="3"/>
  <c r="AD411" i="3"/>
  <c r="AB411" i="3"/>
  <c r="Z411" i="3"/>
  <c r="V411" i="3"/>
  <c r="BK411" i="3" s="1"/>
  <c r="P411" i="3"/>
  <c r="BF411" i="3" s="1"/>
  <c r="BI410" i="3"/>
  <c r="BH410" i="3"/>
  <c r="BG410" i="3"/>
  <c r="BE410" i="3"/>
  <c r="X410" i="3"/>
  <c r="W410" i="3"/>
  <c r="AD410" i="3"/>
  <c r="AB410" i="3"/>
  <c r="Z410" i="3"/>
  <c r="V410" i="3"/>
  <c r="P410" i="3" s="1"/>
  <c r="BF410" i="3" s="1"/>
  <c r="BK410" i="3"/>
  <c r="BI407" i="3"/>
  <c r="BH407" i="3"/>
  <c r="BG407" i="3"/>
  <c r="BE407" i="3"/>
  <c r="X407" i="3"/>
  <c r="X406" i="3"/>
  <c r="W407" i="3"/>
  <c r="W406" i="3"/>
  <c r="H95" i="3" s="1"/>
  <c r="AD407" i="3"/>
  <c r="AD406" i="3"/>
  <c r="AB407" i="3"/>
  <c r="AB406" i="3"/>
  <c r="Z407" i="3"/>
  <c r="Z406" i="3"/>
  <c r="V407" i="3"/>
  <c r="BK407" i="3"/>
  <c r="BK406" i="3" s="1"/>
  <c r="M406" i="3" s="1"/>
  <c r="M95" i="3" s="1"/>
  <c r="P407" i="3"/>
  <c r="BF407" i="3"/>
  <c r="K95" i="3"/>
  <c r="BI403" i="3"/>
  <c r="BH403" i="3"/>
  <c r="BG403" i="3"/>
  <c r="BE403" i="3"/>
  <c r="X403" i="3"/>
  <c r="W403" i="3"/>
  <c r="AD403" i="3"/>
  <c r="AB403" i="3"/>
  <c r="Z403" i="3"/>
  <c r="V403" i="3"/>
  <c r="P403" i="3" s="1"/>
  <c r="BF403" i="3" s="1"/>
  <c r="BK403" i="3"/>
  <c r="BI400" i="3"/>
  <c r="BH400" i="3"/>
  <c r="BG400" i="3"/>
  <c r="BE400" i="3"/>
  <c r="X400" i="3"/>
  <c r="W400" i="3"/>
  <c r="AD400" i="3"/>
  <c r="AB400" i="3"/>
  <c r="Z400" i="3"/>
  <c r="V400" i="3"/>
  <c r="BK400" i="3" s="1"/>
  <c r="BI399" i="3"/>
  <c r="BH399" i="3"/>
  <c r="BG399" i="3"/>
  <c r="BE399" i="3"/>
  <c r="X399" i="3"/>
  <c r="W399" i="3"/>
  <c r="AD399" i="3"/>
  <c r="AB399" i="3"/>
  <c r="Z399" i="3"/>
  <c r="V399" i="3"/>
  <c r="BK399" i="3"/>
  <c r="P399" i="3"/>
  <c r="BF399" i="3"/>
  <c r="BI398" i="3"/>
  <c r="BH398" i="3"/>
  <c r="BG398" i="3"/>
  <c r="BE398" i="3"/>
  <c r="X398" i="3"/>
  <c r="W398" i="3"/>
  <c r="AD398" i="3"/>
  <c r="AB398" i="3"/>
  <c r="Z398" i="3"/>
  <c r="V398" i="3"/>
  <c r="BK398" i="3" s="1"/>
  <c r="P398" i="3"/>
  <c r="BF398" i="3" s="1"/>
  <c r="BI397" i="3"/>
  <c r="BH397" i="3"/>
  <c r="BG397" i="3"/>
  <c r="BE397" i="3"/>
  <c r="X397" i="3"/>
  <c r="W397" i="3"/>
  <c r="AD397" i="3"/>
  <c r="AB397" i="3"/>
  <c r="Z397" i="3"/>
  <c r="V397" i="3"/>
  <c r="P397" i="3" s="1"/>
  <c r="BF397" i="3" s="1"/>
  <c r="BK397" i="3"/>
  <c r="BI396" i="3"/>
  <c r="BH396" i="3"/>
  <c r="BG396" i="3"/>
  <c r="BE396" i="3"/>
  <c r="X396" i="3"/>
  <c r="W396" i="3"/>
  <c r="AD396" i="3"/>
  <c r="AB396" i="3"/>
  <c r="Z396" i="3"/>
  <c r="V396" i="3"/>
  <c r="BK396" i="3" s="1"/>
  <c r="BI395" i="3"/>
  <c r="BH395" i="3"/>
  <c r="BG395" i="3"/>
  <c r="BE395" i="3"/>
  <c r="X395" i="3"/>
  <c r="W395" i="3"/>
  <c r="AD395" i="3"/>
  <c r="AB395" i="3"/>
  <c r="Z395" i="3"/>
  <c r="V395" i="3"/>
  <c r="BK395" i="3"/>
  <c r="P395" i="3"/>
  <c r="BF395" i="3"/>
  <c r="BI394" i="3"/>
  <c r="BH394" i="3"/>
  <c r="BG394" i="3"/>
  <c r="BE394" i="3"/>
  <c r="X394" i="3"/>
  <c r="W394" i="3"/>
  <c r="AD394" i="3"/>
  <c r="AB394" i="3"/>
  <c r="Z394" i="3"/>
  <c r="V394" i="3"/>
  <c r="BK394" i="3" s="1"/>
  <c r="P394" i="3"/>
  <c r="BF394" i="3" s="1"/>
  <c r="BI393" i="3"/>
  <c r="BH393" i="3"/>
  <c r="BG393" i="3"/>
  <c r="BE393" i="3"/>
  <c r="X393" i="3"/>
  <c r="W393" i="3"/>
  <c r="AD393" i="3"/>
  <c r="AB393" i="3"/>
  <c r="Z393" i="3"/>
  <c r="V393" i="3"/>
  <c r="P393" i="3" s="1"/>
  <c r="BF393" i="3" s="1"/>
  <c r="BK393" i="3"/>
  <c r="BI390" i="3"/>
  <c r="BH390" i="3"/>
  <c r="BG390" i="3"/>
  <c r="BE390" i="3"/>
  <c r="X390" i="3"/>
  <c r="W390" i="3"/>
  <c r="AD390" i="3"/>
  <c r="AB390" i="3"/>
  <c r="Z390" i="3"/>
  <c r="V390" i="3"/>
  <c r="BK390" i="3" s="1"/>
  <c r="BI387" i="3"/>
  <c r="BH387" i="3"/>
  <c r="BG387" i="3"/>
  <c r="BE387" i="3"/>
  <c r="X387" i="3"/>
  <c r="W387" i="3"/>
  <c r="AD387" i="3"/>
  <c r="AB387" i="3"/>
  <c r="Z387" i="3"/>
  <c r="V387" i="3"/>
  <c r="BK387" i="3"/>
  <c r="P387" i="3"/>
  <c r="BF387" i="3"/>
  <c r="BI384" i="3"/>
  <c r="BH384" i="3"/>
  <c r="BG384" i="3"/>
  <c r="BE384" i="3"/>
  <c r="X384" i="3"/>
  <c r="W384" i="3"/>
  <c r="AD384" i="3"/>
  <c r="AB384" i="3"/>
  <c r="Z384" i="3"/>
  <c r="V384" i="3"/>
  <c r="BK384" i="3"/>
  <c r="P384" i="3"/>
  <c r="BF384" i="3" s="1"/>
  <c r="BI383" i="3"/>
  <c r="BH383" i="3"/>
  <c r="BG383" i="3"/>
  <c r="BE383" i="3"/>
  <c r="X383" i="3"/>
  <c r="W383" i="3"/>
  <c r="AD383" i="3"/>
  <c r="AB383" i="3"/>
  <c r="Z383" i="3"/>
  <c r="V383" i="3"/>
  <c r="P383" i="3" s="1"/>
  <c r="BF383" i="3" s="1"/>
  <c r="BK383" i="3"/>
  <c r="BI382" i="3"/>
  <c r="BH382" i="3"/>
  <c r="BG382" i="3"/>
  <c r="BE382" i="3"/>
  <c r="X382" i="3"/>
  <c r="W382" i="3"/>
  <c r="AD382" i="3"/>
  <c r="AB382" i="3"/>
  <c r="Z382" i="3"/>
  <c r="V382" i="3"/>
  <c r="BK382" i="3" s="1"/>
  <c r="BI381" i="3"/>
  <c r="BH381" i="3"/>
  <c r="BG381" i="3"/>
  <c r="BE381" i="3"/>
  <c r="X381" i="3"/>
  <c r="W381" i="3"/>
  <c r="AD381" i="3"/>
  <c r="AB381" i="3"/>
  <c r="Z381" i="3"/>
  <c r="V381" i="3"/>
  <c r="BK381" i="3"/>
  <c r="P381" i="3"/>
  <c r="BF381" i="3"/>
  <c r="BI380" i="3"/>
  <c r="BH380" i="3"/>
  <c r="BG380" i="3"/>
  <c r="BE380" i="3"/>
  <c r="X380" i="3"/>
  <c r="W380" i="3"/>
  <c r="AD380" i="3"/>
  <c r="AB380" i="3"/>
  <c r="Z380" i="3"/>
  <c r="V380" i="3"/>
  <c r="BK380" i="3"/>
  <c r="P380" i="3"/>
  <c r="BF380" i="3" s="1"/>
  <c r="BI379" i="3"/>
  <c r="BH379" i="3"/>
  <c r="BG379" i="3"/>
  <c r="BE379" i="3"/>
  <c r="X379" i="3"/>
  <c r="W379" i="3"/>
  <c r="AD379" i="3"/>
  <c r="AB379" i="3"/>
  <c r="Z379" i="3"/>
  <c r="V379" i="3"/>
  <c r="P379" i="3" s="1"/>
  <c r="BF379" i="3" s="1"/>
  <c r="BK379" i="3"/>
  <c r="BI378" i="3"/>
  <c r="BH378" i="3"/>
  <c r="BG378" i="3"/>
  <c r="BE378" i="3"/>
  <c r="X378" i="3"/>
  <c r="W378" i="3"/>
  <c r="AD378" i="3"/>
  <c r="AB378" i="3"/>
  <c r="Z378" i="3"/>
  <c r="V378" i="3"/>
  <c r="BK378" i="3" s="1"/>
  <c r="BI377" i="3"/>
  <c r="BH377" i="3"/>
  <c r="BG377" i="3"/>
  <c r="BE377" i="3"/>
  <c r="X377" i="3"/>
  <c r="W377" i="3"/>
  <c r="AD377" i="3"/>
  <c r="AB377" i="3"/>
  <c r="Z377" i="3"/>
  <c r="V377" i="3"/>
  <c r="BK377" i="3"/>
  <c r="P377" i="3"/>
  <c r="BF377" i="3"/>
  <c r="BI376" i="3"/>
  <c r="BH376" i="3"/>
  <c r="BG376" i="3"/>
  <c r="BE376" i="3"/>
  <c r="X376" i="3"/>
  <c r="W376" i="3"/>
  <c r="AD376" i="3"/>
  <c r="AB376" i="3"/>
  <c r="Z376" i="3"/>
  <c r="V376" i="3"/>
  <c r="BK376" i="3"/>
  <c r="P376" i="3"/>
  <c r="BF376" i="3" s="1"/>
  <c r="BI373" i="3"/>
  <c r="BH373" i="3"/>
  <c r="BG373" i="3"/>
  <c r="BE373" i="3"/>
  <c r="X373" i="3"/>
  <c r="W373" i="3"/>
  <c r="AD373" i="3"/>
  <c r="AB373" i="3"/>
  <c r="Z373" i="3"/>
  <c r="V373" i="3"/>
  <c r="P373" i="3" s="1"/>
  <c r="BF373" i="3" s="1"/>
  <c r="BK373" i="3"/>
  <c r="BI370" i="3"/>
  <c r="BH370" i="3"/>
  <c r="BG370" i="3"/>
  <c r="BE370" i="3"/>
  <c r="X370" i="3"/>
  <c r="W370" i="3"/>
  <c r="AD370" i="3"/>
  <c r="AB370" i="3"/>
  <c r="Z370" i="3"/>
  <c r="V370" i="3"/>
  <c r="BK370" i="3" s="1"/>
  <c r="BI367" i="3"/>
  <c r="BH367" i="3"/>
  <c r="BG367" i="3"/>
  <c r="BE367" i="3"/>
  <c r="X367" i="3"/>
  <c r="W367" i="3"/>
  <c r="AD367" i="3"/>
  <c r="AB367" i="3"/>
  <c r="Z367" i="3"/>
  <c r="V367" i="3"/>
  <c r="BK367" i="3" s="1"/>
  <c r="P367" i="3"/>
  <c r="BF367" i="3"/>
  <c r="BI364" i="3"/>
  <c r="BH364" i="3"/>
  <c r="BG364" i="3"/>
  <c r="BE364" i="3"/>
  <c r="X364" i="3"/>
  <c r="W364" i="3"/>
  <c r="AD364" i="3"/>
  <c r="AB364" i="3"/>
  <c r="Z364" i="3"/>
  <c r="V364" i="3"/>
  <c r="BK364" i="3"/>
  <c r="P364" i="3"/>
  <c r="BF364" i="3"/>
  <c r="BI361" i="3"/>
  <c r="BH361" i="3"/>
  <c r="BG361" i="3"/>
  <c r="BE361" i="3"/>
  <c r="X361" i="3"/>
  <c r="W361" i="3"/>
  <c r="AD361" i="3"/>
  <c r="AB361" i="3"/>
  <c r="Z361" i="3"/>
  <c r="V361" i="3"/>
  <c r="BK361" i="3" s="1"/>
  <c r="P361" i="3"/>
  <c r="BF361" i="3" s="1"/>
  <c r="BI360" i="3"/>
  <c r="BH360" i="3"/>
  <c r="BG360" i="3"/>
  <c r="BE360" i="3"/>
  <c r="X360" i="3"/>
  <c r="W360" i="3"/>
  <c r="AD360" i="3"/>
  <c r="AB360" i="3"/>
  <c r="Z360" i="3"/>
  <c r="V360" i="3"/>
  <c r="BK360" i="3" s="1"/>
  <c r="BI359" i="3"/>
  <c r="BH359" i="3"/>
  <c r="BG359" i="3"/>
  <c r="BE359" i="3"/>
  <c r="X359" i="3"/>
  <c r="W359" i="3"/>
  <c r="AD359" i="3"/>
  <c r="AB359" i="3"/>
  <c r="Z359" i="3"/>
  <c r="V359" i="3"/>
  <c r="BK359" i="3" s="1"/>
  <c r="P359" i="3"/>
  <c r="BF359" i="3"/>
  <c r="BI358" i="3"/>
  <c r="BH358" i="3"/>
  <c r="BG358" i="3"/>
  <c r="BE358" i="3"/>
  <c r="X358" i="3"/>
  <c r="W358" i="3"/>
  <c r="AD358" i="3"/>
  <c r="AB358" i="3"/>
  <c r="Z358" i="3"/>
  <c r="V358" i="3"/>
  <c r="BK358" i="3"/>
  <c r="P358" i="3"/>
  <c r="BF358" i="3"/>
  <c r="BI357" i="3"/>
  <c r="BH357" i="3"/>
  <c r="BG357" i="3"/>
  <c r="BE357" i="3"/>
  <c r="X357" i="3"/>
  <c r="W357" i="3"/>
  <c r="AD357" i="3"/>
  <c r="AB357" i="3"/>
  <c r="Z357" i="3"/>
  <c r="V357" i="3"/>
  <c r="BK357" i="3" s="1"/>
  <c r="P357" i="3"/>
  <c r="BF357" i="3" s="1"/>
  <c r="BI356" i="3"/>
  <c r="BH356" i="3"/>
  <c r="BG356" i="3"/>
  <c r="BE356" i="3"/>
  <c r="X356" i="3"/>
  <c r="W356" i="3"/>
  <c r="AD356" i="3"/>
  <c r="AB356" i="3"/>
  <c r="Z356" i="3"/>
  <c r="V356" i="3"/>
  <c r="BK356" i="3" s="1"/>
  <c r="BI355" i="3"/>
  <c r="BH355" i="3"/>
  <c r="BG355" i="3"/>
  <c r="BE355" i="3"/>
  <c r="X355" i="3"/>
  <c r="W355" i="3"/>
  <c r="AD355" i="3"/>
  <c r="AB355" i="3"/>
  <c r="Z355" i="3"/>
  <c r="V355" i="3"/>
  <c r="BK355" i="3" s="1"/>
  <c r="P355" i="3"/>
  <c r="BF355" i="3"/>
  <c r="BI354" i="3"/>
  <c r="BH354" i="3"/>
  <c r="BG354" i="3"/>
  <c r="BE354" i="3"/>
  <c r="X354" i="3"/>
  <c r="W354" i="3"/>
  <c r="AD354" i="3"/>
  <c r="AB354" i="3"/>
  <c r="Z354" i="3"/>
  <c r="V354" i="3"/>
  <c r="BK354" i="3"/>
  <c r="P354" i="3"/>
  <c r="BF354" i="3"/>
  <c r="BI353" i="3"/>
  <c r="BH353" i="3"/>
  <c r="BG353" i="3"/>
  <c r="BE353" i="3"/>
  <c r="X353" i="3"/>
  <c r="W353" i="3"/>
  <c r="AD353" i="3"/>
  <c r="AB353" i="3"/>
  <c r="Z353" i="3"/>
  <c r="V353" i="3"/>
  <c r="BK353" i="3" s="1"/>
  <c r="BI352" i="3"/>
  <c r="BH352" i="3"/>
  <c r="BG352" i="3"/>
  <c r="BE352" i="3"/>
  <c r="X352" i="3"/>
  <c r="W352" i="3"/>
  <c r="AD352" i="3"/>
  <c r="AB352" i="3"/>
  <c r="Z352" i="3"/>
  <c r="V352" i="3"/>
  <c r="BK352" i="3" s="1"/>
  <c r="BI349" i="3"/>
  <c r="BH349" i="3"/>
  <c r="BG349" i="3"/>
  <c r="BE349" i="3"/>
  <c r="X349" i="3"/>
  <c r="W349" i="3"/>
  <c r="AD349" i="3"/>
  <c r="AB349" i="3"/>
  <c r="Z349" i="3"/>
  <c r="V349" i="3"/>
  <c r="BK349" i="3" s="1"/>
  <c r="P349" i="3"/>
  <c r="BF349" i="3"/>
  <c r="BI348" i="3"/>
  <c r="BH348" i="3"/>
  <c r="BG348" i="3"/>
  <c r="BE348" i="3"/>
  <c r="X348" i="3"/>
  <c r="W348" i="3"/>
  <c r="AD348" i="3"/>
  <c r="AB348" i="3"/>
  <c r="Z348" i="3"/>
  <c r="V348" i="3"/>
  <c r="BK348" i="3"/>
  <c r="P348" i="3"/>
  <c r="BF348" i="3" s="1"/>
  <c r="BI347" i="3"/>
  <c r="BH347" i="3"/>
  <c r="BG347" i="3"/>
  <c r="BE347" i="3"/>
  <c r="X347" i="3"/>
  <c r="W347" i="3"/>
  <c r="AD347" i="3"/>
  <c r="AB347" i="3"/>
  <c r="Z347" i="3"/>
  <c r="V347" i="3"/>
  <c r="BK347" i="3" s="1"/>
  <c r="BI346" i="3"/>
  <c r="BH346" i="3"/>
  <c r="BG346" i="3"/>
  <c r="BE346" i="3"/>
  <c r="X346" i="3"/>
  <c r="W346" i="3"/>
  <c r="AD346" i="3"/>
  <c r="AB346" i="3"/>
  <c r="Z346" i="3"/>
  <c r="V346" i="3"/>
  <c r="BK346" i="3" s="1"/>
  <c r="BI345" i="3"/>
  <c r="BH345" i="3"/>
  <c r="BG345" i="3"/>
  <c r="BE345" i="3"/>
  <c r="X345" i="3"/>
  <c r="W345" i="3"/>
  <c r="AD345" i="3"/>
  <c r="AB345" i="3"/>
  <c r="Z345" i="3"/>
  <c r="V345" i="3"/>
  <c r="BK345" i="3" s="1"/>
  <c r="P345" i="3"/>
  <c r="BF345" i="3" s="1"/>
  <c r="BI344" i="3"/>
  <c r="BH344" i="3"/>
  <c r="BG344" i="3"/>
  <c r="BE344" i="3"/>
  <c r="X344" i="3"/>
  <c r="W344" i="3"/>
  <c r="AD344" i="3"/>
  <c r="AB344" i="3"/>
  <c r="Z344" i="3"/>
  <c r="V344" i="3"/>
  <c r="BK344" i="3"/>
  <c r="P344" i="3"/>
  <c r="BF344" i="3"/>
  <c r="BI343" i="3"/>
  <c r="BH343" i="3"/>
  <c r="BG343" i="3"/>
  <c r="BE343" i="3"/>
  <c r="X343" i="3"/>
  <c r="W343" i="3"/>
  <c r="AD343" i="3"/>
  <c r="AB343" i="3"/>
  <c r="Z343" i="3"/>
  <c r="V343" i="3"/>
  <c r="BK343" i="3" s="1"/>
  <c r="BI342" i="3"/>
  <c r="BH342" i="3"/>
  <c r="BG342" i="3"/>
  <c r="BE342" i="3"/>
  <c r="X342" i="3"/>
  <c r="W342" i="3"/>
  <c r="AD342" i="3"/>
  <c r="AB342" i="3"/>
  <c r="Z342" i="3"/>
  <c r="V342" i="3"/>
  <c r="P342" i="3" s="1"/>
  <c r="BF342" i="3" s="1"/>
  <c r="BK342" i="3"/>
  <c r="BI341" i="3"/>
  <c r="BH341" i="3"/>
  <c r="BG341" i="3"/>
  <c r="BE341" i="3"/>
  <c r="X341" i="3"/>
  <c r="W341" i="3"/>
  <c r="AD341" i="3"/>
  <c r="AB341" i="3"/>
  <c r="Z341" i="3"/>
  <c r="V341" i="3"/>
  <c r="BK341" i="3" s="1"/>
  <c r="P341" i="3"/>
  <c r="BF341" i="3" s="1"/>
  <c r="BI340" i="3"/>
  <c r="BH340" i="3"/>
  <c r="BG340" i="3"/>
  <c r="BE340" i="3"/>
  <c r="X340" i="3"/>
  <c r="W340" i="3"/>
  <c r="AD340" i="3"/>
  <c r="AB340" i="3"/>
  <c r="Z340" i="3"/>
  <c r="V340" i="3"/>
  <c r="BK340" i="3"/>
  <c r="P340" i="3"/>
  <c r="BF340" i="3"/>
  <c r="BI339" i="3"/>
  <c r="BH339" i="3"/>
  <c r="BG339" i="3"/>
  <c r="BE339" i="3"/>
  <c r="X339" i="3"/>
  <c r="W339" i="3"/>
  <c r="AD339" i="3"/>
  <c r="AB339" i="3"/>
  <c r="Z339" i="3"/>
  <c r="V339" i="3"/>
  <c r="BK339" i="3" s="1"/>
  <c r="BI338" i="3"/>
  <c r="BH338" i="3"/>
  <c r="BG338" i="3"/>
  <c r="BE338" i="3"/>
  <c r="X338" i="3"/>
  <c r="W338" i="3"/>
  <c r="AD338" i="3"/>
  <c r="AB338" i="3"/>
  <c r="Z338" i="3"/>
  <c r="V338" i="3"/>
  <c r="P338" i="3" s="1"/>
  <c r="BF338" i="3" s="1"/>
  <c r="BK338" i="3"/>
  <c r="BI337" i="3"/>
  <c r="BH337" i="3"/>
  <c r="BG337" i="3"/>
  <c r="BE337" i="3"/>
  <c r="X337" i="3"/>
  <c r="W337" i="3"/>
  <c r="AD337" i="3"/>
  <c r="AB337" i="3"/>
  <c r="Z337" i="3"/>
  <c r="V337" i="3"/>
  <c r="BK337" i="3" s="1"/>
  <c r="P337" i="3"/>
  <c r="BF337" i="3" s="1"/>
  <c r="BI336" i="3"/>
  <c r="BH336" i="3"/>
  <c r="BG336" i="3"/>
  <c r="BE336" i="3"/>
  <c r="X336" i="3"/>
  <c r="W336" i="3"/>
  <c r="AD336" i="3"/>
  <c r="AB336" i="3"/>
  <c r="Z336" i="3"/>
  <c r="V336" i="3"/>
  <c r="BK336" i="3"/>
  <c r="P336" i="3"/>
  <c r="BF336" i="3"/>
  <c r="BI335" i="3"/>
  <c r="BH335" i="3"/>
  <c r="BG335" i="3"/>
  <c r="BE335" i="3"/>
  <c r="X335" i="3"/>
  <c r="W335" i="3"/>
  <c r="AD335" i="3"/>
  <c r="AB335" i="3"/>
  <c r="Z335" i="3"/>
  <c r="V335" i="3"/>
  <c r="BK335" i="3" s="1"/>
  <c r="BI334" i="3"/>
  <c r="BH334" i="3"/>
  <c r="BG334" i="3"/>
  <c r="BE334" i="3"/>
  <c r="X334" i="3"/>
  <c r="W334" i="3"/>
  <c r="AD334" i="3"/>
  <c r="AB334" i="3"/>
  <c r="Z334" i="3"/>
  <c r="V334" i="3"/>
  <c r="P334" i="3" s="1"/>
  <c r="BF334" i="3" s="1"/>
  <c r="BK334" i="3"/>
  <c r="BI333" i="3"/>
  <c r="BH333" i="3"/>
  <c r="BG333" i="3"/>
  <c r="BE333" i="3"/>
  <c r="X333" i="3"/>
  <c r="W333" i="3"/>
  <c r="AD333" i="3"/>
  <c r="AB333" i="3"/>
  <c r="Z333" i="3"/>
  <c r="V333" i="3"/>
  <c r="BK333" i="3" s="1"/>
  <c r="P333" i="3"/>
  <c r="BF333" i="3" s="1"/>
  <c r="BI332" i="3"/>
  <c r="BH332" i="3"/>
  <c r="BG332" i="3"/>
  <c r="BE332" i="3"/>
  <c r="X332" i="3"/>
  <c r="W332" i="3"/>
  <c r="AD332" i="3"/>
  <c r="AB332" i="3"/>
  <c r="Z332" i="3"/>
  <c r="V332" i="3"/>
  <c r="BK332" i="3"/>
  <c r="P332" i="3"/>
  <c r="BF332" i="3"/>
  <c r="BI331" i="3"/>
  <c r="BH331" i="3"/>
  <c r="BG331" i="3"/>
  <c r="BE331" i="3"/>
  <c r="X331" i="3"/>
  <c r="W331" i="3"/>
  <c r="AD331" i="3"/>
  <c r="AB331" i="3"/>
  <c r="Z331" i="3"/>
  <c r="V331" i="3"/>
  <c r="BK331" i="3" s="1"/>
  <c r="BI330" i="3"/>
  <c r="BH330" i="3"/>
  <c r="BG330" i="3"/>
  <c r="BE330" i="3"/>
  <c r="X330" i="3"/>
  <c r="W330" i="3"/>
  <c r="AD330" i="3"/>
  <c r="AB330" i="3"/>
  <c r="Z330" i="3"/>
  <c r="V330" i="3"/>
  <c r="P330" i="3" s="1"/>
  <c r="BF330" i="3" s="1"/>
  <c r="BK330" i="3"/>
  <c r="BI329" i="3"/>
  <c r="BH329" i="3"/>
  <c r="BG329" i="3"/>
  <c r="BE329" i="3"/>
  <c r="X329" i="3"/>
  <c r="W329" i="3"/>
  <c r="AD329" i="3"/>
  <c r="AB329" i="3"/>
  <c r="Z329" i="3"/>
  <c r="V329" i="3"/>
  <c r="BK329" i="3" s="1"/>
  <c r="P329" i="3"/>
  <c r="BF329" i="3" s="1"/>
  <c r="BI328" i="3"/>
  <c r="BH328" i="3"/>
  <c r="BG328" i="3"/>
  <c r="BE328" i="3"/>
  <c r="X328" i="3"/>
  <c r="W328" i="3"/>
  <c r="AD328" i="3"/>
  <c r="AB328" i="3"/>
  <c r="Z328" i="3"/>
  <c r="V328" i="3"/>
  <c r="BK328" i="3"/>
  <c r="P328" i="3"/>
  <c r="BF328" i="3"/>
  <c r="BI327" i="3"/>
  <c r="BH327" i="3"/>
  <c r="BG327" i="3"/>
  <c r="BE327" i="3"/>
  <c r="X327" i="3"/>
  <c r="W327" i="3"/>
  <c r="AD327" i="3"/>
  <c r="AB327" i="3"/>
  <c r="Z327" i="3"/>
  <c r="V327" i="3"/>
  <c r="BK327" i="3" s="1"/>
  <c r="BI326" i="3"/>
  <c r="BH326" i="3"/>
  <c r="BG326" i="3"/>
  <c r="BE326" i="3"/>
  <c r="X326" i="3"/>
  <c r="W326" i="3"/>
  <c r="AD326" i="3"/>
  <c r="AB326" i="3"/>
  <c r="Z326" i="3"/>
  <c r="V326" i="3"/>
  <c r="P326" i="3" s="1"/>
  <c r="BF326" i="3" s="1"/>
  <c r="BK326" i="3"/>
  <c r="BI325" i="3"/>
  <c r="BH325" i="3"/>
  <c r="BG325" i="3"/>
  <c r="BE325" i="3"/>
  <c r="X325" i="3"/>
  <c r="W325" i="3"/>
  <c r="AD325" i="3"/>
  <c r="AB325" i="3"/>
  <c r="Z325" i="3"/>
  <c r="V325" i="3"/>
  <c r="BK325" i="3" s="1"/>
  <c r="P325" i="3"/>
  <c r="BF325" i="3" s="1"/>
  <c r="BI324" i="3"/>
  <c r="BH324" i="3"/>
  <c r="BG324" i="3"/>
  <c r="BE324" i="3"/>
  <c r="X324" i="3"/>
  <c r="W324" i="3"/>
  <c r="AD324" i="3"/>
  <c r="AB324" i="3"/>
  <c r="Z324" i="3"/>
  <c r="V324" i="3"/>
  <c r="BK324" i="3"/>
  <c r="P324" i="3"/>
  <c r="BF324" i="3"/>
  <c r="BI323" i="3"/>
  <c r="BH323" i="3"/>
  <c r="BG323" i="3"/>
  <c r="BE323" i="3"/>
  <c r="X323" i="3"/>
  <c r="W323" i="3"/>
  <c r="AD323" i="3"/>
  <c r="AB323" i="3"/>
  <c r="Z323" i="3"/>
  <c r="V323" i="3"/>
  <c r="BK323" i="3" s="1"/>
  <c r="BI322" i="3"/>
  <c r="BH322" i="3"/>
  <c r="BG322" i="3"/>
  <c r="BE322" i="3"/>
  <c r="X322" i="3"/>
  <c r="W322" i="3"/>
  <c r="AD322" i="3"/>
  <c r="AB322" i="3"/>
  <c r="Z322" i="3"/>
  <c r="V322" i="3"/>
  <c r="P322" i="3" s="1"/>
  <c r="BF322" i="3" s="1"/>
  <c r="BK322" i="3"/>
  <c r="BI319" i="3"/>
  <c r="BH319" i="3"/>
  <c r="BG319" i="3"/>
  <c r="BE319" i="3"/>
  <c r="X319" i="3"/>
  <c r="W319" i="3"/>
  <c r="AD319" i="3"/>
  <c r="AB319" i="3"/>
  <c r="Z319" i="3"/>
  <c r="V319" i="3"/>
  <c r="BK319" i="3" s="1"/>
  <c r="P319" i="3"/>
  <c r="BF319" i="3" s="1"/>
  <c r="BI316" i="3"/>
  <c r="BH316" i="3"/>
  <c r="BG316" i="3"/>
  <c r="BE316" i="3"/>
  <c r="X316" i="3"/>
  <c r="W316" i="3"/>
  <c r="AD316" i="3"/>
  <c r="AB316" i="3"/>
  <c r="Z316" i="3"/>
  <c r="V316" i="3"/>
  <c r="BK316" i="3"/>
  <c r="P316" i="3"/>
  <c r="BF316" i="3"/>
  <c r="BI315" i="3"/>
  <c r="BH315" i="3"/>
  <c r="BG315" i="3"/>
  <c r="BE315" i="3"/>
  <c r="X315" i="3"/>
  <c r="W315" i="3"/>
  <c r="AD315" i="3"/>
  <c r="AB315" i="3"/>
  <c r="Z315" i="3"/>
  <c r="V315" i="3"/>
  <c r="BK315" i="3" s="1"/>
  <c r="BI312" i="3"/>
  <c r="BH312" i="3"/>
  <c r="BG312" i="3"/>
  <c r="BE312" i="3"/>
  <c r="X312" i="3"/>
  <c r="W312" i="3"/>
  <c r="AD312" i="3"/>
  <c r="AB312" i="3"/>
  <c r="Z312" i="3"/>
  <c r="V312" i="3"/>
  <c r="BK312" i="3" s="1"/>
  <c r="BI311" i="3"/>
  <c r="BH311" i="3"/>
  <c r="BG311" i="3"/>
  <c r="BE311" i="3"/>
  <c r="X311" i="3"/>
  <c r="W311" i="3"/>
  <c r="AD311" i="3"/>
  <c r="AB311" i="3"/>
  <c r="Z311" i="3"/>
  <c r="V311" i="3"/>
  <c r="BK311" i="3" s="1"/>
  <c r="P311" i="3"/>
  <c r="BF311" i="3" s="1"/>
  <c r="BI310" i="3"/>
  <c r="BH310" i="3"/>
  <c r="BG310" i="3"/>
  <c r="BE310" i="3"/>
  <c r="X310" i="3"/>
  <c r="W310" i="3"/>
  <c r="AD310" i="3"/>
  <c r="AB310" i="3"/>
  <c r="Z310" i="3"/>
  <c r="V310" i="3"/>
  <c r="BK310" i="3"/>
  <c r="P310" i="3"/>
  <c r="BF310" i="3"/>
  <c r="BI307" i="3"/>
  <c r="BH307" i="3"/>
  <c r="BG307" i="3"/>
  <c r="BE307" i="3"/>
  <c r="X307" i="3"/>
  <c r="W307" i="3"/>
  <c r="AD307" i="3"/>
  <c r="AB307" i="3"/>
  <c r="Z307" i="3"/>
  <c r="V307" i="3"/>
  <c r="BK307" i="3" s="1"/>
  <c r="BI306" i="3"/>
  <c r="BH306" i="3"/>
  <c r="BG306" i="3"/>
  <c r="BE306" i="3"/>
  <c r="X306" i="3"/>
  <c r="W306" i="3"/>
  <c r="AD306" i="3"/>
  <c r="AB306" i="3"/>
  <c r="Z306" i="3"/>
  <c r="V306" i="3"/>
  <c r="BK306" i="3" s="1"/>
  <c r="BI303" i="3"/>
  <c r="BH303" i="3"/>
  <c r="BG303" i="3"/>
  <c r="BE303" i="3"/>
  <c r="X303" i="3"/>
  <c r="W303" i="3"/>
  <c r="AD303" i="3"/>
  <c r="AB303" i="3"/>
  <c r="Z303" i="3"/>
  <c r="V303" i="3"/>
  <c r="BK303" i="3" s="1"/>
  <c r="P303" i="3"/>
  <c r="BF303" i="3" s="1"/>
  <c r="BI302" i="3"/>
  <c r="BH302" i="3"/>
  <c r="BG302" i="3"/>
  <c r="BE302" i="3"/>
  <c r="X302" i="3"/>
  <c r="W302" i="3"/>
  <c r="AD302" i="3"/>
  <c r="AB302" i="3"/>
  <c r="Z302" i="3"/>
  <c r="V302" i="3"/>
  <c r="BK302" i="3"/>
  <c r="P302" i="3"/>
  <c r="BF302" i="3" s="1"/>
  <c r="BI301" i="3"/>
  <c r="BH301" i="3"/>
  <c r="BG301" i="3"/>
  <c r="BE301" i="3"/>
  <c r="X301" i="3"/>
  <c r="W301" i="3"/>
  <c r="AD301" i="3"/>
  <c r="AB301" i="3"/>
  <c r="Z301" i="3"/>
  <c r="V301" i="3"/>
  <c r="BK301" i="3" s="1"/>
  <c r="BI300" i="3"/>
  <c r="BH300" i="3"/>
  <c r="BG300" i="3"/>
  <c r="BE300" i="3"/>
  <c r="X300" i="3"/>
  <c r="W300" i="3"/>
  <c r="AD300" i="3"/>
  <c r="AB300" i="3"/>
  <c r="Z300" i="3"/>
  <c r="V300" i="3"/>
  <c r="BK300" i="3" s="1"/>
  <c r="BI299" i="3"/>
  <c r="BH299" i="3"/>
  <c r="BG299" i="3"/>
  <c r="BE299" i="3"/>
  <c r="X299" i="3"/>
  <c r="W299" i="3"/>
  <c r="AD299" i="3"/>
  <c r="AB299" i="3"/>
  <c r="Z299" i="3"/>
  <c r="V299" i="3"/>
  <c r="BK299" i="3" s="1"/>
  <c r="P299" i="3"/>
  <c r="BF299" i="3" s="1"/>
  <c r="BI298" i="3"/>
  <c r="BH298" i="3"/>
  <c r="BG298" i="3"/>
  <c r="BE298" i="3"/>
  <c r="X298" i="3"/>
  <c r="W298" i="3"/>
  <c r="AD298" i="3"/>
  <c r="AB298" i="3"/>
  <c r="Z298" i="3"/>
  <c r="V298" i="3"/>
  <c r="BK298" i="3"/>
  <c r="P298" i="3"/>
  <c r="BF298" i="3" s="1"/>
  <c r="BI297" i="3"/>
  <c r="BH297" i="3"/>
  <c r="BG297" i="3"/>
  <c r="BE297" i="3"/>
  <c r="X297" i="3"/>
  <c r="W297" i="3"/>
  <c r="AD297" i="3"/>
  <c r="AB297" i="3"/>
  <c r="Z297" i="3"/>
  <c r="V297" i="3"/>
  <c r="BK297" i="3" s="1"/>
  <c r="BI294" i="3"/>
  <c r="BH294" i="3"/>
  <c r="BG294" i="3"/>
  <c r="BE294" i="3"/>
  <c r="X294" i="3"/>
  <c r="W294" i="3"/>
  <c r="AD294" i="3"/>
  <c r="AB294" i="3"/>
  <c r="Z294" i="3"/>
  <c r="V294" i="3"/>
  <c r="BK294" i="3" s="1"/>
  <c r="BI291" i="3"/>
  <c r="BH291" i="3"/>
  <c r="BG291" i="3"/>
  <c r="BE291" i="3"/>
  <c r="X291" i="3"/>
  <c r="W291" i="3"/>
  <c r="AD291" i="3"/>
  <c r="AB291" i="3"/>
  <c r="Z291" i="3"/>
  <c r="V291" i="3"/>
  <c r="BK291" i="3" s="1"/>
  <c r="P291" i="3"/>
  <c r="BF291" i="3" s="1"/>
  <c r="BI290" i="3"/>
  <c r="BH290" i="3"/>
  <c r="BG290" i="3"/>
  <c r="BE290" i="3"/>
  <c r="X290" i="3"/>
  <c r="W290" i="3"/>
  <c r="AD290" i="3"/>
  <c r="AB290" i="3"/>
  <c r="Z290" i="3"/>
  <c r="V290" i="3"/>
  <c r="BK290" i="3"/>
  <c r="P290" i="3"/>
  <c r="BF290" i="3" s="1"/>
  <c r="BI289" i="3"/>
  <c r="BH289" i="3"/>
  <c r="BG289" i="3"/>
  <c r="BE289" i="3"/>
  <c r="X289" i="3"/>
  <c r="W289" i="3"/>
  <c r="AD289" i="3"/>
  <c r="AB289" i="3"/>
  <c r="Z289" i="3"/>
  <c r="V289" i="3"/>
  <c r="BK289" i="3" s="1"/>
  <c r="BI288" i="3"/>
  <c r="BH288" i="3"/>
  <c r="BG288" i="3"/>
  <c r="BE288" i="3"/>
  <c r="X288" i="3"/>
  <c r="X287" i="3" s="1"/>
  <c r="K94" i="3" s="1"/>
  <c r="W288" i="3"/>
  <c r="W287" i="3" s="1"/>
  <c r="AD288" i="3"/>
  <c r="AD287" i="3" s="1"/>
  <c r="AB288" i="3"/>
  <c r="AB287" i="3" s="1"/>
  <c r="Z288" i="3"/>
  <c r="Z287" i="3"/>
  <c r="V288" i="3"/>
  <c r="BK288" i="3" s="1"/>
  <c r="BK287" i="3" s="1"/>
  <c r="M287" i="3" s="1"/>
  <c r="M94" i="3" s="1"/>
  <c r="H94" i="3"/>
  <c r="BI282" i="3"/>
  <c r="BH282" i="3"/>
  <c r="BG282" i="3"/>
  <c r="BE282" i="3"/>
  <c r="X282" i="3"/>
  <c r="W282" i="3"/>
  <c r="AD282" i="3"/>
  <c r="AB282" i="3"/>
  <c r="Z282" i="3"/>
  <c r="V282" i="3"/>
  <c r="BK282" i="3" s="1"/>
  <c r="BI277" i="3"/>
  <c r="BH277" i="3"/>
  <c r="BG277" i="3"/>
  <c r="BE277" i="3"/>
  <c r="X277" i="3"/>
  <c r="W277" i="3"/>
  <c r="AD277" i="3"/>
  <c r="AB277" i="3"/>
  <c r="Z277" i="3"/>
  <c r="V277" i="3"/>
  <c r="BK277" i="3"/>
  <c r="P277" i="3"/>
  <c r="BF277" i="3"/>
  <c r="BI276" i="3"/>
  <c r="BH276" i="3"/>
  <c r="BG276" i="3"/>
  <c r="BE276" i="3"/>
  <c r="X276" i="3"/>
  <c r="W276" i="3"/>
  <c r="AD276" i="3"/>
  <c r="AB276" i="3"/>
  <c r="Z276" i="3"/>
  <c r="V276" i="3"/>
  <c r="BK276" i="3"/>
  <c r="P276" i="3"/>
  <c r="BF276" i="3" s="1"/>
  <c r="BI275" i="3"/>
  <c r="BH275" i="3"/>
  <c r="BG275" i="3"/>
  <c r="BE275" i="3"/>
  <c r="X275" i="3"/>
  <c r="W275" i="3"/>
  <c r="AD275" i="3"/>
  <c r="AB275" i="3"/>
  <c r="Z275" i="3"/>
  <c r="V275" i="3"/>
  <c r="P275" i="3" s="1"/>
  <c r="BF275" i="3" s="1"/>
  <c r="BK275" i="3"/>
  <c r="BI259" i="3"/>
  <c r="BH259" i="3"/>
  <c r="BG259" i="3"/>
  <c r="BE259" i="3"/>
  <c r="X259" i="3"/>
  <c r="W259" i="3"/>
  <c r="AD259" i="3"/>
  <c r="AB259" i="3"/>
  <c r="Z259" i="3"/>
  <c r="V259" i="3"/>
  <c r="BK259" i="3" s="1"/>
  <c r="BI256" i="3"/>
  <c r="BH256" i="3"/>
  <c r="BG256" i="3"/>
  <c r="BE256" i="3"/>
  <c r="X256" i="3"/>
  <c r="X255" i="3" s="1"/>
  <c r="K93" i="3" s="1"/>
  <c r="W256" i="3"/>
  <c r="W255" i="3"/>
  <c r="H93" i="3" s="1"/>
  <c r="AD256" i="3"/>
  <c r="AD255" i="3" s="1"/>
  <c r="AB256" i="3"/>
  <c r="AB255" i="3"/>
  <c r="Z256" i="3"/>
  <c r="Z255" i="3" s="1"/>
  <c r="V256" i="3"/>
  <c r="BK256" i="3"/>
  <c r="BK255" i="3" s="1"/>
  <c r="M255" i="3" s="1"/>
  <c r="M93" i="3" s="1"/>
  <c r="P256" i="3"/>
  <c r="BF256" i="3"/>
  <c r="BI254" i="3"/>
  <c r="BH254" i="3"/>
  <c r="BG254" i="3"/>
  <c r="BE254" i="3"/>
  <c r="X254" i="3"/>
  <c r="W254" i="3"/>
  <c r="AD254" i="3"/>
  <c r="AB254" i="3"/>
  <c r="Z254" i="3"/>
  <c r="V254" i="3"/>
  <c r="BK254" i="3" s="1"/>
  <c r="BI253" i="3"/>
  <c r="BH253" i="3"/>
  <c r="BG253" i="3"/>
  <c r="BE253" i="3"/>
  <c r="X253" i="3"/>
  <c r="W253" i="3"/>
  <c r="AD253" i="3"/>
  <c r="AB253" i="3"/>
  <c r="Z253" i="3"/>
  <c r="V253" i="3"/>
  <c r="BK253" i="3" s="1"/>
  <c r="P253" i="3"/>
  <c r="BF253" i="3" s="1"/>
  <c r="BI252" i="3"/>
  <c r="BH252" i="3"/>
  <c r="BG252" i="3"/>
  <c r="BE252" i="3"/>
  <c r="X252" i="3"/>
  <c r="W252" i="3"/>
  <c r="AD252" i="3"/>
  <c r="AB252" i="3"/>
  <c r="Z252" i="3"/>
  <c r="V252" i="3"/>
  <c r="BK252" i="3"/>
  <c r="P252" i="3"/>
  <c r="BF252" i="3" s="1"/>
  <c r="BI251" i="3"/>
  <c r="BH251" i="3"/>
  <c r="BG251" i="3"/>
  <c r="BE251" i="3"/>
  <c r="X251" i="3"/>
  <c r="W251" i="3"/>
  <c r="AD251" i="3"/>
  <c r="AB251" i="3"/>
  <c r="Z251" i="3"/>
  <c r="V251" i="3"/>
  <c r="P251" i="3" s="1"/>
  <c r="BF251" i="3" s="1"/>
  <c r="BI248" i="3"/>
  <c r="BH248" i="3"/>
  <c r="BG248" i="3"/>
  <c r="BE248" i="3"/>
  <c r="X248" i="3"/>
  <c r="W248" i="3"/>
  <c r="AD248" i="3"/>
  <c r="AB248" i="3"/>
  <c r="Z248" i="3"/>
  <c r="V248" i="3"/>
  <c r="BK248" i="3" s="1"/>
  <c r="BI245" i="3"/>
  <c r="BH245" i="3"/>
  <c r="BG245" i="3"/>
  <c r="BE245" i="3"/>
  <c r="X245" i="3"/>
  <c r="W245" i="3"/>
  <c r="AD245" i="3"/>
  <c r="AB245" i="3"/>
  <c r="Z245" i="3"/>
  <c r="V245" i="3"/>
  <c r="BK245" i="3" s="1"/>
  <c r="P245" i="3"/>
  <c r="BF245" i="3" s="1"/>
  <c r="BI242" i="3"/>
  <c r="BH242" i="3"/>
  <c r="BG242" i="3"/>
  <c r="BE242" i="3"/>
  <c r="X242" i="3"/>
  <c r="W242" i="3"/>
  <c r="AD242" i="3"/>
  <c r="AB242" i="3"/>
  <c r="Z242" i="3"/>
  <c r="V242" i="3"/>
  <c r="BK242" i="3"/>
  <c r="P242" i="3"/>
  <c r="BF242" i="3" s="1"/>
  <c r="BI239" i="3"/>
  <c r="BH239" i="3"/>
  <c r="BG239" i="3"/>
  <c r="BE239" i="3"/>
  <c r="X239" i="3"/>
  <c r="X238" i="3"/>
  <c r="W239" i="3"/>
  <c r="W238" i="3" s="1"/>
  <c r="H92" i="3" s="1"/>
  <c r="AD239" i="3"/>
  <c r="AD238" i="3"/>
  <c r="AB239" i="3"/>
  <c r="AB238" i="3" s="1"/>
  <c r="Z239" i="3"/>
  <c r="Z238" i="3"/>
  <c r="V239" i="3"/>
  <c r="BK239" i="3" s="1"/>
  <c r="P239" i="3"/>
  <c r="BF239" i="3"/>
  <c r="K92" i="3"/>
  <c r="BI237" i="3"/>
  <c r="BH237" i="3"/>
  <c r="BG237" i="3"/>
  <c r="BE237" i="3"/>
  <c r="X237" i="3"/>
  <c r="W237" i="3"/>
  <c r="AD237" i="3"/>
  <c r="AB237" i="3"/>
  <c r="Z237" i="3"/>
  <c r="V237" i="3"/>
  <c r="BK237" i="3"/>
  <c r="P237" i="3"/>
  <c r="BF237" i="3"/>
  <c r="BI234" i="3"/>
  <c r="BH234" i="3"/>
  <c r="BG234" i="3"/>
  <c r="BE234" i="3"/>
  <c r="X234" i="3"/>
  <c r="X233" i="3"/>
  <c r="W234" i="3"/>
  <c r="W233" i="3"/>
  <c r="H91" i="3" s="1"/>
  <c r="AD234" i="3"/>
  <c r="AD233" i="3"/>
  <c r="AB234" i="3"/>
  <c r="AB233" i="3"/>
  <c r="Z234" i="3"/>
  <c r="Z233" i="3"/>
  <c r="V234" i="3"/>
  <c r="BK234" i="3"/>
  <c r="BK233" i="3" s="1"/>
  <c r="M233" i="3" s="1"/>
  <c r="M91" i="3" s="1"/>
  <c r="P234" i="3"/>
  <c r="BF234" i="3"/>
  <c r="K91" i="3"/>
  <c r="BI232" i="3"/>
  <c r="BH232" i="3"/>
  <c r="BG232" i="3"/>
  <c r="BE232" i="3"/>
  <c r="X232" i="3"/>
  <c r="W232" i="3"/>
  <c r="AD232" i="3"/>
  <c r="AB232" i="3"/>
  <c r="Z232" i="3"/>
  <c r="V232" i="3"/>
  <c r="BK232" i="3"/>
  <c r="P232" i="3"/>
  <c r="BF232" i="3"/>
  <c r="BI220" i="3"/>
  <c r="BH220" i="3"/>
  <c r="BG220" i="3"/>
  <c r="BE220" i="3"/>
  <c r="X220" i="3"/>
  <c r="W220" i="3"/>
  <c r="AD220" i="3"/>
  <c r="AB220" i="3"/>
  <c r="Z220" i="3"/>
  <c r="V220" i="3"/>
  <c r="P220" i="3" s="1"/>
  <c r="BF220" i="3" s="1"/>
  <c r="BI214" i="3"/>
  <c r="BH214" i="3"/>
  <c r="BG214" i="3"/>
  <c r="BE214" i="3"/>
  <c r="X214" i="3"/>
  <c r="W214" i="3"/>
  <c r="AD214" i="3"/>
  <c r="AB214" i="3"/>
  <c r="Z214" i="3"/>
  <c r="V214" i="3"/>
  <c r="P214" i="3" s="1"/>
  <c r="BF214" i="3" s="1"/>
  <c r="BK214" i="3"/>
  <c r="BI195" i="3"/>
  <c r="BH195" i="3"/>
  <c r="BG195" i="3"/>
  <c r="BE195" i="3"/>
  <c r="X195" i="3"/>
  <c r="W195" i="3"/>
  <c r="AD195" i="3"/>
  <c r="AB195" i="3"/>
  <c r="Z195" i="3"/>
  <c r="V195" i="3"/>
  <c r="BK195" i="3" s="1"/>
  <c r="P195" i="3"/>
  <c r="BF195" i="3" s="1"/>
  <c r="BI192" i="3"/>
  <c r="BH192" i="3"/>
  <c r="BG192" i="3"/>
  <c r="BE192" i="3"/>
  <c r="X192" i="3"/>
  <c r="W192" i="3"/>
  <c r="AD192" i="3"/>
  <c r="AB192" i="3"/>
  <c r="Z192" i="3"/>
  <c r="V192" i="3"/>
  <c r="BK192" i="3"/>
  <c r="P192" i="3"/>
  <c r="BF192" i="3"/>
  <c r="BI191" i="3"/>
  <c r="BH191" i="3"/>
  <c r="BG191" i="3"/>
  <c r="BE191" i="3"/>
  <c r="X191" i="3"/>
  <c r="W191" i="3"/>
  <c r="AD191" i="3"/>
  <c r="AB191" i="3"/>
  <c r="Z191" i="3"/>
  <c r="V191" i="3"/>
  <c r="P191" i="3" s="1"/>
  <c r="BF191" i="3" s="1"/>
  <c r="BI190" i="3"/>
  <c r="BH190" i="3"/>
  <c r="BG190" i="3"/>
  <c r="BE190" i="3"/>
  <c r="X190" i="3"/>
  <c r="W190" i="3"/>
  <c r="AD190" i="3"/>
  <c r="AB190" i="3"/>
  <c r="Z190" i="3"/>
  <c r="V190" i="3"/>
  <c r="BK190" i="3"/>
  <c r="P190" i="3"/>
  <c r="BF190" i="3"/>
  <c r="BI186" i="3"/>
  <c r="BH186" i="3"/>
  <c r="BG186" i="3"/>
  <c r="BE186" i="3"/>
  <c r="X186" i="3"/>
  <c r="W186" i="3"/>
  <c r="AD186" i="3"/>
  <c r="AB186" i="3"/>
  <c r="Z186" i="3"/>
  <c r="V186" i="3"/>
  <c r="BK186" i="3" s="1"/>
  <c r="P186" i="3"/>
  <c r="BF186" i="3" s="1"/>
  <c r="BI185" i="3"/>
  <c r="BH185" i="3"/>
  <c r="BG185" i="3"/>
  <c r="BE185" i="3"/>
  <c r="X185" i="3"/>
  <c r="W185" i="3"/>
  <c r="AD185" i="3"/>
  <c r="AB185" i="3"/>
  <c r="Z185" i="3"/>
  <c r="V185" i="3"/>
  <c r="BK185" i="3"/>
  <c r="P185" i="3"/>
  <c r="BF185" i="3"/>
  <c r="BI184" i="3"/>
  <c r="BH184" i="3"/>
  <c r="BG184" i="3"/>
  <c r="BE184" i="3"/>
  <c r="X184" i="3"/>
  <c r="W184" i="3"/>
  <c r="AD184" i="3"/>
  <c r="AB184" i="3"/>
  <c r="Z184" i="3"/>
  <c r="V184" i="3"/>
  <c r="P184" i="3" s="1"/>
  <c r="BF184" i="3" s="1"/>
  <c r="BI172" i="3"/>
  <c r="BH172" i="3"/>
  <c r="BG172" i="3"/>
  <c r="BE172" i="3"/>
  <c r="X172" i="3"/>
  <c r="W172" i="3"/>
  <c r="AD172" i="3"/>
  <c r="AB172" i="3"/>
  <c r="Z172" i="3"/>
  <c r="V172" i="3"/>
  <c r="BK172" i="3" s="1"/>
  <c r="P172" i="3"/>
  <c r="BF172" i="3"/>
  <c r="BI162" i="3"/>
  <c r="BH162" i="3"/>
  <c r="BG162" i="3"/>
  <c r="BE162" i="3"/>
  <c r="X162" i="3"/>
  <c r="W162" i="3"/>
  <c r="AD162" i="3"/>
  <c r="AB162" i="3"/>
  <c r="Z162" i="3"/>
  <c r="V162" i="3"/>
  <c r="BK162" i="3"/>
  <c r="P162" i="3"/>
  <c r="BF162" i="3" s="1"/>
  <c r="BI161" i="3"/>
  <c r="BH161" i="3"/>
  <c r="BG161" i="3"/>
  <c r="BE161" i="3"/>
  <c r="X161" i="3"/>
  <c r="W161" i="3"/>
  <c r="AD161" i="3"/>
  <c r="AB161" i="3"/>
  <c r="Z161" i="3"/>
  <c r="V161" i="3"/>
  <c r="BK161" i="3"/>
  <c r="P161" i="3"/>
  <c r="BF161" i="3" s="1"/>
  <c r="BI143" i="3"/>
  <c r="BH143" i="3"/>
  <c r="BG143" i="3"/>
  <c r="BE143" i="3"/>
  <c r="X143" i="3"/>
  <c r="W143" i="3"/>
  <c r="AD143" i="3"/>
  <c r="AB143" i="3"/>
  <c r="Z143" i="3"/>
  <c r="V143" i="3"/>
  <c r="P143" i="3" s="1"/>
  <c r="BF143" i="3" s="1"/>
  <c r="BI142" i="3"/>
  <c r="BH142" i="3"/>
  <c r="BG142" i="3"/>
  <c r="BE142" i="3"/>
  <c r="X142" i="3"/>
  <c r="W142" i="3"/>
  <c r="AD142" i="3"/>
  <c r="AB142" i="3"/>
  <c r="Z142" i="3"/>
  <c r="V142" i="3"/>
  <c r="BK142" i="3" s="1"/>
  <c r="P142" i="3"/>
  <c r="BF142" i="3"/>
  <c r="BI134" i="3"/>
  <c r="BH134" i="3"/>
  <c r="BG134" i="3"/>
  <c r="BE134" i="3"/>
  <c r="X134" i="3"/>
  <c r="W134" i="3"/>
  <c r="AD134" i="3"/>
  <c r="AB134" i="3"/>
  <c r="Z134" i="3"/>
  <c r="V134" i="3"/>
  <c r="BK134" i="3"/>
  <c r="P134" i="3"/>
  <c r="BF134" i="3" s="1"/>
  <c r="BI133" i="3"/>
  <c r="BH133" i="3"/>
  <c r="BG133" i="3"/>
  <c r="BE133" i="3"/>
  <c r="X133" i="3"/>
  <c r="W133" i="3"/>
  <c r="AD133" i="3"/>
  <c r="AB133" i="3"/>
  <c r="Z133" i="3"/>
  <c r="V133" i="3"/>
  <c r="P133" i="3" s="1"/>
  <c r="BF133" i="3" s="1"/>
  <c r="BK133" i="3"/>
  <c r="BI132" i="3"/>
  <c r="BH132" i="3"/>
  <c r="BG132" i="3"/>
  <c r="BE132" i="3"/>
  <c r="X132" i="3"/>
  <c r="X131" i="3"/>
  <c r="X130" i="3" s="1"/>
  <c r="W132" i="3"/>
  <c r="W131" i="3" s="1"/>
  <c r="AD132" i="3"/>
  <c r="AD131" i="3"/>
  <c r="AD130" i="3" s="1"/>
  <c r="AD129" i="3" s="1"/>
  <c r="AB132" i="3"/>
  <c r="AB131" i="3"/>
  <c r="AB130" i="3" s="1"/>
  <c r="Z132" i="3"/>
  <c r="Z131" i="3"/>
  <c r="Z130" i="3" s="1"/>
  <c r="Z129" i="3" s="1"/>
  <c r="AW89" i="1" s="1"/>
  <c r="V132" i="3"/>
  <c r="BK132" i="3" s="1"/>
  <c r="K90" i="3"/>
  <c r="M126" i="3"/>
  <c r="F125" i="3"/>
  <c r="F123" i="3"/>
  <c r="F121" i="3"/>
  <c r="BI110" i="3"/>
  <c r="BH110" i="3"/>
  <c r="BG110" i="3"/>
  <c r="BE110" i="3"/>
  <c r="BI109" i="3"/>
  <c r="BH109" i="3"/>
  <c r="BG109" i="3"/>
  <c r="BE109" i="3"/>
  <c r="BI108" i="3"/>
  <c r="BH108" i="3"/>
  <c r="BG108" i="3"/>
  <c r="BE108" i="3"/>
  <c r="BI107" i="3"/>
  <c r="BH107" i="3"/>
  <c r="BG107" i="3"/>
  <c r="BE107" i="3"/>
  <c r="BI106" i="3"/>
  <c r="BH106" i="3"/>
  <c r="BG106" i="3"/>
  <c r="BE106" i="3"/>
  <c r="BI105" i="3"/>
  <c r="H38" i="3"/>
  <c r="BF89" i="1" s="1"/>
  <c r="BH105" i="3"/>
  <c r="H37" i="3" s="1"/>
  <c r="BE89" i="1" s="1"/>
  <c r="BG105" i="3"/>
  <c r="H36" i="3"/>
  <c r="BD89" i="1" s="1"/>
  <c r="BE105" i="3"/>
  <c r="M34" i="3" s="1"/>
  <c r="AX89" i="1" s="1"/>
  <c r="M84" i="3"/>
  <c r="F83" i="3"/>
  <c r="F81" i="3"/>
  <c r="F79" i="3"/>
  <c r="O18" i="3"/>
  <c r="E18" i="3"/>
  <c r="M125" i="3" s="1"/>
  <c r="O17" i="3"/>
  <c r="O15" i="3"/>
  <c r="E15" i="3"/>
  <c r="F126" i="3"/>
  <c r="F84" i="3"/>
  <c r="O14" i="3"/>
  <c r="O9" i="3"/>
  <c r="M123" i="3"/>
  <c r="M81" i="3"/>
  <c r="F6" i="3"/>
  <c r="F120" i="3" s="1"/>
  <c r="M191" i="2"/>
  <c r="BA88" i="1"/>
  <c r="AZ88" i="1"/>
  <c r="BI188" i="2"/>
  <c r="BH188" i="2"/>
  <c r="BG188" i="2"/>
  <c r="BE188" i="2"/>
  <c r="X188" i="2"/>
  <c r="W188" i="2"/>
  <c r="AD188" i="2"/>
  <c r="AB188" i="2"/>
  <c r="Z188" i="2"/>
  <c r="V188" i="2"/>
  <c r="P188" i="2" s="1"/>
  <c r="BF188" i="2" s="1"/>
  <c r="BK188" i="2"/>
  <c r="BI185" i="2"/>
  <c r="BH185" i="2"/>
  <c r="BG185" i="2"/>
  <c r="BE185" i="2"/>
  <c r="X185" i="2"/>
  <c r="X184" i="2"/>
  <c r="W185" i="2"/>
  <c r="W184" i="2"/>
  <c r="H98" i="2" s="1"/>
  <c r="AD185" i="2"/>
  <c r="AD184" i="2"/>
  <c r="AB185" i="2"/>
  <c r="AB184" i="2"/>
  <c r="Z185" i="2"/>
  <c r="Z184" i="2"/>
  <c r="V185" i="2"/>
  <c r="BK185" i="2"/>
  <c r="BK184" i="2" s="1"/>
  <c r="M184" i="2" s="1"/>
  <c r="M98" i="2" s="1"/>
  <c r="P185" i="2"/>
  <c r="BF185" i="2"/>
  <c r="K98" i="2"/>
  <c r="BI183" i="2"/>
  <c r="BH183" i="2"/>
  <c r="BG183" i="2"/>
  <c r="BE183" i="2"/>
  <c r="X183" i="2"/>
  <c r="W183" i="2"/>
  <c r="AD183" i="2"/>
  <c r="AB183" i="2"/>
  <c r="Z183" i="2"/>
  <c r="V183" i="2"/>
  <c r="P183" i="2" s="1"/>
  <c r="BF183" i="2" s="1"/>
  <c r="BK183" i="2"/>
  <c r="BI182" i="2"/>
  <c r="BH182" i="2"/>
  <c r="BG182" i="2"/>
  <c r="BE182" i="2"/>
  <c r="X182" i="2"/>
  <c r="W182" i="2"/>
  <c r="AD182" i="2"/>
  <c r="AB182" i="2"/>
  <c r="Z182" i="2"/>
  <c r="V182" i="2"/>
  <c r="BK182" i="2" s="1"/>
  <c r="BI179" i="2"/>
  <c r="BH179" i="2"/>
  <c r="BG179" i="2"/>
  <c r="BE179" i="2"/>
  <c r="X179" i="2"/>
  <c r="X178" i="2" s="1"/>
  <c r="W179" i="2"/>
  <c r="W178" i="2"/>
  <c r="W177" i="2" s="1"/>
  <c r="H96" i="2" s="1"/>
  <c r="AD179" i="2"/>
  <c r="AD178" i="2" s="1"/>
  <c r="AD177" i="2" s="1"/>
  <c r="AB179" i="2"/>
  <c r="AB178" i="2"/>
  <c r="AB177" i="2" s="1"/>
  <c r="Z179" i="2"/>
  <c r="Z178" i="2" s="1"/>
  <c r="Z177" i="2" s="1"/>
  <c r="V179" i="2"/>
  <c r="P179" i="2" s="1"/>
  <c r="BF179" i="2" s="1"/>
  <c r="BK179" i="2"/>
  <c r="BI176" i="2"/>
  <c r="BH176" i="2"/>
  <c r="BG176" i="2"/>
  <c r="BE176" i="2"/>
  <c r="X176" i="2"/>
  <c r="X175" i="2"/>
  <c r="W176" i="2"/>
  <c r="W175" i="2"/>
  <c r="H95" i="2" s="1"/>
  <c r="AD176" i="2"/>
  <c r="AD175" i="2"/>
  <c r="AB176" i="2"/>
  <c r="AB175" i="2"/>
  <c r="Z176" i="2"/>
  <c r="Z175" i="2"/>
  <c r="V176" i="2"/>
  <c r="BK176" i="2"/>
  <c r="BK175" i="2" s="1"/>
  <c r="M175" i="2" s="1"/>
  <c r="M95" i="2" s="1"/>
  <c r="P176" i="2"/>
  <c r="BF176" i="2"/>
  <c r="K95" i="2"/>
  <c r="BI174" i="2"/>
  <c r="BH174" i="2"/>
  <c r="BG174" i="2"/>
  <c r="BE174" i="2"/>
  <c r="X174" i="2"/>
  <c r="W174" i="2"/>
  <c r="AD174" i="2"/>
  <c r="AB174" i="2"/>
  <c r="Z174" i="2"/>
  <c r="V174" i="2"/>
  <c r="BK174" i="2"/>
  <c r="P174" i="2"/>
  <c r="BF174" i="2"/>
  <c r="BI173" i="2"/>
  <c r="BH173" i="2"/>
  <c r="BG173" i="2"/>
  <c r="BE173" i="2"/>
  <c r="X173" i="2"/>
  <c r="W173" i="2"/>
  <c r="AD173" i="2"/>
  <c r="AB173" i="2"/>
  <c r="Z173" i="2"/>
  <c r="V173" i="2"/>
  <c r="BK173" i="2" s="1"/>
  <c r="P173" i="2"/>
  <c r="BF173" i="2" s="1"/>
  <c r="BI172" i="2"/>
  <c r="BH172" i="2"/>
  <c r="BG172" i="2"/>
  <c r="BE172" i="2"/>
  <c r="X172" i="2"/>
  <c r="W172" i="2"/>
  <c r="AD172" i="2"/>
  <c r="AB172" i="2"/>
  <c r="Z172" i="2"/>
  <c r="V172" i="2"/>
  <c r="P172" i="2" s="1"/>
  <c r="BF172" i="2" s="1"/>
  <c r="BK172" i="2"/>
  <c r="BI171" i="2"/>
  <c r="BH171" i="2"/>
  <c r="BG171" i="2"/>
  <c r="BE171" i="2"/>
  <c r="X171" i="2"/>
  <c r="W171" i="2"/>
  <c r="AD171" i="2"/>
  <c r="AB171" i="2"/>
  <c r="Z171" i="2"/>
  <c r="V171" i="2"/>
  <c r="BK171" i="2" s="1"/>
  <c r="BI168" i="2"/>
  <c r="BH168" i="2"/>
  <c r="BG168" i="2"/>
  <c r="BE168" i="2"/>
  <c r="X168" i="2"/>
  <c r="W168" i="2"/>
  <c r="AD168" i="2"/>
  <c r="AB168" i="2"/>
  <c r="Z168" i="2"/>
  <c r="V168" i="2"/>
  <c r="BK168" i="2"/>
  <c r="P168" i="2"/>
  <c r="BF168" i="2"/>
  <c r="BI167" i="2"/>
  <c r="BH167" i="2"/>
  <c r="BG167" i="2"/>
  <c r="BE167" i="2"/>
  <c r="X167" i="2"/>
  <c r="W167" i="2"/>
  <c r="AD167" i="2"/>
  <c r="AB167" i="2"/>
  <c r="Z167" i="2"/>
  <c r="V167" i="2"/>
  <c r="BK167" i="2" s="1"/>
  <c r="P167" i="2"/>
  <c r="BF167" i="2" s="1"/>
  <c r="BI166" i="2"/>
  <c r="BH166" i="2"/>
  <c r="BG166" i="2"/>
  <c r="BE166" i="2"/>
  <c r="X166" i="2"/>
  <c r="W166" i="2"/>
  <c r="AD166" i="2"/>
  <c r="AB166" i="2"/>
  <c r="Z166" i="2"/>
  <c r="V166" i="2"/>
  <c r="P166" i="2" s="1"/>
  <c r="BF166" i="2" s="1"/>
  <c r="BK166" i="2"/>
  <c r="BI163" i="2"/>
  <c r="BH163" i="2"/>
  <c r="BG163" i="2"/>
  <c r="BE163" i="2"/>
  <c r="X163" i="2"/>
  <c r="X162" i="2"/>
  <c r="W163" i="2"/>
  <c r="W162" i="2"/>
  <c r="H94" i="2" s="1"/>
  <c r="AD163" i="2"/>
  <c r="AD162" i="2"/>
  <c r="AB163" i="2"/>
  <c r="AB162" i="2"/>
  <c r="Z163" i="2"/>
  <c r="Z162" i="2"/>
  <c r="V163" i="2"/>
  <c r="BK163" i="2"/>
  <c r="BK162" i="2" s="1"/>
  <c r="M162" i="2" s="1"/>
  <c r="M94" i="2" s="1"/>
  <c r="P163" i="2"/>
  <c r="BF163" i="2"/>
  <c r="K94" i="2"/>
  <c r="BI159" i="2"/>
  <c r="BH159" i="2"/>
  <c r="BG159" i="2"/>
  <c r="BE159" i="2"/>
  <c r="X159" i="2"/>
  <c r="X158" i="2" s="1"/>
  <c r="K93" i="2" s="1"/>
  <c r="W159" i="2"/>
  <c r="W158" i="2" s="1"/>
  <c r="H93" i="2" s="1"/>
  <c r="AD159" i="2"/>
  <c r="AD158" i="2" s="1"/>
  <c r="AB159" i="2"/>
  <c r="AB158" i="2" s="1"/>
  <c r="Z159" i="2"/>
  <c r="Z158" i="2" s="1"/>
  <c r="V159" i="2"/>
  <c r="BK159" i="2" s="1"/>
  <c r="BK158" i="2" s="1"/>
  <c r="M158" i="2" s="1"/>
  <c r="M93" i="2" s="1"/>
  <c r="P159" i="2"/>
  <c r="BF159" i="2" s="1"/>
  <c r="BI155" i="2"/>
  <c r="BH155" i="2"/>
  <c r="BG155" i="2"/>
  <c r="BE155" i="2"/>
  <c r="X155" i="2"/>
  <c r="W155" i="2"/>
  <c r="AD155" i="2"/>
  <c r="AB155" i="2"/>
  <c r="Z155" i="2"/>
  <c r="V155" i="2"/>
  <c r="BK155" i="2" s="1"/>
  <c r="P155" i="2"/>
  <c r="BF155" i="2" s="1"/>
  <c r="BI154" i="2"/>
  <c r="BH154" i="2"/>
  <c r="BG154" i="2"/>
  <c r="BE154" i="2"/>
  <c r="X154" i="2"/>
  <c r="X153" i="2" s="1"/>
  <c r="K92" i="2" s="1"/>
  <c r="W154" i="2"/>
  <c r="W153" i="2" s="1"/>
  <c r="H92" i="2" s="1"/>
  <c r="AD154" i="2"/>
  <c r="AD153" i="2" s="1"/>
  <c r="AB154" i="2"/>
  <c r="AB153" i="2" s="1"/>
  <c r="Z154" i="2"/>
  <c r="Z153" i="2" s="1"/>
  <c r="V154" i="2"/>
  <c r="BK154" i="2" s="1"/>
  <c r="P154" i="2"/>
  <c r="BF154" i="2" s="1"/>
  <c r="BI150" i="2"/>
  <c r="BH150" i="2"/>
  <c r="BG150" i="2"/>
  <c r="BE150" i="2"/>
  <c r="X150" i="2"/>
  <c r="W150" i="2"/>
  <c r="AD150" i="2"/>
  <c r="AB150" i="2"/>
  <c r="Z150" i="2"/>
  <c r="V150" i="2"/>
  <c r="BK150" i="2" s="1"/>
  <c r="P150" i="2"/>
  <c r="BF150" i="2" s="1"/>
  <c r="BI147" i="2"/>
  <c r="BH147" i="2"/>
  <c r="BG147" i="2"/>
  <c r="BE147" i="2"/>
  <c r="X147" i="2"/>
  <c r="W147" i="2"/>
  <c r="AD147" i="2"/>
  <c r="AB147" i="2"/>
  <c r="Z147" i="2"/>
  <c r="V147" i="2"/>
  <c r="BK147" i="2"/>
  <c r="P147" i="2"/>
  <c r="BF147" i="2"/>
  <c r="BI146" i="2"/>
  <c r="BH146" i="2"/>
  <c r="BG146" i="2"/>
  <c r="BE146" i="2"/>
  <c r="X146" i="2"/>
  <c r="W146" i="2"/>
  <c r="AD146" i="2"/>
  <c r="AB146" i="2"/>
  <c r="Z146" i="2"/>
  <c r="V146" i="2"/>
  <c r="BK146" i="2" s="1"/>
  <c r="BI145" i="2"/>
  <c r="BH145" i="2"/>
  <c r="BG145" i="2"/>
  <c r="BE145" i="2"/>
  <c r="X145" i="2"/>
  <c r="W145" i="2"/>
  <c r="AD145" i="2"/>
  <c r="AB145" i="2"/>
  <c r="Z145" i="2"/>
  <c r="V145" i="2"/>
  <c r="P145" i="2" s="1"/>
  <c r="BF145" i="2" s="1"/>
  <c r="BK145" i="2"/>
  <c r="BI142" i="2"/>
  <c r="BH142" i="2"/>
  <c r="BG142" i="2"/>
  <c r="BE142" i="2"/>
  <c r="X142" i="2"/>
  <c r="W142" i="2"/>
  <c r="AD142" i="2"/>
  <c r="AB142" i="2"/>
  <c r="Z142" i="2"/>
  <c r="V142" i="2"/>
  <c r="BK142" i="2" s="1"/>
  <c r="P142" i="2"/>
  <c r="BF142" i="2" s="1"/>
  <c r="BI138" i="2"/>
  <c r="BH138" i="2"/>
  <c r="BG138" i="2"/>
  <c r="BE138" i="2"/>
  <c r="X138" i="2"/>
  <c r="X137" i="2" s="1"/>
  <c r="K91" i="2" s="1"/>
  <c r="W138" i="2"/>
  <c r="W137" i="2" s="1"/>
  <c r="H91" i="2" s="1"/>
  <c r="AD138" i="2"/>
  <c r="AD137" i="2" s="1"/>
  <c r="AB138" i="2"/>
  <c r="AB137" i="2" s="1"/>
  <c r="Z138" i="2"/>
  <c r="Z137" i="2" s="1"/>
  <c r="V138" i="2"/>
  <c r="BK138" i="2" s="1"/>
  <c r="BK137" i="2" s="1"/>
  <c r="M137" i="2" s="1"/>
  <c r="M91" i="2" s="1"/>
  <c r="P138" i="2"/>
  <c r="BF138" i="2" s="1"/>
  <c r="BI136" i="2"/>
  <c r="BH136" i="2"/>
  <c r="BG136" i="2"/>
  <c r="BE136" i="2"/>
  <c r="X136" i="2"/>
  <c r="W136" i="2"/>
  <c r="AD136" i="2"/>
  <c r="AB136" i="2"/>
  <c r="Z136" i="2"/>
  <c r="V136" i="2"/>
  <c r="BK136" i="2" s="1"/>
  <c r="P136" i="2"/>
  <c r="BF136" i="2" s="1"/>
  <c r="BI135" i="2"/>
  <c r="BH135" i="2"/>
  <c r="BG135" i="2"/>
  <c r="BE135" i="2"/>
  <c r="X135" i="2"/>
  <c r="W135" i="2"/>
  <c r="AD135" i="2"/>
  <c r="AB135" i="2"/>
  <c r="Z135" i="2"/>
  <c r="V135" i="2"/>
  <c r="BK135" i="2"/>
  <c r="P135" i="2"/>
  <c r="BF135" i="2"/>
  <c r="BI134" i="2"/>
  <c r="BH134" i="2"/>
  <c r="BG134" i="2"/>
  <c r="BE134" i="2"/>
  <c r="X134" i="2"/>
  <c r="W134" i="2"/>
  <c r="AD134" i="2"/>
  <c r="AB134" i="2"/>
  <c r="AB127" i="2" s="1"/>
  <c r="AB126" i="2" s="1"/>
  <c r="AB125" i="2" s="1"/>
  <c r="Z134" i="2"/>
  <c r="V134" i="2"/>
  <c r="BK134" i="2" s="1"/>
  <c r="P134" i="2"/>
  <c r="BF134" i="2" s="1"/>
  <c r="BI131" i="2"/>
  <c r="BH131" i="2"/>
  <c r="BG131" i="2"/>
  <c r="BE131" i="2"/>
  <c r="X131" i="2"/>
  <c r="W131" i="2"/>
  <c r="AD131" i="2"/>
  <c r="AB131" i="2"/>
  <c r="Z131" i="2"/>
  <c r="V131" i="2"/>
  <c r="P131" i="2" s="1"/>
  <c r="BK131" i="2"/>
  <c r="BF131" i="2"/>
  <c r="BI128" i="2"/>
  <c r="BH128" i="2"/>
  <c r="BG128" i="2"/>
  <c r="BE128" i="2"/>
  <c r="X128" i="2"/>
  <c r="X127" i="2"/>
  <c r="X126" i="2" s="1"/>
  <c r="K89" i="2" s="1"/>
  <c r="W128" i="2"/>
  <c r="W127" i="2" s="1"/>
  <c r="W126" i="2" s="1"/>
  <c r="AD128" i="2"/>
  <c r="AD127" i="2"/>
  <c r="AD126" i="2" s="1"/>
  <c r="AD125" i="2" s="1"/>
  <c r="AB128" i="2"/>
  <c r="Z128" i="2"/>
  <c r="Z127" i="2"/>
  <c r="Z126" i="2" s="1"/>
  <c r="Z125" i="2" s="1"/>
  <c r="AW88" i="1" s="1"/>
  <c r="V128" i="2"/>
  <c r="BK128" i="2" s="1"/>
  <c r="BK127" i="2" s="1"/>
  <c r="H90" i="2"/>
  <c r="M122" i="2"/>
  <c r="F121" i="2"/>
  <c r="F119" i="2"/>
  <c r="F11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BI101" i="2"/>
  <c r="H38" i="2"/>
  <c r="BF88" i="1" s="1"/>
  <c r="BF87" i="1" s="1"/>
  <c r="W37" i="1" s="1"/>
  <c r="BH101" i="2"/>
  <c r="H37" i="2" s="1"/>
  <c r="BE88" i="1" s="1"/>
  <c r="BG101" i="2"/>
  <c r="H36" i="2"/>
  <c r="BD88" i="1" s="1"/>
  <c r="BD87" i="1" s="1"/>
  <c r="BE101" i="2"/>
  <c r="H34" i="2" s="1"/>
  <c r="BB88" i="1" s="1"/>
  <c r="M84" i="2"/>
  <c r="F83" i="2"/>
  <c r="F81" i="2"/>
  <c r="F79" i="2"/>
  <c r="O18" i="2"/>
  <c r="E18" i="2"/>
  <c r="M121" i="2" s="1"/>
  <c r="M83" i="2"/>
  <c r="O17" i="2"/>
  <c r="O15" i="2"/>
  <c r="E15" i="2"/>
  <c r="F122" i="2"/>
  <c r="F84" i="2"/>
  <c r="O14" i="2"/>
  <c r="O9" i="2"/>
  <c r="M119" i="2"/>
  <c r="M81" i="2"/>
  <c r="F6" i="2"/>
  <c r="F116" i="2" s="1"/>
  <c r="F78" i="2"/>
  <c r="CK96" i="1"/>
  <c r="CJ96" i="1"/>
  <c r="CI96" i="1"/>
  <c r="CC96" i="1"/>
  <c r="CH96" i="1"/>
  <c r="CB96" i="1"/>
  <c r="CG96" i="1"/>
  <c r="CA96" i="1"/>
  <c r="CF96" i="1"/>
  <c r="BZ96" i="1"/>
  <c r="CE96" i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H93" i="1"/>
  <c r="CG93" i="1"/>
  <c r="CF93" i="1"/>
  <c r="BZ93" i="1"/>
  <c r="CE93" i="1"/>
  <c r="AM83" i="1"/>
  <c r="L83" i="1"/>
  <c r="AM82" i="1"/>
  <c r="L82" i="1"/>
  <c r="AM80" i="1"/>
  <c r="L80" i="1"/>
  <c r="L78" i="1"/>
  <c r="L77" i="1"/>
  <c r="AZ87" i="1" l="1"/>
  <c r="W35" i="1"/>
  <c r="W125" i="2"/>
  <c r="H88" i="2" s="1"/>
  <c r="M28" i="2" s="1"/>
  <c r="AS88" i="1" s="1"/>
  <c r="H89" i="2"/>
  <c r="M127" i="2"/>
  <c r="M90" i="2" s="1"/>
  <c r="M34" i="2"/>
  <c r="AX88" i="1" s="1"/>
  <c r="K90" i="2"/>
  <c r="X125" i="2"/>
  <c r="K88" i="2" s="1"/>
  <c r="M29" i="2" s="1"/>
  <c r="AT88" i="1" s="1"/>
  <c r="BK178" i="2"/>
  <c r="K97" i="2"/>
  <c r="X177" i="2"/>
  <c r="K96" i="2" s="1"/>
  <c r="W130" i="3"/>
  <c r="H90" i="3"/>
  <c r="P128" i="2"/>
  <c r="BF128" i="2" s="1"/>
  <c r="BK153" i="2"/>
  <c r="M153" i="2" s="1"/>
  <c r="M92" i="2" s="1"/>
  <c r="K89" i="3"/>
  <c r="H34" i="3"/>
  <c r="BB89" i="1" s="1"/>
  <c r="BB87" i="1" s="1"/>
  <c r="BK143" i="3"/>
  <c r="BK131" i="3" s="1"/>
  <c r="BK184" i="3"/>
  <c r="BK191" i="3"/>
  <c r="BK220" i="3"/>
  <c r="BK251" i="3"/>
  <c r="BK238" i="3" s="1"/>
  <c r="M238" i="3" s="1"/>
  <c r="M92" i="3" s="1"/>
  <c r="P146" i="2"/>
  <c r="BF146" i="2" s="1"/>
  <c r="P171" i="2"/>
  <c r="BF171" i="2" s="1"/>
  <c r="P182" i="2"/>
  <c r="BF182" i="2" s="1"/>
  <c r="F78" i="3"/>
  <c r="M83" i="3"/>
  <c r="P288" i="3"/>
  <c r="BF288" i="3" s="1"/>
  <c r="X414" i="3"/>
  <c r="K97" i="3" s="1"/>
  <c r="K98" i="3"/>
  <c r="H97" i="2"/>
  <c r="P132" i="3"/>
  <c r="BF132" i="3" s="1"/>
  <c r="P248" i="3"/>
  <c r="BF248" i="3" s="1"/>
  <c r="P254" i="3"/>
  <c r="BF254" i="3" s="1"/>
  <c r="P259" i="3"/>
  <c r="BF259" i="3" s="1"/>
  <c r="P282" i="3"/>
  <c r="BF282" i="3" s="1"/>
  <c r="M415" i="3"/>
  <c r="M98" i="3" s="1"/>
  <c r="W414" i="3"/>
  <c r="H97" i="3" s="1"/>
  <c r="H98" i="3"/>
  <c r="P294" i="3"/>
  <c r="BF294" i="3" s="1"/>
  <c r="P300" i="3"/>
  <c r="BF300" i="3" s="1"/>
  <c r="P306" i="3"/>
  <c r="BF306" i="3" s="1"/>
  <c r="P312" i="3"/>
  <c r="BF312" i="3" s="1"/>
  <c r="P346" i="3"/>
  <c r="BF346" i="3" s="1"/>
  <c r="P352" i="3"/>
  <c r="BF352" i="3" s="1"/>
  <c r="P356" i="3"/>
  <c r="BF356" i="3" s="1"/>
  <c r="P360" i="3"/>
  <c r="BF360" i="3" s="1"/>
  <c r="P370" i="3"/>
  <c r="BF370" i="3" s="1"/>
  <c r="P378" i="3"/>
  <c r="BF378" i="3" s="1"/>
  <c r="P382" i="3"/>
  <c r="BF382" i="3" s="1"/>
  <c r="P390" i="3"/>
  <c r="BF390" i="3" s="1"/>
  <c r="P396" i="3"/>
  <c r="BF396" i="3" s="1"/>
  <c r="P400" i="3"/>
  <c r="BF400" i="3" s="1"/>
  <c r="P416" i="3"/>
  <c r="BF416" i="3" s="1"/>
  <c r="P420" i="3"/>
  <c r="BF420" i="3" s="1"/>
  <c r="P428" i="3"/>
  <c r="BF428" i="3" s="1"/>
  <c r="BK449" i="3"/>
  <c r="P449" i="3"/>
  <c r="BF449" i="3" s="1"/>
  <c r="BK453" i="3"/>
  <c r="P453" i="3"/>
  <c r="BF453" i="3" s="1"/>
  <c r="F117" i="4"/>
  <c r="F78" i="4"/>
  <c r="M34" i="4"/>
  <c r="AX90" i="1" s="1"/>
  <c r="H34" i="4"/>
  <c r="BB90" i="1" s="1"/>
  <c r="BK132" i="4"/>
  <c r="BK128" i="4" s="1"/>
  <c r="P132" i="4"/>
  <c r="BF132" i="4" s="1"/>
  <c r="BK145" i="4"/>
  <c r="BK143" i="4" s="1"/>
  <c r="M143" i="4" s="1"/>
  <c r="M91" i="4" s="1"/>
  <c r="P145" i="4"/>
  <c r="BF145" i="4" s="1"/>
  <c r="M186" i="4"/>
  <c r="M97" i="4" s="1"/>
  <c r="X185" i="4"/>
  <c r="K96" i="4" s="1"/>
  <c r="K97" i="4"/>
  <c r="P289" i="3"/>
  <c r="BF289" i="3" s="1"/>
  <c r="P297" i="3"/>
  <c r="BF297" i="3" s="1"/>
  <c r="P301" i="3"/>
  <c r="BF301" i="3" s="1"/>
  <c r="P307" i="3"/>
  <c r="BF307" i="3" s="1"/>
  <c r="P315" i="3"/>
  <c r="BF315" i="3" s="1"/>
  <c r="P323" i="3"/>
  <c r="BF323" i="3" s="1"/>
  <c r="P327" i="3"/>
  <c r="BF327" i="3" s="1"/>
  <c r="P331" i="3"/>
  <c r="BF331" i="3" s="1"/>
  <c r="P335" i="3"/>
  <c r="BF335" i="3" s="1"/>
  <c r="P339" i="3"/>
  <c r="BF339" i="3" s="1"/>
  <c r="P343" i="3"/>
  <c r="BF343" i="3" s="1"/>
  <c r="P347" i="3"/>
  <c r="BF347" i="3" s="1"/>
  <c r="P353" i="3"/>
  <c r="BF353" i="3" s="1"/>
  <c r="BK442" i="3"/>
  <c r="M442" i="3" s="1"/>
  <c r="M100" i="3" s="1"/>
  <c r="H90" i="4"/>
  <c r="AB128" i="4"/>
  <c r="AB127" i="4" s="1"/>
  <c r="AB126" i="4" s="1"/>
  <c r="BK140" i="4"/>
  <c r="P140" i="4"/>
  <c r="BF140" i="4" s="1"/>
  <c r="AD143" i="4"/>
  <c r="P157" i="4"/>
  <c r="BF157" i="4" s="1"/>
  <c r="BK178" i="4"/>
  <c r="P178" i="4"/>
  <c r="BF178" i="4" s="1"/>
  <c r="W447" i="3"/>
  <c r="H101" i="3" s="1"/>
  <c r="H102" i="3"/>
  <c r="BK457" i="3"/>
  <c r="P457" i="3"/>
  <c r="BF457" i="3" s="1"/>
  <c r="W143" i="4"/>
  <c r="H91" i="4" s="1"/>
  <c r="BK151" i="4"/>
  <c r="P151" i="4"/>
  <c r="BF151" i="4" s="1"/>
  <c r="BK165" i="4"/>
  <c r="BK160" i="4" s="1"/>
  <c r="M160" i="4" s="1"/>
  <c r="M93" i="4" s="1"/>
  <c r="P165" i="4"/>
  <c r="BF165" i="4" s="1"/>
  <c r="Z169" i="4"/>
  <c r="X169" i="4"/>
  <c r="K94" i="4" s="1"/>
  <c r="AB448" i="3"/>
  <c r="AB447" i="3" s="1"/>
  <c r="AB129" i="3" s="1"/>
  <c r="K102" i="3"/>
  <c r="X447" i="3"/>
  <c r="K101" i="3" s="1"/>
  <c r="H37" i="4"/>
  <c r="BE90" i="1" s="1"/>
  <c r="BE87" i="1" s="1"/>
  <c r="Z128" i="4"/>
  <c r="Z127" i="4" s="1"/>
  <c r="Z126" i="4" s="1"/>
  <c r="AW90" i="1" s="1"/>
  <c r="AW87" i="1" s="1"/>
  <c r="AD128" i="4"/>
  <c r="AD127" i="4" s="1"/>
  <c r="AD126" i="4" s="1"/>
  <c r="X128" i="4"/>
  <c r="BK172" i="4"/>
  <c r="P172" i="4"/>
  <c r="BF172" i="4" s="1"/>
  <c r="BK182" i="4"/>
  <c r="BK169" i="4" s="1"/>
  <c r="M169" i="4" s="1"/>
  <c r="M94" i="4" s="1"/>
  <c r="P182" i="4"/>
  <c r="BF182" i="4" s="1"/>
  <c r="BK190" i="4"/>
  <c r="M190" i="4" s="1"/>
  <c r="M98" i="4" s="1"/>
  <c r="P203" i="4"/>
  <c r="BF203" i="4" s="1"/>
  <c r="W36" i="1" l="1"/>
  <c r="BA87" i="1"/>
  <c r="BK130" i="3"/>
  <c r="M131" i="3"/>
  <c r="M90" i="3" s="1"/>
  <c r="M128" i="4"/>
  <c r="M90" i="4" s="1"/>
  <c r="BK127" i="4"/>
  <c r="AX87" i="1"/>
  <c r="BK126" i="2"/>
  <c r="BK185" i="4"/>
  <c r="M185" i="4" s="1"/>
  <c r="M96" i="4" s="1"/>
  <c r="BK448" i="3"/>
  <c r="BK414" i="3"/>
  <c r="M414" i="3" s="1"/>
  <c r="M97" i="3" s="1"/>
  <c r="X127" i="4"/>
  <c r="K90" i="4"/>
  <c r="W127" i="4"/>
  <c r="X129" i="3"/>
  <c r="K88" i="3" s="1"/>
  <c r="M29" i="3" s="1"/>
  <c r="AT89" i="1" s="1"/>
  <c r="H89" i="3"/>
  <c r="W129" i="3"/>
  <c r="H88" i="3" s="1"/>
  <c r="M28" i="3" s="1"/>
  <c r="AS89" i="1" s="1"/>
  <c r="M178" i="2"/>
  <c r="M97" i="2" s="1"/>
  <c r="BK177" i="2"/>
  <c r="M177" i="2" s="1"/>
  <c r="M96" i="2" s="1"/>
  <c r="AT87" i="1" l="1"/>
  <c r="AK28" i="1" s="1"/>
  <c r="AS87" i="1"/>
  <c r="AK27" i="1" s="1"/>
  <c r="K89" i="4"/>
  <c r="X126" i="4"/>
  <c r="K88" i="4" s="1"/>
  <c r="M29" i="4" s="1"/>
  <c r="AT90" i="1" s="1"/>
  <c r="M130" i="3"/>
  <c r="M89" i="3" s="1"/>
  <c r="M126" i="2"/>
  <c r="M89" i="2" s="1"/>
  <c r="BK125" i="2"/>
  <c r="M125" i="2" s="1"/>
  <c r="M88" i="2" s="1"/>
  <c r="BK126" i="4"/>
  <c r="M126" i="4" s="1"/>
  <c r="M88" i="4" s="1"/>
  <c r="M127" i="4"/>
  <c r="M89" i="4" s="1"/>
  <c r="H89" i="4"/>
  <c r="W126" i="4"/>
  <c r="H88" i="4" s="1"/>
  <c r="M28" i="4" s="1"/>
  <c r="AS90" i="1" s="1"/>
  <c r="M448" i="3"/>
  <c r="M102" i="3" s="1"/>
  <c r="BK447" i="3"/>
  <c r="M447" i="3" s="1"/>
  <c r="M101" i="3" s="1"/>
  <c r="M105" i="2" l="1"/>
  <c r="BF105" i="2" s="1"/>
  <c r="M103" i="2"/>
  <c r="BF103" i="2" s="1"/>
  <c r="M27" i="2"/>
  <c r="M106" i="2"/>
  <c r="BF106" i="2" s="1"/>
  <c r="M104" i="2"/>
  <c r="BF104" i="2" s="1"/>
  <c r="M102" i="2"/>
  <c r="BF102" i="2" s="1"/>
  <c r="M101" i="2"/>
  <c r="BK129" i="3"/>
  <c r="M129" i="3" s="1"/>
  <c r="M88" i="3" s="1"/>
  <c r="M107" i="4"/>
  <c r="BF107" i="4" s="1"/>
  <c r="M105" i="4"/>
  <c r="BF105" i="4" s="1"/>
  <c r="M103" i="4"/>
  <c r="BF103" i="4" s="1"/>
  <c r="M102" i="4"/>
  <c r="M106" i="4"/>
  <c r="BF106" i="4" s="1"/>
  <c r="M104" i="4"/>
  <c r="BF104" i="4" s="1"/>
  <c r="M27" i="4"/>
  <c r="M110" i="3" l="1"/>
  <c r="BF110" i="3" s="1"/>
  <c r="M108" i="3"/>
  <c r="BF108" i="3" s="1"/>
  <c r="M106" i="3"/>
  <c r="BF106" i="3" s="1"/>
  <c r="M105" i="3"/>
  <c r="M109" i="3"/>
  <c r="BF109" i="3" s="1"/>
  <c r="M107" i="3"/>
  <c r="BF107" i="3" s="1"/>
  <c r="M27" i="3"/>
  <c r="M100" i="2"/>
  <c r="BF101" i="2"/>
  <c r="M101" i="4"/>
  <c r="BF102" i="4"/>
  <c r="M35" i="4" l="1"/>
  <c r="AY90" i="1" s="1"/>
  <c r="AV90" i="1" s="1"/>
  <c r="H35" i="4"/>
  <c r="BC90" i="1" s="1"/>
  <c r="H35" i="2"/>
  <c r="BC88" i="1" s="1"/>
  <c r="M35" i="2"/>
  <c r="AY88" i="1" s="1"/>
  <c r="AV88" i="1" s="1"/>
  <c r="M30" i="2"/>
  <c r="L108" i="2"/>
  <c r="M30" i="4"/>
  <c r="L109" i="4"/>
  <c r="BF105" i="3"/>
  <c r="M104" i="3"/>
  <c r="M30" i="3" l="1"/>
  <c r="L112" i="3"/>
  <c r="AU90" i="1"/>
  <c r="M32" i="4"/>
  <c r="M35" i="3"/>
  <c r="AY89" i="1" s="1"/>
  <c r="AV89" i="1" s="1"/>
  <c r="H35" i="3"/>
  <c r="BC89" i="1" s="1"/>
  <c r="BC87" i="1" s="1"/>
  <c r="AU88" i="1"/>
  <c r="M32" i="2"/>
  <c r="W34" i="1" l="1"/>
  <c r="AY87" i="1"/>
  <c r="AG90" i="1"/>
  <c r="AN90" i="1" s="1"/>
  <c r="L40" i="4"/>
  <c r="L40" i="2"/>
  <c r="AG88" i="1"/>
  <c r="AU89" i="1"/>
  <c r="AU87" i="1" s="1"/>
  <c r="M32" i="3"/>
  <c r="AN88" i="1" l="1"/>
  <c r="AK34" i="1"/>
  <c r="AV87" i="1"/>
  <c r="AG89" i="1"/>
  <c r="AN89" i="1" s="1"/>
  <c r="L40" i="3"/>
  <c r="AG87" i="1" l="1"/>
  <c r="AK26" i="1" l="1"/>
  <c r="AG96" i="1"/>
  <c r="AN87" i="1"/>
  <c r="AG95" i="1"/>
  <c r="AG94" i="1"/>
  <c r="AG93" i="1"/>
  <c r="AV95" i="1" l="1"/>
  <c r="BY95" i="1" s="1"/>
  <c r="CD95" i="1"/>
  <c r="AG92" i="1"/>
  <c r="AN93" i="1"/>
  <c r="AV93" i="1"/>
  <c r="BY93" i="1" s="1"/>
  <c r="CD93" i="1"/>
  <c r="CD96" i="1"/>
  <c r="AV96" i="1"/>
  <c r="BY96" i="1" s="1"/>
  <c r="CD94" i="1"/>
  <c r="AV94" i="1"/>
  <c r="BY94" i="1" s="1"/>
  <c r="AK29" i="1" l="1"/>
  <c r="AK31" i="1" s="1"/>
  <c r="AK39" i="1" s="1"/>
  <c r="AG98" i="1"/>
  <c r="W33" i="1"/>
  <c r="AK33" i="1"/>
  <c r="AN95" i="1"/>
  <c r="AN94" i="1"/>
  <c r="AN92" i="1" s="1"/>
  <c r="AN98" i="1" s="1"/>
  <c r="AN96" i="1"/>
</calcChain>
</file>

<file path=xl/sharedStrings.xml><?xml version="1.0" encoding="utf-8"?>
<sst xmlns="http://schemas.openxmlformats.org/spreadsheetml/2006/main" count="5905" uniqueCount="942">
  <si>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</si>
  <si>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</si>
  <si>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</si>
  <si>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</si>
  <si>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</si>
  <si>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</si>
  <si>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</si>
  <si>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True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</si>
  <si>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</si>
  <si>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</si>
  <si>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</si>
  <si>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</si>
  <si>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</si>
  <si>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</si>
  <si>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</si>
  <si>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</si>
  <si>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13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</si>
  <si>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</si>
  <si>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</si>
  <si>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ES červená Skala - spevnené plochy</t>
  </si>
  <si>
    <t>JKSO:</t>
  </si>
  <si>
    <t/>
  </si>
  <si>
    <t>KS:</t>
  </si>
  <si>
    <t>Miesto:</t>
  </si>
  <si>
    <t>Šumiac - Červená Skala</t>
  </si>
  <si>
    <t>Dátum:</t>
  </si>
  <si>
    <t>29. 3. 2018</t>
  </si>
  <si>
    <t>Objednávateľ:</t>
  </si>
  <si>
    <t>IČO:</t>
  </si>
  <si>
    <t>36038351</t>
  </si>
  <si>
    <t>LESY Slovenskej republiky, štátny podnik</t>
  </si>
  <si>
    <t>IČO DPH:</t>
  </si>
  <si>
    <t>SK2020087982</t>
  </si>
  <si>
    <t>Zhotoviteľ:</t>
  </si>
  <si>
    <t>Vyplň údaj</t>
  </si>
  <si>
    <t>Projektant:</t>
  </si>
  <si>
    <t>HPK Engineering a.s.</t>
  </si>
  <si>
    <t>0,01</t>
  </si>
  <si>
    <t>Spracovateľ:</t>
  </si>
  <si>
    <t>Ing. Lengyelova</t>
  </si>
  <si>
    <t>Poznámka:</t>
  </si>
  <si>
    <t>Náklady z rozpočtov</t>
  </si>
  <si>
    <t>Materiál</t>
  </si>
  <si>
    <t>Montáž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</si>
  <si>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</si>
  <si>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</si>
  <si>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</si>
  <si>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</si>
  <si>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</si>
  <si>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</si>
  <si>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</si>
  <si>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</si>
  <si>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</si>
  <si>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</si>
  <si>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</si>
  <si>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</si>
  <si>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</si>
  <si>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</si>
  <si>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</si>
  <si>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</si>
  <si>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</si>
  <si>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</si>
  <si>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</si>
  <si>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</si>
  <si>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</si>
  <si>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</si>
  <si>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</si>
  <si>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</si>
  <si>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</si>
  <si>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</si>
  <si>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</si>
  <si>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</si>
  <si>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</si>
  <si>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</si>
  <si>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</si>
  <si>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</si>
  <si>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</si>
  <si>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</si>
  <si>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</si>
  <si>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</si>
  <si>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</si>
  <si>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</si>
  <si>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</si>
  <si>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</si>
  <si>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</si>
  <si>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</si>
  <si>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</si>
  <si>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{e12b2913-9de6-4c86-b421-35af28ce312b}</t>
  </si>
  <si>
    <t>{00000000-0000-0000-0000-000000000000}</t>
  </si>
  <si>
    <t>/</t>
  </si>
  <si>
    <t>SO 03</t>
  </si>
  <si>
    <t>Oporný múr</t>
  </si>
  <si>
    <t>1</t>
  </si>
  <si>
    <t>{90a757d4-972c-484b-af96-e2acd757e4cc}</t>
  </si>
  <si>
    <t>SO 04</t>
  </si>
  <si>
    <t>Kanalizácia</t>
  </si>
  <si>
    <t>{43ab61b0-b773-4140-a64b-00094d8ffdb8}</t>
  </si>
  <si>
    <t>SO 02</t>
  </si>
  <si>
    <t>Spevnené plochy</t>
  </si>
  <si>
    <t>{60cdcabe-8136-4c9a-ad25-2094c86a048d}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</si>
  <si>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</si>
  <si>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</si>
  <si>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</si>
  <si>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</si>
  <si>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</si>
  <si>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</si>
  <si>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</si>
  <si>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</si>
  <si>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</si>
  <si>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</si>
  <si>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</si>
  <si>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</si>
  <si>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</si>
  <si>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</si>
  <si>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</si>
  <si>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</si>
  <si>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03 - Oporný múr</t>
  </si>
  <si>
    <t>Šumiac - červená Skala</t>
  </si>
  <si>
    <t>Lesy Slovenskej republiky,š.p., Odšt. závod Beňuš</t>
  </si>
  <si>
    <t>Ing. Lengyelová</t>
  </si>
  <si>
    <t>Náklady z rozpočtu</t>
  </si>
  <si>
    <t>REKAPITULÁCIA ROZPOČTU</t>
  </si>
  <si>
    <t>Kód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</si>
  <si>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</si>
  <si>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</si>
  <si>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</si>
  <si>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</si>
  <si>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</si>
  <si>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</si>
  <si>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</si>
  <si>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</si>
  <si>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</si>
  <si>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</si>
  <si>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</si>
  <si>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</si>
  <si>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</si>
  <si>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767 - Konštrukcie doplnkové kovové</t>
  </si>
  <si>
    <t xml:space="preserve">    783 - Dokončovacie práce - nátery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</si>
  <si>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</si>
  <si>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</si>
  <si>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</si>
  <si>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</si>
  <si>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</si>
  <si>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</si>
  <si>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</si>
  <si>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</si>
  <si>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</si>
  <si>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</si>
  <si>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</si>
  <si>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</si>
  <si>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</si>
  <si>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</si>
  <si>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</si>
  <si>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</si>
  <si>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 materiál [EUR]</t>
  </si>
  <si>
    <t>J. montáž [EUR]</t>
  </si>
  <si>
    <t>Poznámka</t>
  </si>
  <si>
    <t>J.cena [EUR]</t>
  </si>
  <si>
    <t>Materiál celkom [EUR]</t>
  </si>
  <si>
    <t>Montáž celkom [EUR]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</si>
  <si>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</si>
  <si>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</si>
  <si>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</si>
  <si>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</si>
  <si>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</si>
  <si>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</si>
  <si>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Dodávateľ</t>
  </si>
  <si>
    <t>ROZPOCET</t>
  </si>
  <si>
    <t>K</t>
  </si>
  <si>
    <t>130001101</t>
  </si>
  <si>
    <t>Príplatok k cenám za sťaženie výkopu pre všetky triedy</t>
  </si>
  <si>
    <t>m3</t>
  </si>
  <si>
    <t>4</t>
  </si>
  <si>
    <t>187,8*0,5*1,1</t>
  </si>
  <si>
    <t>VV</t>
  </si>
  <si>
    <t>Súčet</t>
  </si>
  <si>
    <t>131201203</t>
  </si>
  <si>
    <t>Výkop zapaženej jamy v hornine 3, nad 1000 do 10000 m3</t>
  </si>
  <si>
    <t>187,8*(2,2+3,5)/2*2</t>
  </si>
  <si>
    <t>3</t>
  </si>
  <si>
    <t>131201209</t>
  </si>
  <si>
    <t>Príplatok za lepivosť pri hĺbení zapažených jám a zárezov s urovnaním dna v hornine 3</t>
  </si>
  <si>
    <t>6</t>
  </si>
  <si>
    <t>162301142</t>
  </si>
  <si>
    <t>Vodorovné premiestnenie výkopku  po spevnenej ceste z  horniny tr.1-4  v množstve nad 1000 do 10000 m3 na vzdialenosť do 1000 m</t>
  </si>
  <si>
    <t>8</t>
  </si>
  <si>
    <t>5</t>
  </si>
  <si>
    <t>171201203</t>
  </si>
  <si>
    <t>Uloženie sypaniny na skládky nad 1000 do 10000 m3</t>
  </si>
  <si>
    <t>10</t>
  </si>
  <si>
    <t>327323127</t>
  </si>
  <si>
    <t>Múry a valy z betónu železového tr. C 25/30</t>
  </si>
  <si>
    <t>12</t>
  </si>
  <si>
    <t>187,8*1,8*0,5+187,8*0,5*1,6-0,5*1,08*1*3</t>
  </si>
  <si>
    <t>1,6*0,5*0,39*3+(1,8+0,8)/2*1,08*0,3*2*3+1*1,8*0,15*3+(0,3+0,18)/2*1*6*3</t>
  </si>
  <si>
    <t>7</t>
  </si>
  <si>
    <t>327351211</t>
  </si>
  <si>
    <t>Debnenie múrov a valov zvislých aj sklonených, výšky do 20 m zhotovenie</t>
  </si>
  <si>
    <t>m2</t>
  </si>
  <si>
    <t>14</t>
  </si>
  <si>
    <t>187,8*2,1*2+1*0,18*6*3</t>
  </si>
  <si>
    <t>327351221</t>
  </si>
  <si>
    <t>Debnenie múrov a valov zvislých aj sklonených, výšky do 20 m odstránenie</t>
  </si>
  <si>
    <t>16</t>
  </si>
  <si>
    <t>9</t>
  </si>
  <si>
    <t>327361006</t>
  </si>
  <si>
    <t>Výstuž múrov a valov priemeru do 12 mm, z ocele 10 505</t>
  </si>
  <si>
    <t>t</t>
  </si>
  <si>
    <t>18</t>
  </si>
  <si>
    <t>327361040</t>
  </si>
  <si>
    <t>Výstuž múrov a valov zo zváraných sietí</t>
  </si>
  <si>
    <t>0,4266</t>
  </si>
  <si>
    <t>11</t>
  </si>
  <si>
    <t>327501111</t>
  </si>
  <si>
    <t>Výplň za oporami a protimrazové kliny so zhutnením z kameniva drveného alebo ťaženého pre múry a valy</t>
  </si>
  <si>
    <t>22</t>
  </si>
  <si>
    <t>187,8*2,1*0,3+187,8*0,3*1,2+187,8*(0,3+1)/2*1+187,8*(2,1+3,3)/2*1,1</t>
  </si>
  <si>
    <t>454811111</t>
  </si>
  <si>
    <t>Osadenie prestupu s privarením na výstuž z oceľových rúr vnútorného priemeru do 600 mm</t>
  </si>
  <si>
    <t>ks</t>
  </si>
  <si>
    <t>24</t>
  </si>
  <si>
    <t>M</t>
  </si>
  <si>
    <t>1413085000</t>
  </si>
  <si>
    <t>Rúrka hladká kruhová bezošvá D 108 mm, hrúbka steny 4,0mm ozn.11 353.0.</t>
  </si>
  <si>
    <t>m</t>
  </si>
  <si>
    <t>26</t>
  </si>
  <si>
    <t>0,65*37</t>
  </si>
  <si>
    <t>631313611</t>
  </si>
  <si>
    <t>Mazanina z betónu prostého tr.C 16/20 hr.nad 80 do 120 mm</t>
  </si>
  <si>
    <t>28</t>
  </si>
  <si>
    <t>187,8*1,8*0,1</t>
  </si>
  <si>
    <t>15</t>
  </si>
  <si>
    <t>941955001</t>
  </si>
  <si>
    <t>Lešenie ľahké pracovné pomocné, s výškou lešeňovej podlahy do 1,20 m</t>
  </si>
  <si>
    <t>30</t>
  </si>
  <si>
    <t>187,8*2</t>
  </si>
  <si>
    <t>952901411</t>
  </si>
  <si>
    <t>Vyčistenie ostatných objektov (kanálov, zásobníkov a pod.) akejkoľvek výšky</t>
  </si>
  <si>
    <t>32</t>
  </si>
  <si>
    <t>17</t>
  </si>
  <si>
    <t>953943121</t>
  </si>
  <si>
    <t>Osadenie drobných kovových predmetov do betónu pred zabetónovaním, hmotnosti do 1 kg/kus (bez dodávky)</t>
  </si>
  <si>
    <t>34</t>
  </si>
  <si>
    <t>962052211</t>
  </si>
  <si>
    <t>Búranie muriva železobetonového nadzákladného,  -2,40000t</t>
  </si>
  <si>
    <t>36</t>
  </si>
  <si>
    <t>325</t>
  </si>
  <si>
    <t>19</t>
  </si>
  <si>
    <t>979081111</t>
  </si>
  <si>
    <t>Odvoz sutiny a vybúraných hmôt na skládku do 1 km</t>
  </si>
  <si>
    <t>38</t>
  </si>
  <si>
    <t>979081121</t>
  </si>
  <si>
    <t>Odvoz sutiny a vybúraných hmôt na skládku za každý ďalší 1 km</t>
  </si>
  <si>
    <t>40</t>
  </si>
  <si>
    <t>21</t>
  </si>
  <si>
    <t>979082111</t>
  </si>
  <si>
    <t>Vnútrostavenisková doprava sutiny a vybúraných hmôt do 10 m</t>
  </si>
  <si>
    <t>42</t>
  </si>
  <si>
    <t>979089012</t>
  </si>
  <si>
    <t>Poplatok za skladovanie - betón, tehly, dlaždice (17 01 ), ostatné</t>
  </si>
  <si>
    <t>44</t>
  </si>
  <si>
    <t>23</t>
  </si>
  <si>
    <t>998152121</t>
  </si>
  <si>
    <t>Presun hmôt pre obj.8152, 8153,8159,zvislá nosná konštr.monolitická betónová, výška do 3 m</t>
  </si>
  <si>
    <t>46</t>
  </si>
  <si>
    <t>767995103</t>
  </si>
  <si>
    <t>Montáž ostatných atypických kovových stavebných doplnkových konštrukcií nad 10 do 20 kg</t>
  </si>
  <si>
    <t>kg</t>
  </si>
  <si>
    <t>48</t>
  </si>
  <si>
    <t>147,2+3295</t>
  </si>
  <si>
    <t>25</t>
  </si>
  <si>
    <t>553000000</t>
  </si>
  <si>
    <t>Oceľová konštrukcia-1/z</t>
  </si>
  <si>
    <t>50</t>
  </si>
  <si>
    <t>998767201</t>
  </si>
  <si>
    <t>Presun hmôt pre kovové stavebné doplnkové konštrukcie v objektoch výšky do 6 m</t>
  </si>
  <si>
    <t>%</t>
  </si>
  <si>
    <t>52</t>
  </si>
  <si>
    <t>27</t>
  </si>
  <si>
    <t>783226100</t>
  </si>
  <si>
    <t>Nátery kov.stav.doplnk.konštr. syntetické na vzduchu schnúce základný - 35µm</t>
  </si>
  <si>
    <t>54</t>
  </si>
  <si>
    <t>187,8*0,391</t>
  </si>
  <si>
    <t>783992000</t>
  </si>
  <si>
    <t>Nátery ostatné bezpečnostnými farbami šrafovaním</t>
  </si>
  <si>
    <t>56</t>
  </si>
  <si>
    <t>187,8*0,1*2</t>
  </si>
  <si>
    <t>VP - Práce naviac</t>
  </si>
  <si>
    <t>PN</t>
  </si>
  <si>
    <t>SO 04 - Kanalizácia</t>
  </si>
  <si>
    <t>Lesy Slonenskej republiky,š.p.Odštepný závod Beňuš</t>
  </si>
  <si>
    <t>Ing. Lengylová</t>
  </si>
  <si>
    <t xml:space="preserve">    2 - Zakladanie</t>
  </si>
  <si>
    <t xml:space="preserve">    8 - Rúrové vedenie</t>
  </si>
  <si>
    <t xml:space="preserve">    711 - Izolácie proti vode a vlhkosti</t>
  </si>
  <si>
    <t>M - Práce a dodávky M</t>
  </si>
  <si>
    <t xml:space="preserve">    23-M - Montáže potrubia</t>
  </si>
  <si>
    <t>115101201</t>
  </si>
  <si>
    <t>Čerpanie vody na dopravnú výšku do 10 m s priemerným prítokom litrov za minútu nad 100 do 500 l</t>
  </si>
  <si>
    <t>hod</t>
  </si>
  <si>
    <t>115101301</t>
  </si>
  <si>
    <t>Pohotovosť záložnej čerpacej súpravy pre výšku do 10 m, s prítokom litrov za minútu nad 100 do 500 l</t>
  </si>
  <si>
    <t>deň</t>
  </si>
  <si>
    <t>131201103</t>
  </si>
  <si>
    <t>Výkop nezapaženej jamy v hornine 3, nad 1000 do 10000 m3</t>
  </si>
  <si>
    <t>"orl"</t>
  </si>
  <si>
    <t>((8,8*3,6)+(13,564*8,922))/2*3,97-13,564*1,66*1,38</t>
  </si>
  <si>
    <t>"šachty"</t>
  </si>
  <si>
    <t>((2,3*2,3)*(5,41*5,18))/2*(2,62+2,39+2,17+1,99+1,78+1,63)</t>
  </si>
  <si>
    <t>"kalník"</t>
  </si>
  <si>
    <t>((2,3*3)+(2,9*4,5))/2*1,5</t>
  </si>
  <si>
    <t>131201109</t>
  </si>
  <si>
    <t>Hĺbenie nezapažených jám a zárezov. Príplatok za lepivosť horniny 3</t>
  </si>
  <si>
    <t>132201202</t>
  </si>
  <si>
    <t>Výkop ryhy šírky 600-2000mm horn.3 od 100 do 1000 m3</t>
  </si>
  <si>
    <t>"stoka A1-1"</t>
  </si>
  <si>
    <t>21,67*1,25*2,79</t>
  </si>
  <si>
    <t>"stoka A"</t>
  </si>
  <si>
    <t>(199,13-14,13)*1,25*2,03</t>
  </si>
  <si>
    <t>"stoka A1-2"</t>
  </si>
  <si>
    <t>28*1,25*2,18</t>
  </si>
  <si>
    <t>"stoka A1-3"</t>
  </si>
  <si>
    <t>36*1,25*1,8</t>
  </si>
  <si>
    <t>"dokop pre šachty"</t>
  </si>
  <si>
    <t>2,1*(2,1-1)*(3,23+2,79+2,72)</t>
  </si>
  <si>
    <t>"prípojky"</t>
  </si>
  <si>
    <t>20*1*1,5</t>
  </si>
  <si>
    <t>"pre vpuste"</t>
  </si>
  <si>
    <t>1,5*1,5*(1,91+2,235+2,235+1,91)</t>
  </si>
  <si>
    <t>"hydranty"</t>
  </si>
  <si>
    <t>2*2*1,5*4</t>
  </si>
  <si>
    <t>132201209</t>
  </si>
  <si>
    <t>Príplatok k cenám za lepivosť pri hĺbení rýh š. nad 600 do 2 000 mm zapaž. i nezapažených, s urovnaním dna v hornine 3</t>
  </si>
  <si>
    <t>151101101</t>
  </si>
  <si>
    <t>Paženie a rozopretie stien rýh pre podzemné vedenie, príložné do 2 m</t>
  </si>
  <si>
    <t>36*1,8*2</t>
  </si>
  <si>
    <t>20*1,5*2</t>
  </si>
  <si>
    <t>1,5*(1,91+1,91)*4</t>
  </si>
  <si>
    <t>2*1,5*4*4</t>
  </si>
  <si>
    <t>151101102</t>
  </si>
  <si>
    <t>Paženie a rozopretie stien rýh pre podzemné vedenie, príložné do 4 m</t>
  </si>
  <si>
    <t>21,67*2,79*2</t>
  </si>
  <si>
    <t>(199,13-14,13)*2,03*2</t>
  </si>
  <si>
    <t>28*2,18*2</t>
  </si>
  <si>
    <t>2*(2,1+(2,1-1))*(3,23+2,79+2,72)</t>
  </si>
  <si>
    <t>1,5*(2,235+2,235)*4</t>
  </si>
  <si>
    <t>151101111</t>
  </si>
  <si>
    <t>Odstránenie paženia rýh pre podzemné vedenie, príložné hĺbky do 2 m</t>
  </si>
  <si>
    <t>151101112</t>
  </si>
  <si>
    <t>Odstránenie paženia rýh pre podzemné vedenie, príložné hĺbky do 4 m</t>
  </si>
  <si>
    <t>162501142</t>
  </si>
  <si>
    <t>Vodorovné premiestnenie výkopku po spevnenej ceste z horniny tr.1-4, nad 1000 do 10000 m3 na vzdialenosť do 3000 m</t>
  </si>
  <si>
    <t>795,154+1219,463</t>
  </si>
  <si>
    <t>-(14,963-1,8*1,8*1,5)-24</t>
  </si>
  <si>
    <t>162501143</t>
  </si>
  <si>
    <t>Vodorovné premiestnenie výkopku po spevnenej ceste z horniny tr.1-4, nad 1000 do 10000 m3, príplatok k cene za každých ďalšich a začatých 1000 m</t>
  </si>
  <si>
    <t>171209002</t>
  </si>
  <si>
    <t>Poplatok za skladovanie - zemina a kamenivo (17 05) ostatné</t>
  </si>
  <si>
    <t>1980,514*1,8</t>
  </si>
  <si>
    <t>174101003</t>
  </si>
  <si>
    <t>Zásyp sypaninou so zhutnením jám, šachiet, rýh, zárezov alebo okolo objektov nad 1000 do 10000 m3</t>
  </si>
  <si>
    <t>1219,463</t>
  </si>
  <si>
    <t>-1,8*1,8*1,5</t>
  </si>
  <si>
    <t>-3,14*0,7*0,7*(2,62+2,39+2,17+1,99+1,78+1,63)</t>
  </si>
  <si>
    <t>-8,8*3,6*0,12-8,2*3*0,15-3,6*2,6*1,9*2-3,14*0,6*0,6*1,8*3</t>
  </si>
  <si>
    <t>795,154</t>
  </si>
  <si>
    <t>-21,67*1,25*0,85</t>
  </si>
  <si>
    <t>-199,13*1,25*0,75</t>
  </si>
  <si>
    <t>-28*1,25*0,65</t>
  </si>
  <si>
    <t>-36*1,25*0,65</t>
  </si>
  <si>
    <t>-3,14*0,6*0,6*(3,23+2,79+2,72)</t>
  </si>
  <si>
    <t>-20*1*0,55</t>
  </si>
  <si>
    <t>-3,14*0,3*0,3*(1,91+2,235+2,235+1,91)</t>
  </si>
  <si>
    <t>5834358400</t>
  </si>
  <si>
    <t>Kamenivo drvené hrubé frakcia 16-63 STN EN 13242 + A1, STN EN 13450</t>
  </si>
  <si>
    <t>1680,306</t>
  </si>
  <si>
    <t>-((2,3*3)+(2,9*4,5))/2*1,5-24</t>
  </si>
  <si>
    <t>1641,343*1,8</t>
  </si>
  <si>
    <t>175101101</t>
  </si>
  <si>
    <t>Obsyp potrubia sypaninou z vhodných hornín 1 až 4 bez prehodenia sypaniny</t>
  </si>
  <si>
    <t>21,67*1,25*0,70-21,67*3,14*0,26*0,26</t>
  </si>
  <si>
    <t>199,13*1,25*0,60-199,13*3,14*0,21*0,21</t>
  </si>
  <si>
    <t>28*1,25*0,50-28*3,14*0,15*0,15</t>
  </si>
  <si>
    <t>36*1,25*0,50-36*3,14*0,15*0,15</t>
  </si>
  <si>
    <t>20*1*0,40</t>
  </si>
  <si>
    <t>5833362000</t>
  </si>
  <si>
    <t>Kamenivo ťažené hrubé frakcia 4-8 STN EN 13242 + A1</t>
  </si>
  <si>
    <t>211511111</t>
  </si>
  <si>
    <t>Výplň odvodňovacieho rebra alebo trativodu do rýh lomovým kameňom netriedeným</t>
  </si>
  <si>
    <t>4*0,5</t>
  </si>
  <si>
    <t>273362021</t>
  </si>
  <si>
    <t>Výstuž základových dosiek zo zvár. sietí KARI</t>
  </si>
  <si>
    <t>317661153p</t>
  </si>
  <si>
    <t>Výplň škár  tmelom silikonovým, š.škáry cez 15 do 40mm, dilatačných</t>
  </si>
  <si>
    <t>7,2/0,5*0,7</t>
  </si>
  <si>
    <t>380321532</t>
  </si>
  <si>
    <t>Kompletné konštr. čistiarní odpad. vôd zo železobetónu tr. C 30/37, hr. 150-300 mm</t>
  </si>
  <si>
    <t>1,8*1,8*0,3+(1,8+1+1)*0,3*2,2</t>
  </si>
  <si>
    <t>380321533</t>
  </si>
  <si>
    <t>Kompletné konštr. čistiarní odpad. vôd zo železobetónu tr. C 30/37, hr. nad 300 mm</t>
  </si>
  <si>
    <t>1,8*0,4*2,1+1,8*0,5*(0,27+0,2)/2</t>
  </si>
  <si>
    <t>380356241</t>
  </si>
  <si>
    <t>Debnenie komplet. konštruk. čist., odpad. vôd neom. z bet. vodostav. plôch rovinných zhotovenie</t>
  </si>
  <si>
    <t>1,8*2,6*4+1,8*0,1+1,2*2,3*4</t>
  </si>
  <si>
    <t>380356242</t>
  </si>
  <si>
    <t>Debnenie komplet. konštruk. čist., odpad. vôd neom. z bet. vodostav. plôch rovinných odstránenie</t>
  </si>
  <si>
    <t>380361006</t>
  </si>
  <si>
    <t>Výstuž komplet. konstr. čist., odpadových vôd a nádrží z ocele 10505</t>
  </si>
  <si>
    <t>386921133</t>
  </si>
  <si>
    <t>Montáž odlučovača ropných látok v prefabrikovanej nádrži, betónový, s prietokom 125 l/s</t>
  </si>
  <si>
    <t>KLI125</t>
  </si>
  <si>
    <t>Odlučovač ropných látok KL Integro 125</t>
  </si>
  <si>
    <t>29</t>
  </si>
  <si>
    <t>451572111</t>
  </si>
  <si>
    <t>Lôžko pod potrubie, stoky a drobné objekty, v otvorenom výkope z kameniva drobného ťaženého 0-4 mm</t>
  </si>
  <si>
    <t>58</t>
  </si>
  <si>
    <t>3,6*8,8*0,03+1,7*1,7*0,03*6</t>
  </si>
  <si>
    <t>451573111</t>
  </si>
  <si>
    <t>Lôžko pod potrubie, stoky a drobné objekty, v otvorenom výkope z piesku a štrkopiesku do 63 mm</t>
  </si>
  <si>
    <t>60</t>
  </si>
  <si>
    <t>8,8*3,6*0,12</t>
  </si>
  <si>
    <t>21,67*1,25*0,17</t>
  </si>
  <si>
    <t>199,13*1,25*0,17</t>
  </si>
  <si>
    <t>28*1,25*0,17</t>
  </si>
  <si>
    <t>36*1,25*0,17</t>
  </si>
  <si>
    <t>20*1*0,15</t>
  </si>
  <si>
    <t>2,3*2,3*0,1*6</t>
  </si>
  <si>
    <t>31</t>
  </si>
  <si>
    <t>452112211</t>
  </si>
  <si>
    <t>Osadenie rámu pod poklopy a mreže, výšky do 100 mm</t>
  </si>
  <si>
    <t>62</t>
  </si>
  <si>
    <t>4222520203</t>
  </si>
  <si>
    <t>Podkladová univerzálna doska pre posúvače na vodu, HAWLE</t>
  </si>
  <si>
    <t>64</t>
  </si>
  <si>
    <t>33</t>
  </si>
  <si>
    <t>452311141</t>
  </si>
  <si>
    <t>Dosky, bloky, sedlá z betónu v otvorenom výkope tr. C 16/20</t>
  </si>
  <si>
    <t>66</t>
  </si>
  <si>
    <t>8,2*3*0,15+1,7*1,7*0,1*6</t>
  </si>
  <si>
    <t>0,5*0,5*0,3*4+0,3*0,3*0,15*4+0,4*0,4*0,4*4+0,4*0,4*0,15*4+1*1*0,15*4</t>
  </si>
  <si>
    <t>0,36</t>
  </si>
  <si>
    <t>452351101</t>
  </si>
  <si>
    <t>Debnenie v otvorenom výkope dosiek, sedlových lôžok a blokov pod potrubie,stoky a drobné objekty</t>
  </si>
  <si>
    <t>68</t>
  </si>
  <si>
    <t>2*(8,2+3,0)*0,15+1,7*0,1*4*6</t>
  </si>
  <si>
    <t>0,5*0,3*4*4+0,3*0,15*4*4+0,4*0,4*4*4+0,4*0,15*4*4+1*0,15*4*4</t>
  </si>
  <si>
    <t>2*0,1*4</t>
  </si>
  <si>
    <t>35</t>
  </si>
  <si>
    <t>812379011</t>
  </si>
  <si>
    <t>Demontáž kanalizačného potrubia z betónových rúr od DN 300 do DN 500 mm -0,460 t</t>
  </si>
  <si>
    <t>70</t>
  </si>
  <si>
    <t>812479011p</t>
  </si>
  <si>
    <t>Demontáž kanalizač.šachty dn 1000</t>
  </si>
  <si>
    <t>kpl</t>
  </si>
  <si>
    <t>72</t>
  </si>
  <si>
    <t>37</t>
  </si>
  <si>
    <t>812479011p1</t>
  </si>
  <si>
    <t>Demontáž skruží</t>
  </si>
  <si>
    <t>74</t>
  </si>
  <si>
    <t>817364111pp</t>
  </si>
  <si>
    <t>Montáž otvorov do šachty dn 400,500 s utesnením</t>
  </si>
  <si>
    <t>76</t>
  </si>
  <si>
    <t>12+2</t>
  </si>
  <si>
    <t>39</t>
  </si>
  <si>
    <t>857242121</t>
  </si>
  <si>
    <t>Montáž liatin. tvarovky jednoosovej na potrubí z rúr prírubových DN 80</t>
  </si>
  <si>
    <t>78</t>
  </si>
  <si>
    <t>4+4+8</t>
  </si>
  <si>
    <t>5525032650</t>
  </si>
  <si>
    <t>FF prírubová tvarovka DN 80 dĺ.100 EPO PN 10/16, liatinový systém</t>
  </si>
  <si>
    <t>80</t>
  </si>
  <si>
    <t>41</t>
  </si>
  <si>
    <t>5525032670</t>
  </si>
  <si>
    <t>FF prírubová tvarovka DN 80 dĺ.200 EPO PN 10/16, liatinový systém</t>
  </si>
  <si>
    <t>82</t>
  </si>
  <si>
    <t>3199107205</t>
  </si>
  <si>
    <t>Prírubové koleno S2000, 90° s pätkou, DN 80/90 pre potrubie z PE a PVC, s istením proti posunu, z liatiny + epoxid,</t>
  </si>
  <si>
    <t>84</t>
  </si>
  <si>
    <t>43</t>
  </si>
  <si>
    <t>871354046</t>
  </si>
  <si>
    <t>Montáž kanalizačného PP potrubia korugovaného DN 200</t>
  </si>
  <si>
    <t>86</t>
  </si>
  <si>
    <t>2860002550</t>
  </si>
  <si>
    <t>PVC rúra 200x5,9/5m -hladký kanalizačný systém SN8</t>
  </si>
  <si>
    <t>88</t>
  </si>
  <si>
    <t>45</t>
  </si>
  <si>
    <t>871374050</t>
  </si>
  <si>
    <t>Montáž kanalizačného PP potrubia korugovaného DN 300</t>
  </si>
  <si>
    <t>90</t>
  </si>
  <si>
    <t>2860005970</t>
  </si>
  <si>
    <t>PVC rúra 300/5m -korugovaný kanalizačný systém SN8</t>
  </si>
  <si>
    <t>92</t>
  </si>
  <si>
    <t>75,000/5*1,093</t>
  </si>
  <si>
    <t>47</t>
  </si>
  <si>
    <t>871379011</t>
  </si>
  <si>
    <t>Demontáž vodovodného potrubia dn 80 0,028 t</t>
  </si>
  <si>
    <t>94</t>
  </si>
  <si>
    <t>871383121</t>
  </si>
  <si>
    <t>Montáž potrubia kanalizačného z korugovaných rúr - PVC-U tesniacich gum. krúžkom v sklone do 20 % DN 300 mm</t>
  </si>
  <si>
    <t>96</t>
  </si>
  <si>
    <t>75</t>
  </si>
  <si>
    <t>49</t>
  </si>
  <si>
    <t>2860005980</t>
  </si>
  <si>
    <t>PVC rúra 300/6m -korugovaný kanalizačný systém SN8 PIPELIFE</t>
  </si>
  <si>
    <t>98</t>
  </si>
  <si>
    <t>871394052</t>
  </si>
  <si>
    <t>Montáž kanalizačného PP potrubia korugovaného DN 400</t>
  </si>
  <si>
    <t>100</t>
  </si>
  <si>
    <t>51</t>
  </si>
  <si>
    <t>2860006000</t>
  </si>
  <si>
    <t>PVC rúra 400/5m -korugovaný kanalizačný systém SN8</t>
  </si>
  <si>
    <t>102</t>
  </si>
  <si>
    <t>200,000/5*1,093</t>
  </si>
  <si>
    <t>871424056</t>
  </si>
  <si>
    <t>Montáž kanalizačného PP potrubia korugovaného DN 500</t>
  </si>
  <si>
    <t>104</t>
  </si>
  <si>
    <t>53</t>
  </si>
  <si>
    <t>2860006030</t>
  </si>
  <si>
    <t>PVC rúra 500/5m -korugovaný kanalizačný systém SN8</t>
  </si>
  <si>
    <t>106</t>
  </si>
  <si>
    <t>13,000/5*1,093</t>
  </si>
  <si>
    <t>877251066</t>
  </si>
  <si>
    <t>Montáž elektrotvarovky pre vodovodné potrubia z PE 100 D 90 mm</t>
  </si>
  <si>
    <t>108</t>
  </si>
  <si>
    <t>4+4+4</t>
  </si>
  <si>
    <t>55</t>
  </si>
  <si>
    <t>2861681800</t>
  </si>
  <si>
    <t>T-kus 90° s dlhými ramenami BT PE 100 SDR 11 DN 90 FRIALEN</t>
  </si>
  <si>
    <t>110</t>
  </si>
  <si>
    <t>2861684519</t>
  </si>
  <si>
    <t>Príruba polypropylénová s oceľovým jadrom FL d 20 DN 80 FRIALEN</t>
  </si>
  <si>
    <t>112</t>
  </si>
  <si>
    <t>57</t>
  </si>
  <si>
    <t>2861671100</t>
  </si>
  <si>
    <t>Lemový nákružok E PE 100 SDR 17 DN 90 FRIALEN</t>
  </si>
  <si>
    <t>114</t>
  </si>
  <si>
    <t>877356006</t>
  </si>
  <si>
    <t>Montáž kanalizačného PVC-U kolena DN 200</t>
  </si>
  <si>
    <t>116</t>
  </si>
  <si>
    <t>59</t>
  </si>
  <si>
    <t>2865103290</t>
  </si>
  <si>
    <t>Koleno PVC-U, DN 200x45°</t>
  </si>
  <si>
    <t>118</t>
  </si>
  <si>
    <t>877356102</t>
  </si>
  <si>
    <t>Montáž kanalizačnej PVC-U presuvky DN 200</t>
  </si>
  <si>
    <t>120</t>
  </si>
  <si>
    <t>61</t>
  </si>
  <si>
    <t>2865102110</t>
  </si>
  <si>
    <t>Presuvka PVC-U, DN 200</t>
  </si>
  <si>
    <t>122</t>
  </si>
  <si>
    <t>877376058</t>
  </si>
  <si>
    <t>Montáž kanalizačnej PVC-U redukcie DN 315/250</t>
  </si>
  <si>
    <t>124</t>
  </si>
  <si>
    <t>63</t>
  </si>
  <si>
    <t>2865102050</t>
  </si>
  <si>
    <t>Redukcia PVC-U, DN 315/200</t>
  </si>
  <si>
    <t>126</t>
  </si>
  <si>
    <t>877376106</t>
  </si>
  <si>
    <t>Montáž kanalizačnej PVC-U presuvky DN 315</t>
  </si>
  <si>
    <t>128</t>
  </si>
  <si>
    <t>65</t>
  </si>
  <si>
    <t>2865102130</t>
  </si>
  <si>
    <t>Presuvka PVC-U, DN 315</t>
  </si>
  <si>
    <t>130</t>
  </si>
  <si>
    <t>877396108</t>
  </si>
  <si>
    <t>Montáž kanalizačnej PVC-U presuvky DN 400</t>
  </si>
  <si>
    <t>132</t>
  </si>
  <si>
    <t>67</t>
  </si>
  <si>
    <t>2865102140</t>
  </si>
  <si>
    <t>Presuvka PVC-U, DN 400 hladká</t>
  </si>
  <si>
    <t>134</t>
  </si>
  <si>
    <t>877426110</t>
  </si>
  <si>
    <t>Montáž kanalizačnej PVC-U presuvky DN 500</t>
  </si>
  <si>
    <t>136</t>
  </si>
  <si>
    <t>69</t>
  </si>
  <si>
    <t>2865102150</t>
  </si>
  <si>
    <t>Presuvka PVC-U, DN 500</t>
  </si>
  <si>
    <t>138</t>
  </si>
  <si>
    <t>891241111</t>
  </si>
  <si>
    <t>Montáž vodovodného posúvača s osadením zemnej súpravy (bez poklopov) DN 80</t>
  </si>
  <si>
    <t>140</t>
  </si>
  <si>
    <t>71</t>
  </si>
  <si>
    <t>42225200261</t>
  </si>
  <si>
    <t>Posúvač  s prírubami , z liatiny DN 80, PN 16, na vodu,</t>
  </si>
  <si>
    <t>142</t>
  </si>
  <si>
    <t>9500E2.2</t>
  </si>
  <si>
    <t>Zemná súprava teleskopická E2 RD=1.30 - 1.80 m DN 50 - 100, voda a kanál,</t>
  </si>
  <si>
    <t>144</t>
  </si>
  <si>
    <t>73</t>
  </si>
  <si>
    <t>891247211</t>
  </si>
  <si>
    <t>Montáž vodovodnej armatúry na potrubí, hydrant nadzemný DN 80</t>
  </si>
  <si>
    <t>146</t>
  </si>
  <si>
    <t>220.5</t>
  </si>
  <si>
    <t>Hydrant nadzemný DN 80 2B RD1.25, voda a kanál,</t>
  </si>
  <si>
    <t>148</t>
  </si>
  <si>
    <t>892351000</t>
  </si>
  <si>
    <t>Skúška tesnosti kanalizácie D 200</t>
  </si>
  <si>
    <t>150</t>
  </si>
  <si>
    <t>892354111</t>
  </si>
  <si>
    <t>Monitoring potrubia kamerovým systémom do DN 200 mm-800</t>
  </si>
  <si>
    <t>152</t>
  </si>
  <si>
    <t>77</t>
  </si>
  <si>
    <t>892371000</t>
  </si>
  <si>
    <t>Skúška tesnosti kanalizácie D 300</t>
  </si>
  <si>
    <t>154</t>
  </si>
  <si>
    <t>892391000</t>
  </si>
  <si>
    <t>Skúška tesnosti kanalizácie D 400</t>
  </si>
  <si>
    <t>156</t>
  </si>
  <si>
    <t>79</t>
  </si>
  <si>
    <t>892421000</t>
  </si>
  <si>
    <t>Skúška tesnosti kanalizácie D 500</t>
  </si>
  <si>
    <t>158</t>
  </si>
  <si>
    <t>894101111</t>
  </si>
  <si>
    <t>Osadenie akumulačnej nádrže železobetónovej, hmotnosti do 4 t</t>
  </si>
  <si>
    <t>160</t>
  </si>
  <si>
    <t>81</t>
  </si>
  <si>
    <t>KL-AN 3</t>
  </si>
  <si>
    <t>Akumulačná nádrž KL AN 3 KLARTEC</t>
  </si>
  <si>
    <t>162</t>
  </si>
  <si>
    <t>894401111</t>
  </si>
  <si>
    <t>Osadenie betónového dielca pre šachty, rovná alebo prechodová skruž TBS</t>
  </si>
  <si>
    <t>164</t>
  </si>
  <si>
    <t>3+6+3+3+3</t>
  </si>
  <si>
    <t>83</t>
  </si>
  <si>
    <t>1000625600120</t>
  </si>
  <si>
    <t>Kónus 1000-625/600/120 KLARTEC</t>
  </si>
  <si>
    <t>166</t>
  </si>
  <si>
    <t>1000500120</t>
  </si>
  <si>
    <t>Skruž 1000/500/120 KLARTEC</t>
  </si>
  <si>
    <t>168</t>
  </si>
  <si>
    <t>85</t>
  </si>
  <si>
    <t>62510090</t>
  </si>
  <si>
    <t>Vyrovnávací prstenec 625/100/90 KLARTEC</t>
  </si>
  <si>
    <t>170</t>
  </si>
  <si>
    <t>120001</t>
  </si>
  <si>
    <t>Tesnenie gumové pre šachty s hrúbkou steny 120 mm KLARTEC</t>
  </si>
  <si>
    <t>172</t>
  </si>
  <si>
    <t>87</t>
  </si>
  <si>
    <t>5922466020</t>
  </si>
  <si>
    <t>Skruž výšky 500 mm TBS-Q.1 100/50/12, rozmer 1000/500/120 mm, sila steny 120 mm-betónový prefabrikát</t>
  </si>
  <si>
    <t>174</t>
  </si>
  <si>
    <t>5922465970</t>
  </si>
  <si>
    <t>Kónus TBR-Q.1 100-63/58/12 KPS, rozmer 1000/625/580 mm, sila steny 120 mm-betónový prefabrikát</t>
  </si>
  <si>
    <t>176</t>
  </si>
  <si>
    <t>89</t>
  </si>
  <si>
    <t>894411131</t>
  </si>
  <si>
    <t>Zhotovenie šachty kanaliz. z betónových dielcov s obložením dna betónom tr. C 25/30, potrubie DN nad 300-400 mm</t>
  </si>
  <si>
    <t>178</t>
  </si>
  <si>
    <t>894411141</t>
  </si>
  <si>
    <t>Zhotovenie šachty kanaliz. z betónových dielcov s obložením dna betónom tr. C 25/30, potrubie DN 500 mm</t>
  </si>
  <si>
    <t>180</t>
  </si>
  <si>
    <t>91</t>
  </si>
  <si>
    <t>894421111</t>
  </si>
  <si>
    <t>Zriadenie šachiet prefabrikovaných do 4t</t>
  </si>
  <si>
    <t>182</t>
  </si>
  <si>
    <t>5922465990</t>
  </si>
  <si>
    <t>Skruž výšky 250 mm TBS-Q.1 100/25/12, rozmer 1000/250/120 mm, sila steny 120 mm-betónový prefabrikát</t>
  </si>
  <si>
    <t>184</t>
  </si>
  <si>
    <t>4+7</t>
  </si>
  <si>
    <t>93</t>
  </si>
  <si>
    <t>186</t>
  </si>
  <si>
    <t>2+4</t>
  </si>
  <si>
    <t>188</t>
  </si>
  <si>
    <t>3+1+6</t>
  </si>
  <si>
    <t>95</t>
  </si>
  <si>
    <t>5922466200</t>
  </si>
  <si>
    <t>Elastomerové tesnenie EMT DN 1000 pre spojenie šachtových dielov</t>
  </si>
  <si>
    <t>190</t>
  </si>
  <si>
    <t>25+15</t>
  </si>
  <si>
    <t>1120 103/OZ</t>
  </si>
  <si>
    <t>Prstenec šachtový, vyrovnávací pre kanalizačné šachty DN 1000 TYP Q.1 TBW-Q.1 63/10, 625x120x100 mm, PREFA BRNO</t>
  </si>
  <si>
    <t>192</t>
  </si>
  <si>
    <t>9+4</t>
  </si>
  <si>
    <t>97</t>
  </si>
  <si>
    <t>895941111</t>
  </si>
  <si>
    <t>Zriadenie kanalizačného vpustu uličného z betónových dielcov typ UV-50, UVB-50</t>
  </si>
  <si>
    <t>194</t>
  </si>
  <si>
    <t>TBV 500/100</t>
  </si>
  <si>
    <t>Uličná vpusť DN 500 TBV 500/  100</t>
  </si>
  <si>
    <t>196</t>
  </si>
  <si>
    <t>99</t>
  </si>
  <si>
    <t>TBV 500/225</t>
  </si>
  <si>
    <t>Uličná vpusť DN 500 TBV 500/  225</t>
  </si>
  <si>
    <t>198</t>
  </si>
  <si>
    <t>TBV 500/325</t>
  </si>
  <si>
    <t>Uličná vpusť DN 500 TBV 500/  325</t>
  </si>
  <si>
    <t>200</t>
  </si>
  <si>
    <t>101</t>
  </si>
  <si>
    <t>TBV 500/1000</t>
  </si>
  <si>
    <t>Uličná vpusť DN 500 TBV 500/1000 HPK-DPK  (PVC 200)</t>
  </si>
  <si>
    <t>202</t>
  </si>
  <si>
    <t>TES2</t>
  </si>
  <si>
    <t>Vodotesná montážna pena (výdatnosť min. na 2,5 spoja)</t>
  </si>
  <si>
    <t>204</t>
  </si>
  <si>
    <t>103</t>
  </si>
  <si>
    <t>895991121</t>
  </si>
  <si>
    <t>Montáž lapača nečistôt pre  uličné vpuste</t>
  </si>
  <si>
    <t>206</t>
  </si>
  <si>
    <t>5524200120</t>
  </si>
  <si>
    <t>Bahenný kôš galvanizovaný typ A pre mrežu B125</t>
  </si>
  <si>
    <t>208</t>
  </si>
  <si>
    <t>105</t>
  </si>
  <si>
    <t>899103111</t>
  </si>
  <si>
    <t>Osadenie poklopu liatinového a oceľového vrátane rámu hmotn. nad 100 do 150 kg</t>
  </si>
  <si>
    <t>210</t>
  </si>
  <si>
    <t>3+3</t>
  </si>
  <si>
    <t>600D401.1</t>
  </si>
  <si>
    <t>Poklop liatinový DN 600,rám Begu B400 kN KLARTEC</t>
  </si>
  <si>
    <t>212</t>
  </si>
  <si>
    <t>107</t>
  </si>
  <si>
    <t>5524213570</t>
  </si>
  <si>
    <t>Poklop BEGU, Betón - liatina -pre revízne šachty DN630 - 1000 PL600/D400</t>
  </si>
  <si>
    <t>214</t>
  </si>
  <si>
    <t>899203111</t>
  </si>
  <si>
    <t>Osadenie liatinovej mreže vrátane rámu a koša na bahno hmotnosti jednotlivo nad 100 do 150 kg</t>
  </si>
  <si>
    <t>216</t>
  </si>
  <si>
    <t>109</t>
  </si>
  <si>
    <t>P43400P66</t>
  </si>
  <si>
    <t>Mreža vtoková hranatá "DRAINEX", 600x600 mm, tr. D400 kN, plochá,</t>
  </si>
  <si>
    <t>218</t>
  </si>
  <si>
    <t>899204111</t>
  </si>
  <si>
    <t>Osadenie liatinovej mreže vrátane rámu a koša na bahno hmotnosti jednotlivo nad 150 kg</t>
  </si>
  <si>
    <t>220</t>
  </si>
  <si>
    <t>111</t>
  </si>
  <si>
    <t>5524251000</t>
  </si>
  <si>
    <t>Mreža pre vozovku s nálevkou</t>
  </si>
  <si>
    <t>222</t>
  </si>
  <si>
    <t>899331111</t>
  </si>
  <si>
    <t>Výšková úprava uličného vstupu alebo vpuste do 200 mm zvýšením poklopu</t>
  </si>
  <si>
    <t>224</t>
  </si>
  <si>
    <t>113</t>
  </si>
  <si>
    <t>899401112</t>
  </si>
  <si>
    <t>Osadenie poklopu liatinového posúvačového</t>
  </si>
  <si>
    <t>226</t>
  </si>
  <si>
    <t>4229135200</t>
  </si>
  <si>
    <t>Poklop - posúvačový</t>
  </si>
  <si>
    <t>228</t>
  </si>
  <si>
    <t>115</t>
  </si>
  <si>
    <t>899502111</t>
  </si>
  <si>
    <t>Stúpadlo do šachty liatinové zapustené-kapsové osadené pri murovaní a betónovaní</t>
  </si>
  <si>
    <t>230</t>
  </si>
  <si>
    <t>3+6</t>
  </si>
  <si>
    <t>899503111</t>
  </si>
  <si>
    <t>Stúpadlo do šachiet a drobných objektov poplastované vidlicové osadené pri murovaní a betónovaní</t>
  </si>
  <si>
    <t>232</t>
  </si>
  <si>
    <t>15+25</t>
  </si>
  <si>
    <t>117</t>
  </si>
  <si>
    <t>935111112</t>
  </si>
  <si>
    <t>Osadenie priekopového žľabu z betónových dosiek akejkoľvek veľkosti</t>
  </si>
  <si>
    <t>234</t>
  </si>
  <si>
    <t>47*0,25</t>
  </si>
  <si>
    <t>5922763000</t>
  </si>
  <si>
    <t>Tvárnica betónová doska obklad. TBM 2-50 50x50x15</t>
  </si>
  <si>
    <t>236</t>
  </si>
  <si>
    <t>119</t>
  </si>
  <si>
    <t>938906144pp</t>
  </si>
  <si>
    <t>Prečistenie  potrubia DN nad 160 do 500</t>
  </si>
  <si>
    <t>238</t>
  </si>
  <si>
    <t>998276101</t>
  </si>
  <si>
    <t>Presun hmôt pre rúrové vedenie hĺbené z rúr z plast., hmôt alebo sklolamin. v otvorenom výkope</t>
  </si>
  <si>
    <t>240</t>
  </si>
  <si>
    <t>121</t>
  </si>
  <si>
    <t>711111001</t>
  </si>
  <si>
    <t>Zhotovenie izolácie proti zemnej vlhkosti vodorovná náterom penetračným za studena</t>
  </si>
  <si>
    <t>242</t>
  </si>
  <si>
    <t>1,8*1,8</t>
  </si>
  <si>
    <t>1116315000</t>
  </si>
  <si>
    <t>Lak asfaltový ALP-PENETRAL v sudoch</t>
  </si>
  <si>
    <t>244</t>
  </si>
  <si>
    <t>123</t>
  </si>
  <si>
    <t>711112001</t>
  </si>
  <si>
    <t>Zhotovenie  izolácie proti zemnej vlhkosti zvislá penetračným náterom za studena</t>
  </si>
  <si>
    <t>246</t>
  </si>
  <si>
    <t>1,8*1,5*4</t>
  </si>
  <si>
    <t>248</t>
  </si>
  <si>
    <t>125</t>
  </si>
  <si>
    <t>711121131</t>
  </si>
  <si>
    <t>Zhotovenie  izolácie proti zemnej vlhkosti vodorovná asfaltovým náterom za tepla</t>
  </si>
  <si>
    <t>250</t>
  </si>
  <si>
    <t>1,8*1,8*2</t>
  </si>
  <si>
    <t>1116134600</t>
  </si>
  <si>
    <t>Asfalt izolačný AOSI 85/25 v sudoch do 250kg</t>
  </si>
  <si>
    <t>252</t>
  </si>
  <si>
    <t>127</t>
  </si>
  <si>
    <t>711122131</t>
  </si>
  <si>
    <t>Zhotovenie  izolácie proti zemnej vlhkosti zvislá asfaltovým náterom za tepla</t>
  </si>
  <si>
    <t>254</t>
  </si>
  <si>
    <t>10,8*2</t>
  </si>
  <si>
    <t>256</t>
  </si>
  <si>
    <t>129</t>
  </si>
  <si>
    <t>998711201</t>
  </si>
  <si>
    <t>Presun hmôt pre izoláciu proti vode v objektoch výšky do 6 m</t>
  </si>
  <si>
    <t>258</t>
  </si>
  <si>
    <t>767161110</t>
  </si>
  <si>
    <t>Montáž zábradlia rovného z rúrok do muriva, s hmotnosťou 1 metra zábradlia do 20 kg</t>
  </si>
  <si>
    <t>260</t>
  </si>
  <si>
    <t>13*1,5</t>
  </si>
  <si>
    <t>131</t>
  </si>
  <si>
    <t>262</t>
  </si>
  <si>
    <t>42495400005</t>
  </si>
  <si>
    <t>Konštrukcia oceľová -zábradlie pol8</t>
  </si>
  <si>
    <t>264</t>
  </si>
  <si>
    <t>133</t>
  </si>
  <si>
    <t>767995104</t>
  </si>
  <si>
    <t>Montáž ostatných atypických kovových stavebných doplnkových konštrukcií nad 20 do 50 kg</t>
  </si>
  <si>
    <t>266</t>
  </si>
  <si>
    <t>4249540000</t>
  </si>
  <si>
    <t>Konštrukcia oceľová</t>
  </si>
  <si>
    <t>268</t>
  </si>
  <si>
    <t>135</t>
  </si>
  <si>
    <t>270</t>
  </si>
  <si>
    <t>783222100</t>
  </si>
  <si>
    <t>Nátery kov.stav.doplnk.konštr. syntetické farby šedej na vzduchu schnúce dvojnásobné - 70µm</t>
  </si>
  <si>
    <t>272</t>
  </si>
  <si>
    <t>137</t>
  </si>
  <si>
    <t>274</t>
  </si>
  <si>
    <t>(150+50)*0,032</t>
  </si>
  <si>
    <t>230032029</t>
  </si>
  <si>
    <t>Montáž prírubových spojov do PN 16 DN 80</t>
  </si>
  <si>
    <t>spoj</t>
  </si>
  <si>
    <t>276</t>
  </si>
  <si>
    <t>139</t>
  </si>
  <si>
    <t>3090093600</t>
  </si>
  <si>
    <t>Skrutka hrubá 16x70 mm</t>
  </si>
  <si>
    <t>tks</t>
  </si>
  <si>
    <t>278</t>
  </si>
  <si>
    <t>17,000*0,004</t>
  </si>
  <si>
    <t>3111212400</t>
  </si>
  <si>
    <t>Matice presné 6 hranné tr5 sústružené M 16</t>
  </si>
  <si>
    <t>280</t>
  </si>
  <si>
    <t>141</t>
  </si>
  <si>
    <t>3112052200</t>
  </si>
  <si>
    <t>Podložky presné tvar A 17 mm</t>
  </si>
  <si>
    <t>282</t>
  </si>
  <si>
    <t>2732231100</t>
  </si>
  <si>
    <t>Krúžky tesniace gumové D 80, 80x140x3 mm</t>
  </si>
  <si>
    <t>284</t>
  </si>
  <si>
    <t>143</t>
  </si>
  <si>
    <t>MV</t>
  </si>
  <si>
    <t>Murárske výpomoci</t>
  </si>
  <si>
    <t>286</t>
  </si>
  <si>
    <t>PM</t>
  </si>
  <si>
    <t>Podružný materiál</t>
  </si>
  <si>
    <t>288</t>
  </si>
  <si>
    <t>145</t>
  </si>
  <si>
    <t>PPV</t>
  </si>
  <si>
    <t>Podiel pridružených výkonov</t>
  </si>
  <si>
    <t>290</t>
  </si>
  <si>
    <t>SO 02 - Spevnené plochy</t>
  </si>
  <si>
    <t xml:space="preserve">    5 - Komunikácie</t>
  </si>
  <si>
    <t>113106121</t>
  </si>
  <si>
    <t>Rozoberanie  žlabu z dosiek alebo tvaroviek,  -0,13800t</t>
  </si>
  <si>
    <t>90*1</t>
  </si>
  <si>
    <t>113106241</t>
  </si>
  <si>
    <t>Rozoberanie vozovky a plochy z panelov so škárami zaliatymi asfaltovou alebo cementovou maltou,  -0,40800t</t>
  </si>
  <si>
    <t>113107232</t>
  </si>
  <si>
    <t>Odstránenie krytu v ploche nad 200 m2 z betónu prostého, hr. vrstvy 150 do 300 mm,  -0,50000t</t>
  </si>
  <si>
    <t>113107241</t>
  </si>
  <si>
    <t>Odstránenie krytu v ploche nad 200 m2 asfaltového, hr. vrstvy do 50 mm,  -0,09800t</t>
  </si>
  <si>
    <t>6100+780</t>
  </si>
  <si>
    <t>113307123</t>
  </si>
  <si>
    <t>Odstránenie podkladu v ploche do 200 m2 z kameniva hrubého drveného, hr.200 do 300 mm,  -0,40000t</t>
  </si>
  <si>
    <t>6100+1300+550+780</t>
  </si>
  <si>
    <t>181101102</t>
  </si>
  <si>
    <t>Úprava pláne v zárezoch v hornine 1-4 so zhutnením</t>
  </si>
  <si>
    <t>573+8700</t>
  </si>
  <si>
    <t>212752221</t>
  </si>
  <si>
    <t>Montáž trativodu z drenážnych rúr PVC, DN 160 mm, SN8, so štrkovým lôžkom v otvorenom výkope</t>
  </si>
  <si>
    <t>28615507805</t>
  </si>
  <si>
    <t>Drenážna rúra Korudrain  D 160 s filtr. tkaninou</t>
  </si>
  <si>
    <t>272353111</t>
  </si>
  <si>
    <t>Debnenie kotevného otvoru s prierezom do 0.02m2, hĺbky do 0.50m</t>
  </si>
  <si>
    <t>273361821</t>
  </si>
  <si>
    <t>Výstuž základových dosiek z ocele 10505</t>
  </si>
  <si>
    <t>273362441</t>
  </si>
  <si>
    <t>Výstuž základových dosiek zo zvár. sietí KARI, priemer drôtu 8/8 mm, veľkosť oka 100x100 mm</t>
  </si>
  <si>
    <t>8700*1,3</t>
  </si>
  <si>
    <t>278311046</t>
  </si>
  <si>
    <t>Zálievka kotevných otvorov z betónu prostého tr. C 20/25, objem 1 otvoru do 0,02 m3</t>
  </si>
  <si>
    <t>30*0,13*0,13*0,2</t>
  </si>
  <si>
    <t>289971211</t>
  </si>
  <si>
    <t>Zhotovenie vrstvy z geotextílie na upravenom povrchu sklon do 1 : 5 , šírky od 0 do 3 m</t>
  </si>
  <si>
    <t>S201260130705100525</t>
  </si>
  <si>
    <t>Netkaná separačná geotextília – Bontec NW 12 145g 100x5,25m</t>
  </si>
  <si>
    <t>4293212171</t>
  </si>
  <si>
    <t>Dobetónovanie  plochy z panelov tr. C 25/30</t>
  </si>
  <si>
    <t>100*0,15</t>
  </si>
  <si>
    <t>564762111</t>
  </si>
  <si>
    <t>Podklad alebo kryt z kameniva hrubého drveného veľ. 32-63mm(vibr.štrk) po zhut.hr. 200 mm</t>
  </si>
  <si>
    <t>564831111</t>
  </si>
  <si>
    <t>Podklad zo štrkodrviny s rozprestretím a zhutnením, po zhutnení hr. 100 mm</t>
  </si>
  <si>
    <t>5648711112</t>
  </si>
  <si>
    <t>Podklad zo štrkodrviny s rozprestretím a zhutnením, po zhutnení hr. 300 mm</t>
  </si>
  <si>
    <t>581130215</t>
  </si>
  <si>
    <t>Kryt cementobetónový cestných komunikácií skupiny CB II pre TDZ II, III a IV, hr. 200 mm</t>
  </si>
  <si>
    <t>584121111</t>
  </si>
  <si>
    <t>Osadenie cestných panelov zo železového betónu, so zhotovením podkladu z kam. ťaženého do hr. 40 mm</t>
  </si>
  <si>
    <t>5938100060</t>
  </si>
  <si>
    <t>Cestný panel IZD 300/200/15 JP 6 ton, lxšxv 3000x2000x150 mm</t>
  </si>
  <si>
    <t>5938100030</t>
  </si>
  <si>
    <t>Cestný panel IZD 300/100/15 JP 20 ton, lxšxv 3000x1000x150 mm</t>
  </si>
  <si>
    <t>5938100010</t>
  </si>
  <si>
    <t>Cestný panel IZD 200/100/15 JP 6 ton, lxšxv 2000x1000x150 mm</t>
  </si>
  <si>
    <t>916531111</t>
  </si>
  <si>
    <t>Osadenie záhonového alebo parkového obrubníka betón., do lôžka z bet. pros. tr. C 12/15 bez bočnej opory</t>
  </si>
  <si>
    <t>1100582854</t>
  </si>
  <si>
    <t>592170001000</t>
  </si>
  <si>
    <t>Obrubník PREMAC cestný, lxšxv 1000x150x260 mm</t>
  </si>
  <si>
    <t>-1036675863</t>
  </si>
  <si>
    <t>919721211</t>
  </si>
  <si>
    <t>Dilatačné škáry vkladané v cementobet. kryte, s vyplnením škár asfaltovou zálievkou, priečne</t>
  </si>
  <si>
    <t>348*4</t>
  </si>
  <si>
    <t>935112211</t>
  </si>
  <si>
    <t>Osadenie priekop. žľabu z betón. priekopových tvárnic šírky 500- 800 mm do betónu C 12/15</t>
  </si>
  <si>
    <t>5921954710</t>
  </si>
  <si>
    <t>priekopová tvárnica</t>
  </si>
  <si>
    <t>953943125</t>
  </si>
  <si>
    <t>Osadenie drobných kovových predmetov do betónu pred zabetónovaním, hmotnosti 30-120 kg/kus (bez dodávky)</t>
  </si>
  <si>
    <t>969021121</t>
  </si>
  <si>
    <t>Vybúranie drenáž. potrubia DN do 200 mm,  -0,06300t</t>
  </si>
  <si>
    <t>979082213</t>
  </si>
  <si>
    <t>Vodorovná doprava sutiny so zložením a hrubým urovnaním na vzdialenosť do 1 km</t>
  </si>
  <si>
    <t>979082219</t>
  </si>
  <si>
    <t>Príplatok k cene za každý ďalší aj začatý 1 km nad 1 km</t>
  </si>
  <si>
    <t>979087212</t>
  </si>
  <si>
    <t>Nakladanie na dopravné prostriedky pre vodorovnú dopravu sutiny</t>
  </si>
  <si>
    <t>998224111</t>
  </si>
  <si>
    <t>Presun hmôt pre pozemné komunikácie s krytom monolitickým betónovým akejkoľvek dĺžky objektu</t>
  </si>
  <si>
    <t>711131106</t>
  </si>
  <si>
    <t>Zhotovenie izolácie proti zemnej vlhkosti nopovou fóloiu položenou voľne na ploche vodorovnej</t>
  </si>
  <si>
    <t>1147534021</t>
  </si>
  <si>
    <t>8700</t>
  </si>
  <si>
    <t>283R</t>
  </si>
  <si>
    <t>Izolácia PLATON P6 HDPE</t>
  </si>
  <si>
    <t>812443317</t>
  </si>
  <si>
    <t>767995107</t>
  </si>
  <si>
    <t>Montáž ostatných atypických kovových stavebných doplnkových konštrukcií nad 250 do 500 kg</t>
  </si>
  <si>
    <t>270*30</t>
  </si>
  <si>
    <t>8,10</t>
  </si>
  <si>
    <t>767995380</t>
  </si>
  <si>
    <t>Výroba doplnku stavebného atypického o hmotnosti od 20,01 do 300 kg stupňa zložitosti 1</t>
  </si>
  <si>
    <t>6,49*30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</si>
</sst>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17" fillId="0" borderId="14" xfId="0" applyNumberFormat="1" applyFont="1" applyBorder="1" applyAlignment="1" applyProtection="1">
      <alignment horizontal="right" vertical="center"/>
    </xf>
    <xf numFmtId="4" fontId="17" fillId="0" borderId="0" xfId="0" applyNumberFormat="1" applyFont="1" applyBorder="1" applyAlignment="1" applyProtection="1">
      <alignment horizontal="right"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7" fontId="34" fillId="0" borderId="12" xfId="0" applyNumberFormat="1" applyFont="1" applyBorder="1" applyAlignment="1" applyProtection="1"/>
    <xf numFmtId="166" fontId="34" fillId="0" borderId="12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7" fontId="7" fillId="0" borderId="0" xfId="0" applyNumberFormat="1" applyFont="1" applyBorder="1" applyAlignment="1" applyProtection="1"/>
    <xf numFmtId="166" fontId="7" fillId="0" borderId="0" xfId="0" applyNumberFormat="1" applyFont="1" applyBorder="1" applyAlignment="1" applyProtection="1"/>
    <xf numFmtId="0" fontId="7" fillId="0" borderId="15" xfId="0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167" fontId="7" fillId="0" borderId="17" xfId="0" applyNumberFormat="1" applyFont="1" applyBorder="1" applyAlignment="1" applyProtection="1"/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7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0" fontId="1" fillId="0" borderId="15" xfId="0" applyFont="1" applyBorder="1" applyAlignment="1" applyProtection="1">
      <alignment horizontal="left"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7" fontId="8" fillId="0" borderId="0" xfId="0" applyNumberFormat="1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167" fontId="36" fillId="0" borderId="25" xfId="0" applyNumberFormat="1" applyFont="1" applyBorder="1" applyAlignment="1" applyProtection="1">
      <alignment vertical="center"/>
    </xf>
    <xf numFmtId="167" fontId="36" fillId="4" borderId="25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2" fillId="0" borderId="0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18" fillId="0" borderId="0" xfId="0" applyFont="1" applyBorder="1" applyAlignment="1" applyProtection="1">
      <alignment horizontal="left" vertical="center" wrapTex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4" fontId="32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/>
    </xf>
    <xf numFmtId="0" fontId="36" fillId="0" borderId="25" xfId="0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167" fontId="26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7" fontId="5" fillId="0" borderId="0" xfId="0" applyNumberFormat="1" applyFont="1" applyBorder="1" applyAlignment="1" applyProtection="1"/>
    <xf numFmtId="167" fontId="5" fillId="0" borderId="0" xfId="0" applyNumberFormat="1" applyFont="1" applyBorder="1" applyAlignment="1" applyProtection="1">
      <alignment vertical="center"/>
    </xf>
    <xf numFmtId="167" fontId="7" fillId="0" borderId="17" xfId="0" applyNumberFormat="1" applyFont="1" applyBorder="1" applyAlignment="1" applyProtection="1"/>
    <xf numFmtId="167" fontId="7" fillId="0" borderId="17" xfId="0" applyNumberFormat="1" applyFont="1" applyBorder="1" applyAlignment="1" applyProtection="1">
      <alignment vertical="center"/>
    </xf>
    <xf numFmtId="167" fontId="7" fillId="0" borderId="23" xfId="0" applyNumberFormat="1" applyFont="1" applyBorder="1" applyAlignment="1" applyProtection="1"/>
    <xf numFmtId="167" fontId="7" fillId="0" borderId="23" xfId="0" applyNumberFormat="1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167" fontId="27" fillId="0" borderId="0" xfId="0" applyNumberFormat="1" applyFont="1" applyBorder="1" applyAlignment="1" applyProtection="1">
      <alignment vertical="center"/>
    </xf>
    <xf numFmtId="0" fontId="14" fillId="2" borderId="0" xfId="1" applyFont="1" applyFill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167" fontId="27" fillId="0" borderId="12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8" width="25.83203125" hidden="1" customWidth="1"/>
    <col min="49" max="49" width="25" hidden="1" customWidth="1"/>
    <col min="50" max="54" width="21.6640625" hidden="1" customWidth="1"/>
    <col min="55" max="55" width="19.1640625" hidden="1" customWidth="1"/>
    <col min="56" max="56" width="25" hidden="1" customWidth="1"/>
    <col min="57" max="58" width="19.1640625" hidden="1" customWidth="1"/>
    <col min="59" max="59" width="66.5" customWidth="1"/>
    <col min="71" max="89" width="9.3320312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7</v>
      </c>
    </row>
    <row r="2" spans="1:73" ht="36.950000000000003" customHeight="1">
      <c r="C2" s="210" t="s">
        <v>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R2" s="256" t="s">
        <v>9</v>
      </c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S2" s="21" t="s">
        <v>10</v>
      </c>
      <c r="BT2" s="21" t="s">
        <v>11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10</v>
      </c>
      <c r="BT3" s="21" t="s">
        <v>11</v>
      </c>
    </row>
    <row r="4" spans="1:73" ht="36.950000000000003" customHeight="1">
      <c r="B4" s="25"/>
      <c r="C4" s="212" t="s">
        <v>12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6"/>
      <c r="AS4" s="20" t="s">
        <v>13</v>
      </c>
      <c r="BG4" s="27" t="s">
        <v>14</v>
      </c>
      <c r="BS4" s="21" t="s">
        <v>10</v>
      </c>
    </row>
    <row r="5" spans="1:73" ht="14.45" customHeight="1">
      <c r="B5" s="25"/>
      <c r="C5" s="28"/>
      <c r="D5" s="29" t="s">
        <v>15</v>
      </c>
      <c r="E5" s="28"/>
      <c r="F5" s="28"/>
      <c r="G5" s="28"/>
      <c r="H5" s="28"/>
      <c r="I5" s="28"/>
      <c r="J5" s="28"/>
      <c r="K5" s="216" t="s">
        <v>16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8"/>
      <c r="AQ5" s="26"/>
      <c r="BG5" s="214" t="s">
        <v>17</v>
      </c>
      <c r="BS5" s="21" t="s">
        <v>10</v>
      </c>
    </row>
    <row r="6" spans="1:73" ht="36.950000000000003" customHeight="1">
      <c r="B6" s="25"/>
      <c r="C6" s="28"/>
      <c r="D6" s="31" t="s">
        <v>18</v>
      </c>
      <c r="E6" s="28"/>
      <c r="F6" s="28"/>
      <c r="G6" s="28"/>
      <c r="H6" s="28"/>
      <c r="I6" s="28"/>
      <c r="J6" s="28"/>
      <c r="K6" s="218" t="s">
        <v>19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7"/>
      <c r="AO6" s="217"/>
      <c r="AP6" s="28"/>
      <c r="AQ6" s="26"/>
      <c r="BG6" s="215"/>
      <c r="BS6" s="21" t="s">
        <v>10</v>
      </c>
    </row>
    <row r="7" spans="1:73" ht="14.45" customHeight="1">
      <c r="B7" s="25"/>
      <c r="C7" s="28"/>
      <c r="D7" s="32" t="s">
        <v>20</v>
      </c>
      <c r="E7" s="28"/>
      <c r="F7" s="28"/>
      <c r="G7" s="28"/>
      <c r="H7" s="28"/>
      <c r="I7" s="28"/>
      <c r="J7" s="28"/>
      <c r="K7" s="30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22</v>
      </c>
      <c r="AL7" s="28"/>
      <c r="AM7" s="28"/>
      <c r="AN7" s="30" t="s">
        <v>21</v>
      </c>
      <c r="AO7" s="28"/>
      <c r="AP7" s="28"/>
      <c r="AQ7" s="26"/>
      <c r="BG7" s="215"/>
      <c r="BS7" s="21" t="s">
        <v>10</v>
      </c>
    </row>
    <row r="8" spans="1:73" ht="14.45" customHeight="1">
      <c r="B8" s="25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3" t="s">
        <v>26</v>
      </c>
      <c r="AO8" s="28"/>
      <c r="AP8" s="28"/>
      <c r="AQ8" s="26"/>
      <c r="BG8" s="215"/>
      <c r="BS8" s="21" t="s">
        <v>10</v>
      </c>
    </row>
    <row r="9" spans="1:73" ht="14.4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G9" s="215"/>
      <c r="BS9" s="21" t="s">
        <v>10</v>
      </c>
    </row>
    <row r="10" spans="1:73" ht="14.45" customHeight="1">
      <c r="B10" s="25"/>
      <c r="C10" s="28"/>
      <c r="D10" s="32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28</v>
      </c>
      <c r="AL10" s="28"/>
      <c r="AM10" s="28"/>
      <c r="AN10" s="30" t="s">
        <v>29</v>
      </c>
      <c r="AO10" s="28"/>
      <c r="AP10" s="28"/>
      <c r="AQ10" s="26"/>
      <c r="BG10" s="215"/>
      <c r="BS10" s="21" t="s">
        <v>10</v>
      </c>
    </row>
    <row r="11" spans="1:73" ht="18.399999999999999" customHeight="1">
      <c r="B11" s="25"/>
      <c r="C11" s="28"/>
      <c r="D11" s="28"/>
      <c r="E11" s="30" t="s">
        <v>30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31</v>
      </c>
      <c r="AL11" s="28"/>
      <c r="AM11" s="28"/>
      <c r="AN11" s="30" t="s">
        <v>32</v>
      </c>
      <c r="AO11" s="28"/>
      <c r="AP11" s="28"/>
      <c r="AQ11" s="26"/>
      <c r="BG11" s="215"/>
      <c r="BS11" s="21" t="s">
        <v>10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G12" s="215"/>
      <c r="BS12" s="21" t="s">
        <v>10</v>
      </c>
    </row>
    <row r="13" spans="1:73" ht="14.45" customHeight="1">
      <c r="B13" s="25"/>
      <c r="C13" s="28"/>
      <c r="D13" s="32" t="s">
        <v>33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28</v>
      </c>
      <c r="AL13" s="28"/>
      <c r="AM13" s="28"/>
      <c r="AN13" s="34" t="s">
        <v>34</v>
      </c>
      <c r="AO13" s="28"/>
      <c r="AP13" s="28"/>
      <c r="AQ13" s="26"/>
      <c r="BG13" s="215"/>
      <c r="BS13" s="21" t="s">
        <v>10</v>
      </c>
    </row>
    <row r="14" spans="1:73">
      <c r="B14" s="25"/>
      <c r="C14" s="28"/>
      <c r="D14" s="28"/>
      <c r="E14" s="219" t="s">
        <v>34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32" t="s">
        <v>31</v>
      </c>
      <c r="AL14" s="28"/>
      <c r="AM14" s="28"/>
      <c r="AN14" s="34" t="s">
        <v>34</v>
      </c>
      <c r="AO14" s="28"/>
      <c r="AP14" s="28"/>
      <c r="AQ14" s="26"/>
      <c r="BG14" s="215"/>
      <c r="BS14" s="21" t="s">
        <v>10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G15" s="215"/>
      <c r="BS15" s="21" t="s">
        <v>6</v>
      </c>
    </row>
    <row r="16" spans="1:73" ht="14.45" customHeight="1">
      <c r="B16" s="25"/>
      <c r="C16" s="28"/>
      <c r="D16" s="32" t="s">
        <v>35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28</v>
      </c>
      <c r="AL16" s="28"/>
      <c r="AM16" s="28"/>
      <c r="AN16" s="30" t="s">
        <v>21</v>
      </c>
      <c r="AO16" s="28"/>
      <c r="AP16" s="28"/>
      <c r="AQ16" s="26"/>
      <c r="BG16" s="215"/>
      <c r="BS16" s="21" t="s">
        <v>6</v>
      </c>
    </row>
    <row r="17" spans="2:71" ht="18.399999999999999" customHeight="1">
      <c r="B17" s="25"/>
      <c r="C17" s="28"/>
      <c r="D17" s="28"/>
      <c r="E17" s="30" t="s">
        <v>36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31</v>
      </c>
      <c r="AL17" s="28"/>
      <c r="AM17" s="28"/>
      <c r="AN17" s="30" t="s">
        <v>21</v>
      </c>
      <c r="AO17" s="28"/>
      <c r="AP17" s="28"/>
      <c r="AQ17" s="26"/>
      <c r="BG17" s="215"/>
      <c r="BS17" s="21" t="s">
        <v>7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G18" s="215"/>
      <c r="BS18" s="21" t="s">
        <v>37</v>
      </c>
    </row>
    <row r="19" spans="2:71" ht="14.45" customHeight="1">
      <c r="B19" s="25"/>
      <c r="C19" s="28"/>
      <c r="D19" s="32" t="s">
        <v>38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28</v>
      </c>
      <c r="AL19" s="28"/>
      <c r="AM19" s="28"/>
      <c r="AN19" s="30" t="s">
        <v>21</v>
      </c>
      <c r="AO19" s="28"/>
      <c r="AP19" s="28"/>
      <c r="AQ19" s="26"/>
      <c r="BG19" s="215"/>
      <c r="BS19" s="21" t="s">
        <v>37</v>
      </c>
    </row>
    <row r="20" spans="2:71" ht="18.399999999999999" customHeight="1">
      <c r="B20" s="25"/>
      <c r="C20" s="28"/>
      <c r="D20" s="28"/>
      <c r="E20" s="30" t="s">
        <v>39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31</v>
      </c>
      <c r="AL20" s="28"/>
      <c r="AM20" s="28"/>
      <c r="AN20" s="30" t="s">
        <v>21</v>
      </c>
      <c r="AO20" s="28"/>
      <c r="AP20" s="28"/>
      <c r="AQ20" s="26"/>
      <c r="BG20" s="215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G21" s="215"/>
    </row>
    <row r="22" spans="2:71">
      <c r="B22" s="25"/>
      <c r="C22" s="28"/>
      <c r="D22" s="32" t="s">
        <v>40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G22" s="215"/>
    </row>
    <row r="23" spans="2:71" ht="16.5" customHeight="1">
      <c r="B23" s="25"/>
      <c r="C23" s="28"/>
      <c r="D23" s="28"/>
      <c r="E23" s="221" t="s">
        <v>21</v>
      </c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8"/>
      <c r="AP23" s="28"/>
      <c r="AQ23" s="26"/>
      <c r="BG23" s="215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G24" s="215"/>
    </row>
    <row r="25" spans="2:71" ht="6.95" customHeight="1">
      <c r="B25" s="25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6"/>
      <c r="BG25" s="215"/>
    </row>
    <row r="26" spans="2:71" ht="14.45" customHeight="1">
      <c r="B26" s="25"/>
      <c r="C26" s="28"/>
      <c r="D26" s="36" t="s">
        <v>41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22">
        <f>ROUND(AG87,2)</f>
        <v>0</v>
      </c>
      <c r="AL26" s="217"/>
      <c r="AM26" s="217"/>
      <c r="AN26" s="217"/>
      <c r="AO26" s="217"/>
      <c r="AP26" s="28"/>
      <c r="AQ26" s="26"/>
      <c r="BG26" s="215"/>
    </row>
    <row r="27" spans="2:71">
      <c r="B27" s="25"/>
      <c r="C27" s="28"/>
      <c r="D27" s="28"/>
      <c r="E27" s="32" t="s">
        <v>42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23">
        <f>AS87</f>
        <v>0</v>
      </c>
      <c r="AL27" s="223"/>
      <c r="AM27" s="223"/>
      <c r="AN27" s="223"/>
      <c r="AO27" s="223"/>
      <c r="AP27" s="28"/>
      <c r="AQ27" s="26"/>
      <c r="BG27" s="215"/>
    </row>
    <row r="28" spans="2:71" s="1" customFormat="1">
      <c r="B28" s="37"/>
      <c r="C28" s="38"/>
      <c r="D28" s="38"/>
      <c r="E28" s="32" t="s">
        <v>43</v>
      </c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223">
        <f>ROUND(AT87,2)</f>
        <v>0</v>
      </c>
      <c r="AL28" s="223"/>
      <c r="AM28" s="223"/>
      <c r="AN28" s="223"/>
      <c r="AO28" s="223"/>
      <c r="AP28" s="38"/>
      <c r="AQ28" s="39"/>
      <c r="BG28" s="215"/>
    </row>
    <row r="29" spans="2:71" s="1" customFormat="1" ht="14.45" customHeight="1">
      <c r="B29" s="37"/>
      <c r="C29" s="38"/>
      <c r="D29" s="36" t="s">
        <v>44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22">
        <f>ROUND(AG92,2)</f>
        <v>0</v>
      </c>
      <c r="AL29" s="222"/>
      <c r="AM29" s="222"/>
      <c r="AN29" s="222"/>
      <c r="AO29" s="222"/>
      <c r="AP29" s="38"/>
      <c r="AQ29" s="39"/>
      <c r="BG29" s="215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G30" s="215"/>
    </row>
    <row r="31" spans="2:71" s="1" customFormat="1" ht="25.9" customHeight="1">
      <c r="B31" s="37"/>
      <c r="C31" s="38"/>
      <c r="D31" s="40" t="s">
        <v>45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224">
        <f>ROUND(AK26+AK29,2)</f>
        <v>0</v>
      </c>
      <c r="AL31" s="225"/>
      <c r="AM31" s="225"/>
      <c r="AN31" s="225"/>
      <c r="AO31" s="225"/>
      <c r="AP31" s="38"/>
      <c r="AQ31" s="39"/>
      <c r="BG31" s="215"/>
    </row>
    <row r="32" spans="2:71" s="1" customFormat="1" ht="6.95" customHeight="1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9"/>
      <c r="BG32" s="215"/>
    </row>
    <row r="33" spans="2:59" s="2" customFormat="1" ht="14.45" customHeight="1">
      <c r="B33" s="42"/>
      <c r="C33" s="43"/>
      <c r="D33" s="44" t="s">
        <v>46</v>
      </c>
      <c r="E33" s="43"/>
      <c r="F33" s="44" t="s">
        <v>47</v>
      </c>
      <c r="G33" s="43"/>
      <c r="H33" s="43"/>
      <c r="I33" s="43"/>
      <c r="J33" s="43"/>
      <c r="K33" s="43"/>
      <c r="L33" s="226">
        <v>0.2</v>
      </c>
      <c r="M33" s="227"/>
      <c r="N33" s="227"/>
      <c r="O33" s="227"/>
      <c r="P33" s="43"/>
      <c r="Q33" s="43"/>
      <c r="R33" s="43"/>
      <c r="S33" s="43"/>
      <c r="T33" s="46" t="s">
        <v>48</v>
      </c>
      <c r="U33" s="43"/>
      <c r="V33" s="43"/>
      <c r="W33" s="228">
        <f>ROUND(BB87+SUM(CD93:CD97),2)</f>
        <v>0</v>
      </c>
      <c r="X33" s="227"/>
      <c r="Y33" s="227"/>
      <c r="Z33" s="227"/>
      <c r="AA33" s="227"/>
      <c r="AB33" s="227"/>
      <c r="AC33" s="227"/>
      <c r="AD33" s="227"/>
      <c r="AE33" s="227"/>
      <c r="AF33" s="43"/>
      <c r="AG33" s="43"/>
      <c r="AH33" s="43"/>
      <c r="AI33" s="43"/>
      <c r="AJ33" s="43"/>
      <c r="AK33" s="228">
        <f>ROUND(AX87+SUM(BY93:BY97),2)</f>
        <v>0</v>
      </c>
      <c r="AL33" s="227"/>
      <c r="AM33" s="227"/>
      <c r="AN33" s="227"/>
      <c r="AO33" s="227"/>
      <c r="AP33" s="43"/>
      <c r="AQ33" s="47"/>
      <c r="BG33" s="215"/>
    </row>
    <row r="34" spans="2:59" s="2" customFormat="1" ht="14.45" customHeight="1">
      <c r="B34" s="42"/>
      <c r="C34" s="43"/>
      <c r="D34" s="43"/>
      <c r="E34" s="43"/>
      <c r="F34" s="44" t="s">
        <v>49</v>
      </c>
      <c r="G34" s="43"/>
      <c r="H34" s="43"/>
      <c r="I34" s="43"/>
      <c r="J34" s="43"/>
      <c r="K34" s="43"/>
      <c r="L34" s="226">
        <v>0.2</v>
      </c>
      <c r="M34" s="227"/>
      <c r="N34" s="227"/>
      <c r="O34" s="227"/>
      <c r="P34" s="43"/>
      <c r="Q34" s="43"/>
      <c r="R34" s="43"/>
      <c r="S34" s="43"/>
      <c r="T34" s="46" t="s">
        <v>48</v>
      </c>
      <c r="U34" s="43"/>
      <c r="V34" s="43"/>
      <c r="W34" s="228">
        <f>ROUND(BC87+SUM(CE93:CE97),2)</f>
        <v>0</v>
      </c>
      <c r="X34" s="227"/>
      <c r="Y34" s="227"/>
      <c r="Z34" s="227"/>
      <c r="AA34" s="227"/>
      <c r="AB34" s="227"/>
      <c r="AC34" s="227"/>
      <c r="AD34" s="227"/>
      <c r="AE34" s="227"/>
      <c r="AF34" s="43"/>
      <c r="AG34" s="43"/>
      <c r="AH34" s="43"/>
      <c r="AI34" s="43"/>
      <c r="AJ34" s="43"/>
      <c r="AK34" s="228">
        <f>ROUND(AY87+SUM(BZ93:BZ97),2)</f>
        <v>0</v>
      </c>
      <c r="AL34" s="227"/>
      <c r="AM34" s="227"/>
      <c r="AN34" s="227"/>
      <c r="AO34" s="227"/>
      <c r="AP34" s="43"/>
      <c r="AQ34" s="47"/>
      <c r="BG34" s="215"/>
    </row>
    <row r="35" spans="2:59" s="2" customFormat="1" ht="14.45" hidden="1" customHeight="1">
      <c r="B35" s="42"/>
      <c r="C35" s="43"/>
      <c r="D35" s="43"/>
      <c r="E35" s="43"/>
      <c r="F35" s="44" t="s">
        <v>50</v>
      </c>
      <c r="G35" s="43"/>
      <c r="H35" s="43"/>
      <c r="I35" s="43"/>
      <c r="J35" s="43"/>
      <c r="K35" s="43"/>
      <c r="L35" s="226">
        <v>0.2</v>
      </c>
      <c r="M35" s="227"/>
      <c r="N35" s="227"/>
      <c r="O35" s="227"/>
      <c r="P35" s="43"/>
      <c r="Q35" s="43"/>
      <c r="R35" s="43"/>
      <c r="S35" s="43"/>
      <c r="T35" s="46" t="s">
        <v>48</v>
      </c>
      <c r="U35" s="43"/>
      <c r="V35" s="43"/>
      <c r="W35" s="228">
        <f>ROUND(BD87+SUM(CF93:CF97),2)</f>
        <v>0</v>
      </c>
      <c r="X35" s="227"/>
      <c r="Y35" s="227"/>
      <c r="Z35" s="227"/>
      <c r="AA35" s="227"/>
      <c r="AB35" s="227"/>
      <c r="AC35" s="227"/>
      <c r="AD35" s="227"/>
      <c r="AE35" s="227"/>
      <c r="AF35" s="43"/>
      <c r="AG35" s="43"/>
      <c r="AH35" s="43"/>
      <c r="AI35" s="43"/>
      <c r="AJ35" s="43"/>
      <c r="AK35" s="228">
        <v>0</v>
      </c>
      <c r="AL35" s="227"/>
      <c r="AM35" s="227"/>
      <c r="AN35" s="227"/>
      <c r="AO35" s="227"/>
      <c r="AP35" s="43"/>
      <c r="AQ35" s="47"/>
    </row>
    <row r="36" spans="2:59" s="2" customFormat="1" ht="14.45" hidden="1" customHeight="1">
      <c r="B36" s="42"/>
      <c r="C36" s="43"/>
      <c r="D36" s="43"/>
      <c r="E36" s="43"/>
      <c r="F36" s="44" t="s">
        <v>51</v>
      </c>
      <c r="G36" s="43"/>
      <c r="H36" s="43"/>
      <c r="I36" s="43"/>
      <c r="J36" s="43"/>
      <c r="K36" s="43"/>
      <c r="L36" s="226">
        <v>0.2</v>
      </c>
      <c r="M36" s="227"/>
      <c r="N36" s="227"/>
      <c r="O36" s="227"/>
      <c r="P36" s="43"/>
      <c r="Q36" s="43"/>
      <c r="R36" s="43"/>
      <c r="S36" s="43"/>
      <c r="T36" s="46" t="s">
        <v>48</v>
      </c>
      <c r="U36" s="43"/>
      <c r="V36" s="43"/>
      <c r="W36" s="228">
        <f>ROUND(BE87+SUM(CG93:CG97),2)</f>
        <v>0</v>
      </c>
      <c r="X36" s="227"/>
      <c r="Y36" s="227"/>
      <c r="Z36" s="227"/>
      <c r="AA36" s="227"/>
      <c r="AB36" s="227"/>
      <c r="AC36" s="227"/>
      <c r="AD36" s="227"/>
      <c r="AE36" s="227"/>
      <c r="AF36" s="43"/>
      <c r="AG36" s="43"/>
      <c r="AH36" s="43"/>
      <c r="AI36" s="43"/>
      <c r="AJ36" s="43"/>
      <c r="AK36" s="228">
        <v>0</v>
      </c>
      <c r="AL36" s="227"/>
      <c r="AM36" s="227"/>
      <c r="AN36" s="227"/>
      <c r="AO36" s="227"/>
      <c r="AP36" s="43"/>
      <c r="AQ36" s="47"/>
    </row>
    <row r="37" spans="2:59" s="2" customFormat="1" ht="14.45" hidden="1" customHeight="1">
      <c r="B37" s="42"/>
      <c r="C37" s="43"/>
      <c r="D37" s="43"/>
      <c r="E37" s="43"/>
      <c r="F37" s="44" t="s">
        <v>52</v>
      </c>
      <c r="G37" s="43"/>
      <c r="H37" s="43"/>
      <c r="I37" s="43"/>
      <c r="J37" s="43"/>
      <c r="K37" s="43"/>
      <c r="L37" s="226">
        <v>0</v>
      </c>
      <c r="M37" s="227"/>
      <c r="N37" s="227"/>
      <c r="O37" s="227"/>
      <c r="P37" s="43"/>
      <c r="Q37" s="43"/>
      <c r="R37" s="43"/>
      <c r="S37" s="43"/>
      <c r="T37" s="46" t="s">
        <v>48</v>
      </c>
      <c r="U37" s="43"/>
      <c r="V37" s="43"/>
      <c r="W37" s="228">
        <f>ROUND(BF87+SUM(CH93:CH97),2)</f>
        <v>0</v>
      </c>
      <c r="X37" s="227"/>
      <c r="Y37" s="227"/>
      <c r="Z37" s="227"/>
      <c r="AA37" s="227"/>
      <c r="AB37" s="227"/>
      <c r="AC37" s="227"/>
      <c r="AD37" s="227"/>
      <c r="AE37" s="227"/>
      <c r="AF37" s="43"/>
      <c r="AG37" s="43"/>
      <c r="AH37" s="43"/>
      <c r="AI37" s="43"/>
      <c r="AJ37" s="43"/>
      <c r="AK37" s="228">
        <v>0</v>
      </c>
      <c r="AL37" s="227"/>
      <c r="AM37" s="227"/>
      <c r="AN37" s="227"/>
      <c r="AO37" s="227"/>
      <c r="AP37" s="43"/>
      <c r="AQ37" s="47"/>
    </row>
    <row r="38" spans="2:59" s="1" customFormat="1" ht="6.9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9" s="1" customFormat="1" ht="25.9" customHeight="1">
      <c r="B39" s="37"/>
      <c r="C39" s="48"/>
      <c r="D39" s="49" t="s">
        <v>53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1" t="s">
        <v>54</v>
      </c>
      <c r="U39" s="50"/>
      <c r="V39" s="50"/>
      <c r="W39" s="50"/>
      <c r="X39" s="229" t="s">
        <v>55</v>
      </c>
      <c r="Y39" s="230"/>
      <c r="Z39" s="230"/>
      <c r="AA39" s="230"/>
      <c r="AB39" s="230"/>
      <c r="AC39" s="50"/>
      <c r="AD39" s="50"/>
      <c r="AE39" s="50"/>
      <c r="AF39" s="50"/>
      <c r="AG39" s="50"/>
      <c r="AH39" s="50"/>
      <c r="AI39" s="50"/>
      <c r="AJ39" s="50"/>
      <c r="AK39" s="231">
        <f>SUM(AK31:AK37)</f>
        <v>0</v>
      </c>
      <c r="AL39" s="230"/>
      <c r="AM39" s="230"/>
      <c r="AN39" s="230"/>
      <c r="AO39" s="232"/>
      <c r="AP39" s="48"/>
      <c r="AQ39" s="39"/>
    </row>
    <row r="40" spans="2:59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9"/>
    </row>
    <row r="41" spans="2:59" ht="13.5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9" ht="13.5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9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9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9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9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9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9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>
      <c r="B49" s="37"/>
      <c r="C49" s="38"/>
      <c r="D49" s="52" t="s">
        <v>56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57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 ht="13.5">
      <c r="B50" s="25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6"/>
    </row>
    <row r="51" spans="2:43" ht="13.5">
      <c r="B51" s="25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6"/>
    </row>
    <row r="52" spans="2:43" ht="13.5">
      <c r="B52" s="25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6"/>
    </row>
    <row r="53" spans="2:43" ht="13.5">
      <c r="B53" s="25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6"/>
    </row>
    <row r="54" spans="2:43" ht="13.5">
      <c r="B54" s="25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6"/>
    </row>
    <row r="55" spans="2:43" ht="13.5">
      <c r="B55" s="25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6"/>
    </row>
    <row r="56" spans="2:43" ht="13.5">
      <c r="B56" s="25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6"/>
    </row>
    <row r="57" spans="2:43" ht="13.5">
      <c r="B57" s="25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6"/>
    </row>
    <row r="58" spans="2:43" s="1" customFormat="1">
      <c r="B58" s="37"/>
      <c r="C58" s="38"/>
      <c r="D58" s="57" t="s">
        <v>58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59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58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59</v>
      </c>
      <c r="AN58" s="58"/>
      <c r="AO58" s="60"/>
      <c r="AP58" s="38"/>
      <c r="AQ58" s="39"/>
    </row>
    <row r="59" spans="2:43" ht="13.5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>
      <c r="B60" s="37"/>
      <c r="C60" s="38"/>
      <c r="D60" s="52" t="s">
        <v>60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61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 ht="13.5">
      <c r="B61" s="25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6"/>
    </row>
    <row r="62" spans="2:43" ht="13.5">
      <c r="B62" s="25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6"/>
    </row>
    <row r="63" spans="2:43" ht="13.5">
      <c r="B63" s="25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6"/>
    </row>
    <row r="64" spans="2:43" ht="13.5">
      <c r="B64" s="25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6"/>
    </row>
    <row r="65" spans="2:43" ht="13.5">
      <c r="B65" s="25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6"/>
    </row>
    <row r="66" spans="2:43" ht="13.5">
      <c r="B66" s="25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6"/>
    </row>
    <row r="67" spans="2:43" ht="13.5">
      <c r="B67" s="25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6"/>
    </row>
    <row r="68" spans="2:43" ht="13.5">
      <c r="B68" s="25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6"/>
    </row>
    <row r="69" spans="2:43" s="1" customFormat="1">
      <c r="B69" s="37"/>
      <c r="C69" s="38"/>
      <c r="D69" s="57" t="s">
        <v>58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59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58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59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12" t="s">
        <v>62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  <c r="AA76" s="213"/>
      <c r="AB76" s="213"/>
      <c r="AC76" s="213"/>
      <c r="AD76" s="213"/>
      <c r="AE76" s="213"/>
      <c r="AF76" s="213"/>
      <c r="AG76" s="213"/>
      <c r="AH76" s="213"/>
      <c r="AI76" s="213"/>
      <c r="AJ76" s="213"/>
      <c r="AK76" s="213"/>
      <c r="AL76" s="213"/>
      <c r="AM76" s="213"/>
      <c r="AN76" s="213"/>
      <c r="AO76" s="213"/>
      <c r="AP76" s="213"/>
      <c r="AQ76" s="39"/>
    </row>
    <row r="77" spans="2:43" s="3" customFormat="1" ht="14.45" customHeight="1">
      <c r="B77" s="67"/>
      <c r="C77" s="32" t="s">
        <v>15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13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18</v>
      </c>
      <c r="D78" s="72"/>
      <c r="E78" s="72"/>
      <c r="F78" s="72"/>
      <c r="G78" s="72"/>
      <c r="H78" s="72"/>
      <c r="I78" s="72"/>
      <c r="J78" s="72"/>
      <c r="K78" s="72"/>
      <c r="L78" s="233" t="str">
        <f>K6</f>
        <v>ES červená Skala - spevnené plochy</v>
      </c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>
      <c r="B80" s="37"/>
      <c r="C80" s="32" t="s">
        <v>23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>Šumiac - Červená Skala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25</v>
      </c>
      <c r="AJ80" s="38"/>
      <c r="AK80" s="38"/>
      <c r="AL80" s="38"/>
      <c r="AM80" s="75" t="str">
        <f>IF(AN8= "","",AN8)</f>
        <v>29. 3. 2018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>
      <c r="B82" s="37"/>
      <c r="C82" s="32" t="s">
        <v>27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>LESY Slovenskej republiky, štátny podnik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35</v>
      </c>
      <c r="AJ82" s="38"/>
      <c r="AK82" s="38"/>
      <c r="AL82" s="38"/>
      <c r="AM82" s="235" t="str">
        <f>IF(E17="","",E17)</f>
        <v>HPK Engineering a.s.</v>
      </c>
      <c r="AN82" s="235"/>
      <c r="AO82" s="235"/>
      <c r="AP82" s="235"/>
      <c r="AQ82" s="39"/>
      <c r="AS82" s="236" t="s">
        <v>63</v>
      </c>
      <c r="AT82" s="237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7"/>
    </row>
    <row r="83" spans="1:89" s="1" customFormat="1">
      <c r="B83" s="37"/>
      <c r="C83" s="32" t="s">
        <v>33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38</v>
      </c>
      <c r="AJ83" s="38"/>
      <c r="AK83" s="38"/>
      <c r="AL83" s="38"/>
      <c r="AM83" s="235" t="str">
        <f>IF(E20="","",E20)</f>
        <v>Ing. Lengyelova</v>
      </c>
      <c r="AN83" s="235"/>
      <c r="AO83" s="235"/>
      <c r="AP83" s="235"/>
      <c r="AQ83" s="39"/>
      <c r="AS83" s="238"/>
      <c r="AT83" s="239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9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40"/>
      <c r="AT84" s="241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80"/>
    </row>
    <row r="85" spans="1:89" s="1" customFormat="1" ht="29.25" customHeight="1">
      <c r="B85" s="37"/>
      <c r="C85" s="242" t="s">
        <v>64</v>
      </c>
      <c r="D85" s="243"/>
      <c r="E85" s="243"/>
      <c r="F85" s="243"/>
      <c r="G85" s="243"/>
      <c r="H85" s="81"/>
      <c r="I85" s="244" t="s">
        <v>65</v>
      </c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4" t="s">
        <v>66</v>
      </c>
      <c r="AH85" s="243"/>
      <c r="AI85" s="243"/>
      <c r="AJ85" s="243"/>
      <c r="AK85" s="243"/>
      <c r="AL85" s="243"/>
      <c r="AM85" s="243"/>
      <c r="AN85" s="244" t="s">
        <v>67</v>
      </c>
      <c r="AO85" s="243"/>
      <c r="AP85" s="245"/>
      <c r="AQ85" s="39"/>
      <c r="AS85" s="82" t="s">
        <v>68</v>
      </c>
      <c r="AT85" s="83" t="s">
        <v>69</v>
      </c>
      <c r="AU85" s="83" t="s">
        <v>70</v>
      </c>
      <c r="AV85" s="83" t="s">
        <v>71</v>
      </c>
      <c r="AW85" s="83" t="s">
        <v>72</v>
      </c>
      <c r="AX85" s="83" t="s">
        <v>73</v>
      </c>
      <c r="AY85" s="83" t="s">
        <v>74</v>
      </c>
      <c r="AZ85" s="83" t="s">
        <v>75</v>
      </c>
      <c r="BA85" s="83" t="s">
        <v>76</v>
      </c>
      <c r="BB85" s="83" t="s">
        <v>77</v>
      </c>
      <c r="BC85" s="83" t="s">
        <v>78</v>
      </c>
      <c r="BD85" s="83" t="s">
        <v>79</v>
      </c>
      <c r="BE85" s="83" t="s">
        <v>80</v>
      </c>
      <c r="BF85" s="84" t="s">
        <v>81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5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4"/>
    </row>
    <row r="87" spans="1:89" s="4" customFormat="1" ht="32.450000000000003" customHeight="1">
      <c r="B87" s="70"/>
      <c r="C87" s="86" t="s">
        <v>82</v>
      </c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253">
        <f>ROUND(SUM(AG88:AG90),2)</f>
        <v>0</v>
      </c>
      <c r="AH87" s="253"/>
      <c r="AI87" s="253"/>
      <c r="AJ87" s="253"/>
      <c r="AK87" s="253"/>
      <c r="AL87" s="253"/>
      <c r="AM87" s="253"/>
      <c r="AN87" s="254">
        <f>SUM(AG87,AV87)</f>
        <v>0</v>
      </c>
      <c r="AO87" s="254"/>
      <c r="AP87" s="254"/>
      <c r="AQ87" s="73"/>
      <c r="AS87" s="88">
        <f>ROUND(SUM(AS88:AS90),2)</f>
        <v>0</v>
      </c>
      <c r="AT87" s="89">
        <f>ROUND(SUM(AT88:AT90),2)</f>
        <v>0</v>
      </c>
      <c r="AU87" s="90">
        <f>ROUND(SUM(AU88:AU90),2)</f>
        <v>0</v>
      </c>
      <c r="AV87" s="90">
        <f>ROUND(SUM(AX87:AY87),2)</f>
        <v>0</v>
      </c>
      <c r="AW87" s="91">
        <f>ROUND(SUM(AW88:AW90),5)</f>
        <v>0</v>
      </c>
      <c r="AX87" s="90">
        <f>ROUND(BB87*L33,2)</f>
        <v>0</v>
      </c>
      <c r="AY87" s="90">
        <f>ROUND(BC87*L34,2)</f>
        <v>0</v>
      </c>
      <c r="AZ87" s="90">
        <f>ROUND(BD87*L33,2)</f>
        <v>0</v>
      </c>
      <c r="BA87" s="90">
        <f>ROUND(BE87*L34,2)</f>
        <v>0</v>
      </c>
      <c r="BB87" s="90">
        <f>ROUND(SUM(BB88:BB90),2)</f>
        <v>0</v>
      </c>
      <c r="BC87" s="90">
        <f>ROUND(SUM(BC88:BC90),2)</f>
        <v>0</v>
      </c>
      <c r="BD87" s="90">
        <f>ROUND(SUM(BD88:BD90),2)</f>
        <v>0</v>
      </c>
      <c r="BE87" s="90">
        <f>ROUND(SUM(BE88:BE90),2)</f>
        <v>0</v>
      </c>
      <c r="BF87" s="92">
        <f>ROUND(SUM(BF88:BF90),2)</f>
        <v>0</v>
      </c>
      <c r="BS87" s="93" t="s">
        <v>83</v>
      </c>
      <c r="BT87" s="93" t="s">
        <v>84</v>
      </c>
      <c r="BU87" s="94" t="s">
        <v>85</v>
      </c>
      <c r="BV87" s="93" t="s">
        <v>86</v>
      </c>
      <c r="BW87" s="93" t="s">
        <v>87</v>
      </c>
      <c r="BX87" s="93" t="s">
        <v>88</v>
      </c>
    </row>
    <row r="88" spans="1:89" s="5" customFormat="1" ht="16.5" customHeight="1">
      <c r="A88" s="95" t="s">
        <v>89</v>
      </c>
      <c r="B88" s="96"/>
      <c r="C88" s="97"/>
      <c r="D88" s="248" t="s">
        <v>90</v>
      </c>
      <c r="E88" s="248"/>
      <c r="F88" s="248"/>
      <c r="G88" s="248"/>
      <c r="H88" s="248"/>
      <c r="I88" s="98"/>
      <c r="J88" s="248" t="s">
        <v>91</v>
      </c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46">
        <f>'SO 03 - Oporný múr'!M32</f>
        <v>0</v>
      </c>
      <c r="AH88" s="247"/>
      <c r="AI88" s="247"/>
      <c r="AJ88" s="247"/>
      <c r="AK88" s="247"/>
      <c r="AL88" s="247"/>
      <c r="AM88" s="247"/>
      <c r="AN88" s="246">
        <f>SUM(AG88,AV88)</f>
        <v>0</v>
      </c>
      <c r="AO88" s="247"/>
      <c r="AP88" s="247"/>
      <c r="AQ88" s="99"/>
      <c r="AS88" s="100">
        <f>'SO 03 - Oporný múr'!M28</f>
        <v>0</v>
      </c>
      <c r="AT88" s="101">
        <f>'SO 03 - Oporný múr'!M29</f>
        <v>0</v>
      </c>
      <c r="AU88" s="101">
        <f>'SO 03 - Oporný múr'!M30</f>
        <v>0</v>
      </c>
      <c r="AV88" s="101">
        <f>ROUND(SUM(AX88:AY88),2)</f>
        <v>0</v>
      </c>
      <c r="AW88" s="102">
        <f>'SO 03 - Oporný múr'!Z125</f>
        <v>0</v>
      </c>
      <c r="AX88" s="101">
        <f>'SO 03 - Oporný múr'!M34</f>
        <v>0</v>
      </c>
      <c r="AY88" s="101">
        <f>'SO 03 - Oporný múr'!M35</f>
        <v>0</v>
      </c>
      <c r="AZ88" s="101">
        <f>'SO 03 - Oporný múr'!M36</f>
        <v>0</v>
      </c>
      <c r="BA88" s="101">
        <f>'SO 03 - Oporný múr'!M37</f>
        <v>0</v>
      </c>
      <c r="BB88" s="101">
        <f>'SO 03 - Oporný múr'!H34</f>
        <v>0</v>
      </c>
      <c r="BC88" s="101">
        <f>'SO 03 - Oporný múr'!H35</f>
        <v>0</v>
      </c>
      <c r="BD88" s="101">
        <f>'SO 03 - Oporný múr'!H36</f>
        <v>0</v>
      </c>
      <c r="BE88" s="101">
        <f>'SO 03 - Oporný múr'!H37</f>
        <v>0</v>
      </c>
      <c r="BF88" s="103">
        <f>'SO 03 - Oporný múr'!H38</f>
        <v>0</v>
      </c>
      <c r="BT88" s="104" t="s">
        <v>92</v>
      </c>
      <c r="BV88" s="104" t="s">
        <v>86</v>
      </c>
      <c r="BW88" s="104" t="s">
        <v>93</v>
      </c>
      <c r="BX88" s="104" t="s">
        <v>87</v>
      </c>
    </row>
    <row r="89" spans="1:89" s="5" customFormat="1" ht="16.5" customHeight="1">
      <c r="A89" s="95" t="s">
        <v>89</v>
      </c>
      <c r="B89" s="96"/>
      <c r="C89" s="97"/>
      <c r="D89" s="248" t="s">
        <v>94</v>
      </c>
      <c r="E89" s="248"/>
      <c r="F89" s="248"/>
      <c r="G89" s="248"/>
      <c r="H89" s="248"/>
      <c r="I89" s="98"/>
      <c r="J89" s="248" t="s">
        <v>95</v>
      </c>
      <c r="K89" s="248"/>
      <c r="L89" s="248"/>
      <c r="M89" s="248"/>
      <c r="N89" s="248"/>
      <c r="O89" s="248"/>
      <c r="P89" s="248"/>
      <c r="Q89" s="248"/>
      <c r="R89" s="248"/>
      <c r="S89" s="248"/>
      <c r="T89" s="248"/>
      <c r="U89" s="248"/>
      <c r="V89" s="248"/>
      <c r="W89" s="248"/>
      <c r="X89" s="248"/>
      <c r="Y89" s="248"/>
      <c r="Z89" s="248"/>
      <c r="AA89" s="248"/>
      <c r="AB89" s="248"/>
      <c r="AC89" s="248"/>
      <c r="AD89" s="248"/>
      <c r="AE89" s="248"/>
      <c r="AF89" s="248"/>
      <c r="AG89" s="246">
        <f>'SO 04 - Kanalizácia'!M32</f>
        <v>0</v>
      </c>
      <c r="AH89" s="247"/>
      <c r="AI89" s="247"/>
      <c r="AJ89" s="247"/>
      <c r="AK89" s="247"/>
      <c r="AL89" s="247"/>
      <c r="AM89" s="247"/>
      <c r="AN89" s="246">
        <f>SUM(AG89,AV89)</f>
        <v>0</v>
      </c>
      <c r="AO89" s="247"/>
      <c r="AP89" s="247"/>
      <c r="AQ89" s="99"/>
      <c r="AS89" s="100">
        <f>'SO 04 - Kanalizácia'!M28</f>
        <v>0</v>
      </c>
      <c r="AT89" s="101">
        <f>'SO 04 - Kanalizácia'!M29</f>
        <v>0</v>
      </c>
      <c r="AU89" s="101">
        <f>'SO 04 - Kanalizácia'!M30</f>
        <v>0</v>
      </c>
      <c r="AV89" s="101">
        <f>ROUND(SUM(AX89:AY89),2)</f>
        <v>0</v>
      </c>
      <c r="AW89" s="102">
        <f>'SO 04 - Kanalizácia'!Z129</f>
        <v>0</v>
      </c>
      <c r="AX89" s="101">
        <f>'SO 04 - Kanalizácia'!M34</f>
        <v>0</v>
      </c>
      <c r="AY89" s="101">
        <f>'SO 04 - Kanalizácia'!M35</f>
        <v>0</v>
      </c>
      <c r="AZ89" s="101">
        <f>'SO 04 - Kanalizácia'!M36</f>
        <v>0</v>
      </c>
      <c r="BA89" s="101">
        <f>'SO 04 - Kanalizácia'!M37</f>
        <v>0</v>
      </c>
      <c r="BB89" s="101">
        <f>'SO 04 - Kanalizácia'!H34</f>
        <v>0</v>
      </c>
      <c r="BC89" s="101">
        <f>'SO 04 - Kanalizácia'!H35</f>
        <v>0</v>
      </c>
      <c r="BD89" s="101">
        <f>'SO 04 - Kanalizácia'!H36</f>
        <v>0</v>
      </c>
      <c r="BE89" s="101">
        <f>'SO 04 - Kanalizácia'!H37</f>
        <v>0</v>
      </c>
      <c r="BF89" s="103">
        <f>'SO 04 - Kanalizácia'!H38</f>
        <v>0</v>
      </c>
      <c r="BT89" s="104" t="s">
        <v>92</v>
      </c>
      <c r="BV89" s="104" t="s">
        <v>86</v>
      </c>
      <c r="BW89" s="104" t="s">
        <v>96</v>
      </c>
      <c r="BX89" s="104" t="s">
        <v>87</v>
      </c>
    </row>
    <row r="90" spans="1:89" s="5" customFormat="1" ht="16.5" customHeight="1">
      <c r="A90" s="95" t="s">
        <v>89</v>
      </c>
      <c r="B90" s="96"/>
      <c r="C90" s="97"/>
      <c r="D90" s="248" t="s">
        <v>97</v>
      </c>
      <c r="E90" s="248"/>
      <c r="F90" s="248"/>
      <c r="G90" s="248"/>
      <c r="H90" s="248"/>
      <c r="I90" s="98"/>
      <c r="J90" s="248" t="s">
        <v>98</v>
      </c>
      <c r="K90" s="248"/>
      <c r="L90" s="248"/>
      <c r="M90" s="248"/>
      <c r="N90" s="248"/>
      <c r="O90" s="248"/>
      <c r="P90" s="248"/>
      <c r="Q90" s="248"/>
      <c r="R90" s="248"/>
      <c r="S90" s="248"/>
      <c r="T90" s="248"/>
      <c r="U90" s="248"/>
      <c r="V90" s="248"/>
      <c r="W90" s="248"/>
      <c r="X90" s="248"/>
      <c r="Y90" s="248"/>
      <c r="Z90" s="248"/>
      <c r="AA90" s="248"/>
      <c r="AB90" s="248"/>
      <c r="AC90" s="248"/>
      <c r="AD90" s="248"/>
      <c r="AE90" s="248"/>
      <c r="AF90" s="248"/>
      <c r="AG90" s="246">
        <f>'SO 02 - Spevnené plochy'!M32</f>
        <v>0</v>
      </c>
      <c r="AH90" s="247"/>
      <c r="AI90" s="247"/>
      <c r="AJ90" s="247"/>
      <c r="AK90" s="247"/>
      <c r="AL90" s="247"/>
      <c r="AM90" s="247"/>
      <c r="AN90" s="246">
        <f>SUM(AG90,AV90)</f>
        <v>0</v>
      </c>
      <c r="AO90" s="247"/>
      <c r="AP90" s="247"/>
      <c r="AQ90" s="99"/>
      <c r="AS90" s="105">
        <f>'SO 02 - Spevnené plochy'!M28</f>
        <v>0</v>
      </c>
      <c r="AT90" s="106">
        <f>'SO 02 - Spevnené plochy'!M29</f>
        <v>0</v>
      </c>
      <c r="AU90" s="106">
        <f>'SO 02 - Spevnené plochy'!M30</f>
        <v>0</v>
      </c>
      <c r="AV90" s="106">
        <f>ROUND(SUM(AX90:AY90),2)</f>
        <v>0</v>
      </c>
      <c r="AW90" s="107">
        <f>'SO 02 - Spevnené plochy'!Z126</f>
        <v>0</v>
      </c>
      <c r="AX90" s="106">
        <f>'SO 02 - Spevnené plochy'!M34</f>
        <v>0</v>
      </c>
      <c r="AY90" s="106">
        <f>'SO 02 - Spevnené plochy'!M35</f>
        <v>0</v>
      </c>
      <c r="AZ90" s="106">
        <f>'SO 02 - Spevnené plochy'!M36</f>
        <v>0</v>
      </c>
      <c r="BA90" s="106">
        <f>'SO 02 - Spevnené plochy'!M37</f>
        <v>0</v>
      </c>
      <c r="BB90" s="106">
        <f>'SO 02 - Spevnené plochy'!H34</f>
        <v>0</v>
      </c>
      <c r="BC90" s="106">
        <f>'SO 02 - Spevnené plochy'!H35</f>
        <v>0</v>
      </c>
      <c r="BD90" s="106">
        <f>'SO 02 - Spevnené plochy'!H36</f>
        <v>0</v>
      </c>
      <c r="BE90" s="106">
        <f>'SO 02 - Spevnené plochy'!H37</f>
        <v>0</v>
      </c>
      <c r="BF90" s="108">
        <f>'SO 02 - Spevnené plochy'!H38</f>
        <v>0</v>
      </c>
      <c r="BT90" s="104" t="s">
        <v>92</v>
      </c>
      <c r="BV90" s="104" t="s">
        <v>86</v>
      </c>
      <c r="BW90" s="104" t="s">
        <v>99</v>
      </c>
      <c r="BX90" s="104" t="s">
        <v>87</v>
      </c>
    </row>
    <row r="91" spans="1:89" ht="13.5">
      <c r="B91" s="25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6"/>
    </row>
    <row r="92" spans="1:89" s="1" customFormat="1" ht="30" customHeight="1">
      <c r="B92" s="37"/>
      <c r="C92" s="86" t="s">
        <v>100</v>
      </c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254">
        <f>ROUND(SUM(AG93:AG96),2)</f>
        <v>0</v>
      </c>
      <c r="AH92" s="254"/>
      <c r="AI92" s="254"/>
      <c r="AJ92" s="254"/>
      <c r="AK92" s="254"/>
      <c r="AL92" s="254"/>
      <c r="AM92" s="254"/>
      <c r="AN92" s="254">
        <f>ROUND(SUM(AN93:AN96),2)</f>
        <v>0</v>
      </c>
      <c r="AO92" s="254"/>
      <c r="AP92" s="254"/>
      <c r="AQ92" s="39"/>
      <c r="AS92" s="82" t="s">
        <v>101</v>
      </c>
      <c r="AT92" s="83" t="s">
        <v>102</v>
      </c>
      <c r="AU92" s="83" t="s">
        <v>46</v>
      </c>
      <c r="AV92" s="84" t="s">
        <v>71</v>
      </c>
    </row>
    <row r="93" spans="1:89" s="1" customFormat="1" ht="19.899999999999999" customHeight="1">
      <c r="B93" s="37"/>
      <c r="C93" s="38"/>
      <c r="D93" s="109" t="s">
        <v>103</v>
      </c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249">
        <f>ROUND(AG87*AS93,2)</f>
        <v>0</v>
      </c>
      <c r="AH93" s="250"/>
      <c r="AI93" s="250"/>
      <c r="AJ93" s="250"/>
      <c r="AK93" s="250"/>
      <c r="AL93" s="250"/>
      <c r="AM93" s="250"/>
      <c r="AN93" s="250">
        <f>ROUND(AG93+AV93,2)</f>
        <v>0</v>
      </c>
      <c r="AO93" s="250"/>
      <c r="AP93" s="250"/>
      <c r="AQ93" s="39"/>
      <c r="AS93" s="110">
        <v>0</v>
      </c>
      <c r="AT93" s="111" t="s">
        <v>104</v>
      </c>
      <c r="AU93" s="111" t="s">
        <v>47</v>
      </c>
      <c r="AV93" s="112">
        <f>ROUND(IF(AU93="základná",AG93*L33,IF(AU93="znížená",AG93*L34,0)),2)</f>
        <v>0</v>
      </c>
      <c r="BV93" s="21" t="s">
        <v>105</v>
      </c>
      <c r="BY93" s="113">
        <f>IF(AU93="základná",AV93,0)</f>
        <v>0</v>
      </c>
      <c r="BZ93" s="113">
        <f>IF(AU93="znížená",AV93,0)</f>
        <v>0</v>
      </c>
      <c r="CA93" s="113">
        <v>0</v>
      </c>
      <c r="CB93" s="113">
        <v>0</v>
      </c>
      <c r="CC93" s="113">
        <v>0</v>
      </c>
      <c r="CD93" s="113">
        <f>IF(AU93="základná",AG93,0)</f>
        <v>0</v>
      </c>
      <c r="CE93" s="113">
        <f>IF(AU93="znížená",AG93,0)</f>
        <v>0</v>
      </c>
      <c r="CF93" s="113">
        <f>IF(AU93="zákl. prenesená",AG93,0)</f>
        <v>0</v>
      </c>
      <c r="CG93" s="113">
        <f>IF(AU93="zníž. prenesená",AG93,0)</f>
        <v>0</v>
      </c>
      <c r="CH93" s="113">
        <f>IF(AU93="nulová",AG93,0)</f>
        <v>0</v>
      </c>
      <c r="CI93" s="21">
        <f>IF(AU93="základná",1,IF(AU93="znížená",2,IF(AU93="zákl. prenesená",4,IF(AU93="zníž. prenesená",5,3))))</f>
        <v>1</v>
      </c>
      <c r="CJ93" s="21">
        <f>IF(AT93="stavebná časť",1,IF(8893="investičná časť",2,3))</f>
        <v>1</v>
      </c>
      <c r="CK93" s="21" t="str">
        <f>IF(D93="Vyplň vlastné","","x")</f>
        <v>x</v>
      </c>
    </row>
    <row r="94" spans="1:89" s="1" customFormat="1" ht="19.899999999999999" customHeight="1">
      <c r="B94" s="37"/>
      <c r="C94" s="38"/>
      <c r="D94" s="251" t="s">
        <v>106</v>
      </c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  <c r="AA94" s="252"/>
      <c r="AB94" s="252"/>
      <c r="AC94" s="38"/>
      <c r="AD94" s="38"/>
      <c r="AE94" s="38"/>
      <c r="AF94" s="38"/>
      <c r="AG94" s="249">
        <f>AG87*AS94</f>
        <v>0</v>
      </c>
      <c r="AH94" s="250"/>
      <c r="AI94" s="250"/>
      <c r="AJ94" s="250"/>
      <c r="AK94" s="250"/>
      <c r="AL94" s="250"/>
      <c r="AM94" s="250"/>
      <c r="AN94" s="250">
        <f>AG94+AV94</f>
        <v>0</v>
      </c>
      <c r="AO94" s="250"/>
      <c r="AP94" s="250"/>
      <c r="AQ94" s="39"/>
      <c r="AS94" s="114">
        <v>0</v>
      </c>
      <c r="AT94" s="115" t="s">
        <v>104</v>
      </c>
      <c r="AU94" s="115" t="s">
        <v>47</v>
      </c>
      <c r="AV94" s="116">
        <f>ROUND(IF(AU94="nulová",0,IF(OR(AU94="základná",AU94="zákl. prenesená"),AG94*L33,AG94*L34)),2)</f>
        <v>0</v>
      </c>
      <c r="BV94" s="21" t="s">
        <v>107</v>
      </c>
      <c r="BY94" s="113">
        <f>IF(AU94="základná",AV94,0)</f>
        <v>0</v>
      </c>
      <c r="BZ94" s="113">
        <f>IF(AU94="znížená",AV94,0)</f>
        <v>0</v>
      </c>
      <c r="CA94" s="113">
        <f>IF(AU94="zákl. prenesená",AV94,0)</f>
        <v>0</v>
      </c>
      <c r="CB94" s="113">
        <f>IF(AU94="zníž. prenesená",AV94,0)</f>
        <v>0</v>
      </c>
      <c r="CC94" s="113">
        <f>IF(AU94="nulová",AV94,0)</f>
        <v>0</v>
      </c>
      <c r="CD94" s="113">
        <f>IF(AU94="základná",AG94,0)</f>
        <v>0</v>
      </c>
      <c r="CE94" s="113">
        <f>IF(AU94="znížená",AG94,0)</f>
        <v>0</v>
      </c>
      <c r="CF94" s="113">
        <f>IF(AU94="zákl. prenesená",AG94,0)</f>
        <v>0</v>
      </c>
      <c r="CG94" s="113">
        <f>IF(AU94="zníž. prenesená",AG94,0)</f>
        <v>0</v>
      </c>
      <c r="CH94" s="113">
        <f>IF(AU94="nulová",AG94,0)</f>
        <v>0</v>
      </c>
      <c r="CI94" s="21">
        <f>IF(AU94="základná",1,IF(AU94="znížená",2,IF(AU94="zákl. prenesená",4,IF(AU94="zníž. prenesená",5,3))))</f>
        <v>1</v>
      </c>
      <c r="CJ94" s="21">
        <f>IF(AT94="stavebná časť",1,IF(8894="investičná časť",2,3))</f>
        <v>1</v>
      </c>
      <c r="CK94" s="21" t="str">
        <f>IF(D94="Vyplň vlastné","","x")</f>
        <v/>
      </c>
    </row>
    <row r="95" spans="1:89" s="1" customFormat="1" ht="19.899999999999999" customHeight="1">
      <c r="B95" s="37"/>
      <c r="C95" s="38"/>
      <c r="D95" s="251" t="s">
        <v>106</v>
      </c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  <c r="AA95" s="252"/>
      <c r="AB95" s="252"/>
      <c r="AC95" s="38"/>
      <c r="AD95" s="38"/>
      <c r="AE95" s="38"/>
      <c r="AF95" s="38"/>
      <c r="AG95" s="249">
        <f>AG87*AS95</f>
        <v>0</v>
      </c>
      <c r="AH95" s="250"/>
      <c r="AI95" s="250"/>
      <c r="AJ95" s="250"/>
      <c r="AK95" s="250"/>
      <c r="AL95" s="250"/>
      <c r="AM95" s="250"/>
      <c r="AN95" s="250">
        <f>AG95+AV95</f>
        <v>0</v>
      </c>
      <c r="AO95" s="250"/>
      <c r="AP95" s="250"/>
      <c r="AQ95" s="39"/>
      <c r="AS95" s="114">
        <v>0</v>
      </c>
      <c r="AT95" s="115" t="s">
        <v>104</v>
      </c>
      <c r="AU95" s="115" t="s">
        <v>47</v>
      </c>
      <c r="AV95" s="116">
        <f>ROUND(IF(AU95="nulová",0,IF(OR(AU95="základná",AU95="zákl. prenesená"),AG95*L33,AG95*L34)),2)</f>
        <v>0</v>
      </c>
      <c r="BV95" s="21" t="s">
        <v>107</v>
      </c>
      <c r="BY95" s="113">
        <f>IF(AU95="základná",AV95,0)</f>
        <v>0</v>
      </c>
      <c r="BZ95" s="113">
        <f>IF(AU95="znížená",AV95,0)</f>
        <v>0</v>
      </c>
      <c r="CA95" s="113">
        <f>IF(AU95="zákl. prenesená",AV95,0)</f>
        <v>0</v>
      </c>
      <c r="CB95" s="113">
        <f>IF(AU95="zníž. prenesená",AV95,0)</f>
        <v>0</v>
      </c>
      <c r="CC95" s="113">
        <f>IF(AU95="nulová",AV95,0)</f>
        <v>0</v>
      </c>
      <c r="CD95" s="113">
        <f>IF(AU95="základná",AG95,0)</f>
        <v>0</v>
      </c>
      <c r="CE95" s="113">
        <f>IF(AU95="znížená",AG95,0)</f>
        <v>0</v>
      </c>
      <c r="CF95" s="113">
        <f>IF(AU95="zákl. prenesená",AG95,0)</f>
        <v>0</v>
      </c>
      <c r="CG95" s="113">
        <f>IF(AU95="zníž. prenesená",AG95,0)</f>
        <v>0</v>
      </c>
      <c r="CH95" s="113">
        <f>IF(AU95="nulová",AG95,0)</f>
        <v>0</v>
      </c>
      <c r="CI95" s="21">
        <f>IF(AU95="základná",1,IF(AU95="znížená",2,IF(AU95="zákl. prenesená",4,IF(AU95="zníž. prenesená",5,3))))</f>
        <v>1</v>
      </c>
      <c r="CJ95" s="21">
        <f>IF(AT95="stavebná časť",1,IF(8895="investičná časť",2,3))</f>
        <v>1</v>
      </c>
      <c r="CK95" s="21" t="str">
        <f>IF(D95="Vyplň vlastné","","x")</f>
        <v/>
      </c>
    </row>
    <row r="96" spans="1:89" s="1" customFormat="1" ht="19.899999999999999" customHeight="1">
      <c r="B96" s="37"/>
      <c r="C96" s="38"/>
      <c r="D96" s="251" t="s">
        <v>106</v>
      </c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  <c r="AA96" s="252"/>
      <c r="AB96" s="252"/>
      <c r="AC96" s="38"/>
      <c r="AD96" s="38"/>
      <c r="AE96" s="38"/>
      <c r="AF96" s="38"/>
      <c r="AG96" s="249">
        <f>AG87*AS96</f>
        <v>0</v>
      </c>
      <c r="AH96" s="250"/>
      <c r="AI96" s="250"/>
      <c r="AJ96" s="250"/>
      <c r="AK96" s="250"/>
      <c r="AL96" s="250"/>
      <c r="AM96" s="250"/>
      <c r="AN96" s="250">
        <f>AG96+AV96</f>
        <v>0</v>
      </c>
      <c r="AO96" s="250"/>
      <c r="AP96" s="250"/>
      <c r="AQ96" s="39"/>
      <c r="AS96" s="117">
        <v>0</v>
      </c>
      <c r="AT96" s="118" t="s">
        <v>104</v>
      </c>
      <c r="AU96" s="118" t="s">
        <v>47</v>
      </c>
      <c r="AV96" s="119">
        <f>ROUND(IF(AU96="nulová",0,IF(OR(AU96="základná",AU96="zákl. prenesená"),AG96*L33,AG96*L34)),2)</f>
        <v>0</v>
      </c>
      <c r="BV96" s="21" t="s">
        <v>107</v>
      </c>
      <c r="BY96" s="113">
        <f>IF(AU96="základná",AV96,0)</f>
        <v>0</v>
      </c>
      <c r="BZ96" s="113">
        <f>IF(AU96="znížená",AV96,0)</f>
        <v>0</v>
      </c>
      <c r="CA96" s="113">
        <f>IF(AU96="zákl. prenesená",AV96,0)</f>
        <v>0</v>
      </c>
      <c r="CB96" s="113">
        <f>IF(AU96="zníž. prenesená",AV96,0)</f>
        <v>0</v>
      </c>
      <c r="CC96" s="113">
        <f>IF(AU96="nulová",AV96,0)</f>
        <v>0</v>
      </c>
      <c r="CD96" s="113">
        <f>IF(AU96="základná",AG96,0)</f>
        <v>0</v>
      </c>
      <c r="CE96" s="113">
        <f>IF(AU96="znížená",AG96,0)</f>
        <v>0</v>
      </c>
      <c r="CF96" s="113">
        <f>IF(AU96="zákl. prenesená",AG96,0)</f>
        <v>0</v>
      </c>
      <c r="CG96" s="113">
        <f>IF(AU96="zníž. prenesená",AG96,0)</f>
        <v>0</v>
      </c>
      <c r="CH96" s="113">
        <f>IF(AU96="nulová",AG96,0)</f>
        <v>0</v>
      </c>
      <c r="CI96" s="21">
        <f>IF(AU96="základná",1,IF(AU96="znížená",2,IF(AU96="zákl. prenesená",4,IF(AU96="zníž. prenesená",5,3))))</f>
        <v>1</v>
      </c>
      <c r="CJ96" s="21">
        <f>IF(AT96="stavebná časť",1,IF(8896="investičná časť",2,3))</f>
        <v>1</v>
      </c>
      <c r="CK96" s="21" t="str">
        <f>IF(D96="Vyplň vlastné","","x")</f>
        <v/>
      </c>
    </row>
    <row r="97" spans="2:43" s="1" customFormat="1" ht="10.9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9"/>
    </row>
    <row r="98" spans="2:43" s="1" customFormat="1" ht="30" customHeight="1">
      <c r="B98" s="37"/>
      <c r="C98" s="120" t="s">
        <v>108</v>
      </c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255">
        <f>ROUND(AG87+AG92,2)</f>
        <v>0</v>
      </c>
      <c r="AH98" s="255"/>
      <c r="AI98" s="255"/>
      <c r="AJ98" s="255"/>
      <c r="AK98" s="255"/>
      <c r="AL98" s="255"/>
      <c r="AM98" s="255"/>
      <c r="AN98" s="255">
        <f>AN87+AN92</f>
        <v>0</v>
      </c>
      <c r="AO98" s="255"/>
      <c r="AP98" s="255"/>
      <c r="AQ98" s="39"/>
    </row>
    <row r="99" spans="2:43" s="1" customFormat="1" ht="6.95" customHeight="1">
      <c r="B99" s="61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3"/>
    </row>
  </sheetData>
  <sheetProtection algorithmName="SHA-512" hashValue="JQuBw5CwPIWAP9291M5W/RzZUCoA8mER3a2rCLupb9pHbwg+hAVpVq34yzUyvXUN27mORV11vEV47xnR7cxyhQ==" saltValue="a1yrlip5w0zjgnylHNabsO+Rxe6tq8ibKKOKo575U9mnzWewRRVpMid0lmwT90+MKmg+0g7OJHJyZPXCA5aqig==" spinCount="10" sheet="1" objects="1" scenarios="1" formatColumns="0" formatRows="0"/>
  <mergeCells count="68">
    <mergeCell ref="AG98:AM98"/>
    <mergeCell ref="AN98:AP98"/>
    <mergeCell ref="AR2:BG2"/>
    <mergeCell ref="D96:AB96"/>
    <mergeCell ref="AG96:AM96"/>
    <mergeCell ref="AN96:AP96"/>
    <mergeCell ref="AG87:AM87"/>
    <mergeCell ref="AN87:AP87"/>
    <mergeCell ref="AG92:AM92"/>
    <mergeCell ref="AN92:AP92"/>
    <mergeCell ref="D94:AB94"/>
    <mergeCell ref="AG94:AM94"/>
    <mergeCell ref="AN94:AP94"/>
    <mergeCell ref="D95:AB95"/>
    <mergeCell ref="AG95:AM95"/>
    <mergeCell ref="AN95:AP95"/>
    <mergeCell ref="AN90:AP90"/>
    <mergeCell ref="AG90:AM90"/>
    <mergeCell ref="D90:H90"/>
    <mergeCell ref="J90:AF90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S82:AT84"/>
    <mergeCell ref="AM83:AP83"/>
    <mergeCell ref="C85:G85"/>
    <mergeCell ref="I85:AF85"/>
    <mergeCell ref="AG85:AM85"/>
    <mergeCell ref="AN85:AP85"/>
    <mergeCell ref="X39:AB39"/>
    <mergeCell ref="AK39:AO39"/>
    <mergeCell ref="C76:AP76"/>
    <mergeCell ref="L78:AO78"/>
    <mergeCell ref="AM82:AP82"/>
    <mergeCell ref="L36:O36"/>
    <mergeCell ref="W36:AE36"/>
    <mergeCell ref="AK36:AO36"/>
    <mergeCell ref="L37:O37"/>
    <mergeCell ref="W37:AE37"/>
    <mergeCell ref="AK37:AO37"/>
    <mergeCell ref="W34:AE34"/>
    <mergeCell ref="AK34:AO34"/>
    <mergeCell ref="L35:O35"/>
    <mergeCell ref="W35:AE35"/>
    <mergeCell ref="AK35:AO35"/>
    <mergeCell ref="C2:AP2"/>
    <mergeCell ref="C4:AP4"/>
    <mergeCell ref="BG5:BG34"/>
    <mergeCell ref="K5:AO5"/>
    <mergeCell ref="K6:AO6"/>
    <mergeCell ref="E14:AJ14"/>
    <mergeCell ref="E23:AN23"/>
    <mergeCell ref="AK26:AO26"/>
    <mergeCell ref="AK27:AO27"/>
    <mergeCell ref="AK28:AO28"/>
    <mergeCell ref="AK29:AO29"/>
    <mergeCell ref="AK31:AO31"/>
    <mergeCell ref="L33:O33"/>
    <mergeCell ref="W33:AE33"/>
    <mergeCell ref="AK33:AO33"/>
    <mergeCell ref="L34:O34"/>
  </mergeCells>
  <dataValidations count="2">
    <dataValidation type="list" allowBlank="1" showInputMessage="1" showErrorMessage="1" error="Povolené sú hodnoty základná, znížená, nulová." sqref="AU93:AU97">
      <formula1>"základná, znížená, nulová"</formula1>
    </dataValidation>
    <dataValidation type="list" allowBlank="1" showInputMessage="1" showErrorMessage="1" error="Povolené sú hodnoty stavebná časť, technologická časť, investičná časť." sqref="AT93:AT97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03 - Oporný múr'!C2" display="/"/>
    <hyperlink ref="A89" location="'SO 04 - Kanalizácia'!C2" display="/"/>
    <hyperlink ref="A90" location="'SO 02 - Spevnené plochy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22"/>
      <c r="B1" s="14"/>
      <c r="C1" s="14"/>
      <c r="D1" s="15" t="s">
        <v>1</v>
      </c>
      <c r="E1" s="14"/>
      <c r="F1" s="16" t="s">
        <v>109</v>
      </c>
      <c r="G1" s="16"/>
      <c r="H1" s="303" t="s">
        <v>110</v>
      </c>
      <c r="I1" s="303"/>
      <c r="J1" s="303"/>
      <c r="K1" s="303"/>
      <c r="L1" s="16" t="s">
        <v>111</v>
      </c>
      <c r="M1" s="14"/>
      <c r="N1" s="14"/>
      <c r="O1" s="15" t="s">
        <v>112</v>
      </c>
      <c r="P1" s="14"/>
      <c r="Q1" s="14"/>
      <c r="R1" s="14"/>
      <c r="S1" s="16" t="s">
        <v>113</v>
      </c>
      <c r="T1" s="16"/>
      <c r="U1" s="122"/>
      <c r="V1" s="122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10" t="s">
        <v>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S2" s="256" t="s">
        <v>9</v>
      </c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T2" s="21" t="s">
        <v>99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84</v>
      </c>
    </row>
    <row r="4" spans="1:66" ht="36.950000000000003" customHeight="1">
      <c r="B4" s="25"/>
      <c r="C4" s="212" t="s">
        <v>114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8" t="str">
        <f>'Rekapitulácia stavby'!K6</f>
        <v>ES červená Skala - spevnené plochy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8"/>
      <c r="R6" s="26"/>
    </row>
    <row r="7" spans="1:66" s="1" customFormat="1" ht="32.85" customHeight="1">
      <c r="B7" s="37"/>
      <c r="C7" s="38"/>
      <c r="D7" s="31" t="s">
        <v>115</v>
      </c>
      <c r="E7" s="38"/>
      <c r="F7" s="218" t="s">
        <v>848</v>
      </c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38"/>
      <c r="R7" s="39"/>
    </row>
    <row r="8" spans="1:66" s="1" customFormat="1" ht="14.45" customHeight="1">
      <c r="B8" s="37"/>
      <c r="C8" s="38"/>
      <c r="D8" s="32" t="s">
        <v>20</v>
      </c>
      <c r="E8" s="38"/>
      <c r="F8" s="30" t="s">
        <v>21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21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24</v>
      </c>
      <c r="G9" s="38"/>
      <c r="H9" s="38"/>
      <c r="I9" s="38"/>
      <c r="J9" s="38"/>
      <c r="K9" s="38"/>
      <c r="L9" s="38"/>
      <c r="M9" s="32" t="s">
        <v>25</v>
      </c>
      <c r="N9" s="38"/>
      <c r="O9" s="261" t="str">
        <f>'Rekapitulácia stavby'!AN8</f>
        <v>29. 3. 2018</v>
      </c>
      <c r="P9" s="262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16" t="s">
        <v>21</v>
      </c>
      <c r="P11" s="216"/>
      <c r="Q11" s="38"/>
      <c r="R11" s="39"/>
    </row>
    <row r="12" spans="1:66" s="1" customFormat="1" ht="18" customHeight="1">
      <c r="B12" s="37"/>
      <c r="C12" s="38"/>
      <c r="D12" s="38"/>
      <c r="E12" s="30" t="s">
        <v>290</v>
      </c>
      <c r="F12" s="38"/>
      <c r="G12" s="38"/>
      <c r="H12" s="38"/>
      <c r="I12" s="38"/>
      <c r="J12" s="38"/>
      <c r="K12" s="38"/>
      <c r="L12" s="38"/>
      <c r="M12" s="32" t="s">
        <v>31</v>
      </c>
      <c r="N12" s="38"/>
      <c r="O12" s="216" t="s">
        <v>21</v>
      </c>
      <c r="P12" s="21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33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63" t="str">
        <f>IF('Rekapitulácia stavby'!AN13="","",'Rekapitulácia stavby'!AN13)</f>
        <v>Vyplň údaj</v>
      </c>
      <c r="P14" s="216"/>
      <c r="Q14" s="38"/>
      <c r="R14" s="39"/>
    </row>
    <row r="15" spans="1:66" s="1" customFormat="1" ht="18" customHeight="1">
      <c r="B15" s="37"/>
      <c r="C15" s="38"/>
      <c r="D15" s="38"/>
      <c r="E15" s="263" t="str">
        <f>IF('Rekapitulácia stavby'!E14="","",'Rekapitulácia stavby'!E14)</f>
        <v>Vyplň údaj</v>
      </c>
      <c r="F15" s="264"/>
      <c r="G15" s="264"/>
      <c r="H15" s="264"/>
      <c r="I15" s="264"/>
      <c r="J15" s="264"/>
      <c r="K15" s="264"/>
      <c r="L15" s="264"/>
      <c r="M15" s="32" t="s">
        <v>31</v>
      </c>
      <c r="N15" s="38"/>
      <c r="O15" s="263" t="str">
        <f>IF('Rekapitulácia stavby'!AN14="","",'Rekapitulácia stavby'!AN14)</f>
        <v>Vyplň údaj</v>
      </c>
      <c r="P15" s="21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35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16" t="s">
        <v>21</v>
      </c>
      <c r="P17" s="216"/>
      <c r="Q17" s="38"/>
      <c r="R17" s="39"/>
    </row>
    <row r="18" spans="2:18" s="1" customFormat="1" ht="18" customHeight="1">
      <c r="B18" s="37"/>
      <c r="C18" s="38"/>
      <c r="D18" s="38"/>
      <c r="E18" s="30" t="s">
        <v>36</v>
      </c>
      <c r="F18" s="38"/>
      <c r="G18" s="38"/>
      <c r="H18" s="38"/>
      <c r="I18" s="38"/>
      <c r="J18" s="38"/>
      <c r="K18" s="38"/>
      <c r="L18" s="38"/>
      <c r="M18" s="32" t="s">
        <v>31</v>
      </c>
      <c r="N18" s="38"/>
      <c r="O18" s="216" t="s">
        <v>21</v>
      </c>
      <c r="P18" s="21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38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16" t="s">
        <v>21</v>
      </c>
      <c r="P20" s="216"/>
      <c r="Q20" s="38"/>
      <c r="R20" s="39"/>
    </row>
    <row r="21" spans="2:18" s="1" customFormat="1" ht="18" customHeight="1">
      <c r="B21" s="37"/>
      <c r="C21" s="38"/>
      <c r="D21" s="38"/>
      <c r="E21" s="30" t="s">
        <v>119</v>
      </c>
      <c r="F21" s="38"/>
      <c r="G21" s="38"/>
      <c r="H21" s="38"/>
      <c r="I21" s="38"/>
      <c r="J21" s="38"/>
      <c r="K21" s="38"/>
      <c r="L21" s="38"/>
      <c r="M21" s="32" t="s">
        <v>31</v>
      </c>
      <c r="N21" s="38"/>
      <c r="O21" s="216" t="s">
        <v>21</v>
      </c>
      <c r="P21" s="21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21" t="s">
        <v>21</v>
      </c>
      <c r="F24" s="221"/>
      <c r="G24" s="221"/>
      <c r="H24" s="221"/>
      <c r="I24" s="221"/>
      <c r="J24" s="221"/>
      <c r="K24" s="221"/>
      <c r="L24" s="221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3" t="s">
        <v>120</v>
      </c>
      <c r="E27" s="38"/>
      <c r="F27" s="38"/>
      <c r="G27" s="38"/>
      <c r="H27" s="38"/>
      <c r="I27" s="38"/>
      <c r="J27" s="38"/>
      <c r="K27" s="38"/>
      <c r="L27" s="38"/>
      <c r="M27" s="222">
        <f>M88</f>
        <v>0</v>
      </c>
      <c r="N27" s="222"/>
      <c r="O27" s="222"/>
      <c r="P27" s="222"/>
      <c r="Q27" s="38"/>
      <c r="R27" s="39"/>
    </row>
    <row r="28" spans="2:18" s="1" customFormat="1">
      <c r="B28" s="37"/>
      <c r="C28" s="38"/>
      <c r="D28" s="38"/>
      <c r="E28" s="32" t="s">
        <v>42</v>
      </c>
      <c r="F28" s="38"/>
      <c r="G28" s="38"/>
      <c r="H28" s="38"/>
      <c r="I28" s="38"/>
      <c r="J28" s="38"/>
      <c r="K28" s="38"/>
      <c r="L28" s="38"/>
      <c r="M28" s="223">
        <f>H88</f>
        <v>0</v>
      </c>
      <c r="N28" s="223"/>
      <c r="O28" s="223"/>
      <c r="P28" s="223"/>
      <c r="Q28" s="38"/>
      <c r="R28" s="39"/>
    </row>
    <row r="29" spans="2:18" s="1" customFormat="1">
      <c r="B29" s="37"/>
      <c r="C29" s="38"/>
      <c r="D29" s="38"/>
      <c r="E29" s="32" t="s">
        <v>43</v>
      </c>
      <c r="F29" s="38"/>
      <c r="G29" s="38"/>
      <c r="H29" s="38"/>
      <c r="I29" s="38"/>
      <c r="J29" s="38"/>
      <c r="K29" s="38"/>
      <c r="L29" s="38"/>
      <c r="M29" s="223">
        <f>K88</f>
        <v>0</v>
      </c>
      <c r="N29" s="223"/>
      <c r="O29" s="223"/>
      <c r="P29" s="223"/>
      <c r="Q29" s="38"/>
      <c r="R29" s="39"/>
    </row>
    <row r="30" spans="2:18" s="1" customFormat="1" ht="14.45" customHeight="1">
      <c r="B30" s="37"/>
      <c r="C30" s="38"/>
      <c r="D30" s="36" t="s">
        <v>103</v>
      </c>
      <c r="E30" s="38"/>
      <c r="F30" s="38"/>
      <c r="G30" s="38"/>
      <c r="H30" s="38"/>
      <c r="I30" s="38"/>
      <c r="J30" s="38"/>
      <c r="K30" s="38"/>
      <c r="L30" s="38"/>
      <c r="M30" s="222">
        <f>M101</f>
        <v>0</v>
      </c>
      <c r="N30" s="222"/>
      <c r="O30" s="222"/>
      <c r="P30" s="222"/>
      <c r="Q30" s="38"/>
      <c r="R30" s="39"/>
    </row>
    <row r="31" spans="2:18" s="1" customFormat="1" ht="6.95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</row>
    <row r="32" spans="2:18" s="1" customFormat="1" ht="25.35" customHeight="1">
      <c r="B32" s="37"/>
      <c r="C32" s="38"/>
      <c r="D32" s="124" t="s">
        <v>45</v>
      </c>
      <c r="E32" s="38"/>
      <c r="F32" s="38"/>
      <c r="G32" s="38"/>
      <c r="H32" s="38"/>
      <c r="I32" s="38"/>
      <c r="J32" s="38"/>
      <c r="K32" s="38"/>
      <c r="L32" s="38"/>
      <c r="M32" s="265">
        <f>ROUND(M27+M30,2)</f>
        <v>0</v>
      </c>
      <c r="N32" s="260"/>
      <c r="O32" s="260"/>
      <c r="P32" s="260"/>
      <c r="Q32" s="38"/>
      <c r="R32" s="39"/>
    </row>
    <row r="33" spans="2:18" s="1" customFormat="1" ht="6.95" customHeight="1">
      <c r="B33" s="37"/>
      <c r="C33" s="38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38"/>
      <c r="R33" s="39"/>
    </row>
    <row r="34" spans="2:18" s="1" customFormat="1" ht="14.45" customHeight="1">
      <c r="B34" s="37"/>
      <c r="C34" s="38"/>
      <c r="D34" s="44" t="s">
        <v>46</v>
      </c>
      <c r="E34" s="44" t="s">
        <v>47</v>
      </c>
      <c r="F34" s="45">
        <v>0.2</v>
      </c>
      <c r="G34" s="125" t="s">
        <v>48</v>
      </c>
      <c r="H34" s="266">
        <f>(SUM(BE101:BE108)+SUM(BE126:BE205))</f>
        <v>0</v>
      </c>
      <c r="I34" s="260"/>
      <c r="J34" s="260"/>
      <c r="K34" s="38"/>
      <c r="L34" s="38"/>
      <c r="M34" s="266">
        <f>ROUND((SUM(BE101:BE108)+SUM(BE126:BE205)), 2)*F34</f>
        <v>0</v>
      </c>
      <c r="N34" s="260"/>
      <c r="O34" s="260"/>
      <c r="P34" s="260"/>
      <c r="Q34" s="38"/>
      <c r="R34" s="39"/>
    </row>
    <row r="35" spans="2:18" s="1" customFormat="1" ht="14.45" customHeight="1">
      <c r="B35" s="37"/>
      <c r="C35" s="38"/>
      <c r="D35" s="38"/>
      <c r="E35" s="44" t="s">
        <v>49</v>
      </c>
      <c r="F35" s="45">
        <v>0.2</v>
      </c>
      <c r="G35" s="125" t="s">
        <v>48</v>
      </c>
      <c r="H35" s="266">
        <f>(SUM(BF101:BF108)+SUM(BF126:BF205))</f>
        <v>0</v>
      </c>
      <c r="I35" s="260"/>
      <c r="J35" s="260"/>
      <c r="K35" s="38"/>
      <c r="L35" s="38"/>
      <c r="M35" s="266">
        <f>ROUND((SUM(BF101:BF108)+SUM(BF126:BF205)), 2)*F35</f>
        <v>0</v>
      </c>
      <c r="N35" s="260"/>
      <c r="O35" s="260"/>
      <c r="P35" s="260"/>
      <c r="Q35" s="38"/>
      <c r="R35" s="39"/>
    </row>
    <row r="36" spans="2:18" s="1" customFormat="1" ht="14.45" hidden="1" customHeight="1">
      <c r="B36" s="37"/>
      <c r="C36" s="38"/>
      <c r="D36" s="38"/>
      <c r="E36" s="44" t="s">
        <v>50</v>
      </c>
      <c r="F36" s="45">
        <v>0.2</v>
      </c>
      <c r="G36" s="125" t="s">
        <v>48</v>
      </c>
      <c r="H36" s="266">
        <f>(SUM(BG101:BG108)+SUM(BG126:BG205))</f>
        <v>0</v>
      </c>
      <c r="I36" s="260"/>
      <c r="J36" s="260"/>
      <c r="K36" s="38"/>
      <c r="L36" s="38"/>
      <c r="M36" s="266">
        <v>0</v>
      </c>
      <c r="N36" s="260"/>
      <c r="O36" s="260"/>
      <c r="P36" s="260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51</v>
      </c>
      <c r="F37" s="45">
        <v>0.2</v>
      </c>
      <c r="G37" s="125" t="s">
        <v>48</v>
      </c>
      <c r="H37" s="266">
        <f>(SUM(BH101:BH108)+SUM(BH126:BH205))</f>
        <v>0</v>
      </c>
      <c r="I37" s="260"/>
      <c r="J37" s="260"/>
      <c r="K37" s="38"/>
      <c r="L37" s="38"/>
      <c r="M37" s="266">
        <v>0</v>
      </c>
      <c r="N37" s="260"/>
      <c r="O37" s="260"/>
      <c r="P37" s="260"/>
      <c r="Q37" s="38"/>
      <c r="R37" s="39"/>
    </row>
    <row r="38" spans="2:18" s="1" customFormat="1" ht="14.45" hidden="1" customHeight="1">
      <c r="B38" s="37"/>
      <c r="C38" s="38"/>
      <c r="D38" s="38"/>
      <c r="E38" s="44" t="s">
        <v>52</v>
      </c>
      <c r="F38" s="45">
        <v>0</v>
      </c>
      <c r="G38" s="125" t="s">
        <v>48</v>
      </c>
      <c r="H38" s="266">
        <f>(SUM(BI101:BI108)+SUM(BI126:BI205))</f>
        <v>0</v>
      </c>
      <c r="I38" s="260"/>
      <c r="J38" s="260"/>
      <c r="K38" s="38"/>
      <c r="L38" s="38"/>
      <c r="M38" s="266">
        <v>0</v>
      </c>
      <c r="N38" s="260"/>
      <c r="O38" s="260"/>
      <c r="P38" s="260"/>
      <c r="Q38" s="38"/>
      <c r="R38" s="39"/>
    </row>
    <row r="39" spans="2:18" s="1" customFormat="1" ht="6.9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25.35" customHeight="1">
      <c r="B40" s="37"/>
      <c r="C40" s="121"/>
      <c r="D40" s="126" t="s">
        <v>53</v>
      </c>
      <c r="E40" s="81"/>
      <c r="F40" s="81"/>
      <c r="G40" s="127" t="s">
        <v>54</v>
      </c>
      <c r="H40" s="128" t="s">
        <v>55</v>
      </c>
      <c r="I40" s="81"/>
      <c r="J40" s="81"/>
      <c r="K40" s="81"/>
      <c r="L40" s="267">
        <f>SUM(M32:M38)</f>
        <v>0</v>
      </c>
      <c r="M40" s="267"/>
      <c r="N40" s="267"/>
      <c r="O40" s="267"/>
      <c r="P40" s="268"/>
      <c r="Q40" s="121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s="1" customFormat="1" ht="14.4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9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56</v>
      </c>
      <c r="E50" s="53"/>
      <c r="F50" s="53"/>
      <c r="G50" s="53"/>
      <c r="H50" s="54"/>
      <c r="I50" s="38"/>
      <c r="J50" s="52" t="s">
        <v>57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58</v>
      </c>
      <c r="E59" s="58"/>
      <c r="F59" s="58"/>
      <c r="G59" s="59" t="s">
        <v>59</v>
      </c>
      <c r="H59" s="60"/>
      <c r="I59" s="38"/>
      <c r="J59" s="57" t="s">
        <v>58</v>
      </c>
      <c r="K59" s="58"/>
      <c r="L59" s="58"/>
      <c r="M59" s="58"/>
      <c r="N59" s="59" t="s">
        <v>59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60</v>
      </c>
      <c r="E61" s="53"/>
      <c r="F61" s="53"/>
      <c r="G61" s="53"/>
      <c r="H61" s="54"/>
      <c r="I61" s="38"/>
      <c r="J61" s="52" t="s">
        <v>61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58</v>
      </c>
      <c r="E70" s="58"/>
      <c r="F70" s="58"/>
      <c r="G70" s="59" t="s">
        <v>59</v>
      </c>
      <c r="H70" s="60"/>
      <c r="I70" s="38"/>
      <c r="J70" s="57" t="s">
        <v>58</v>
      </c>
      <c r="K70" s="58"/>
      <c r="L70" s="58"/>
      <c r="M70" s="58"/>
      <c r="N70" s="59" t="s">
        <v>59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>
      <c r="B76" s="37"/>
      <c r="C76" s="212" t="s">
        <v>121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39"/>
      <c r="T76" s="132"/>
      <c r="U76" s="132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2"/>
      <c r="U77" s="132"/>
    </row>
    <row r="78" spans="2:21" s="1" customFormat="1" ht="30" customHeight="1">
      <c r="B78" s="37"/>
      <c r="C78" s="32" t="s">
        <v>18</v>
      </c>
      <c r="D78" s="38"/>
      <c r="E78" s="38"/>
      <c r="F78" s="258" t="str">
        <f>F6</f>
        <v>ES červená Skala - spevnené plochy</v>
      </c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38"/>
      <c r="R78" s="39"/>
      <c r="T78" s="132"/>
      <c r="U78" s="132"/>
    </row>
    <row r="79" spans="2:21" s="1" customFormat="1" ht="36.950000000000003" customHeight="1">
      <c r="B79" s="37"/>
      <c r="C79" s="71" t="s">
        <v>115</v>
      </c>
      <c r="D79" s="38"/>
      <c r="E79" s="38"/>
      <c r="F79" s="233" t="str">
        <f>F7</f>
        <v>SO 02 - Spevnené plochy</v>
      </c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38"/>
      <c r="R79" s="39"/>
      <c r="T79" s="132"/>
      <c r="U79" s="132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2"/>
      <c r="U80" s="132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>Šumiac - Červená Skala</v>
      </c>
      <c r="G81" s="38"/>
      <c r="H81" s="38"/>
      <c r="I81" s="38"/>
      <c r="J81" s="38"/>
      <c r="K81" s="32" t="s">
        <v>25</v>
      </c>
      <c r="L81" s="38"/>
      <c r="M81" s="262" t="str">
        <f>IF(O9="","",O9)</f>
        <v>29. 3. 2018</v>
      </c>
      <c r="N81" s="262"/>
      <c r="O81" s="262"/>
      <c r="P81" s="262"/>
      <c r="Q81" s="38"/>
      <c r="R81" s="39"/>
      <c r="T81" s="132"/>
      <c r="U81" s="132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2"/>
      <c r="U82" s="132"/>
    </row>
    <row r="83" spans="2:47" s="1" customFormat="1">
      <c r="B83" s="37"/>
      <c r="C83" s="32" t="s">
        <v>27</v>
      </c>
      <c r="D83" s="38"/>
      <c r="E83" s="38"/>
      <c r="F83" s="30" t="str">
        <f>E12</f>
        <v>Lesy Slonenskej republiky,š.p.Odštepný závod Beňuš</v>
      </c>
      <c r="G83" s="38"/>
      <c r="H83" s="38"/>
      <c r="I83" s="38"/>
      <c r="J83" s="38"/>
      <c r="K83" s="32" t="s">
        <v>35</v>
      </c>
      <c r="L83" s="38"/>
      <c r="M83" s="216" t="str">
        <f>E18</f>
        <v>HPK Engineering a.s.</v>
      </c>
      <c r="N83" s="216"/>
      <c r="O83" s="216"/>
      <c r="P83" s="216"/>
      <c r="Q83" s="216"/>
      <c r="R83" s="39"/>
      <c r="T83" s="132"/>
      <c r="U83" s="132"/>
    </row>
    <row r="84" spans="2:47" s="1" customFormat="1" ht="14.45" customHeight="1">
      <c r="B84" s="37"/>
      <c r="C84" s="32" t="s">
        <v>33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38</v>
      </c>
      <c r="L84" s="38"/>
      <c r="M84" s="216" t="str">
        <f>E21</f>
        <v>Ing. Lengyelová</v>
      </c>
      <c r="N84" s="216"/>
      <c r="O84" s="216"/>
      <c r="P84" s="216"/>
      <c r="Q84" s="216"/>
      <c r="R84" s="39"/>
      <c r="T84" s="132"/>
      <c r="U84" s="132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2"/>
      <c r="U85" s="132"/>
    </row>
    <row r="86" spans="2:47" s="1" customFormat="1" ht="29.25" customHeight="1">
      <c r="B86" s="37"/>
      <c r="C86" s="269" t="s">
        <v>122</v>
      </c>
      <c r="D86" s="270"/>
      <c r="E86" s="270"/>
      <c r="F86" s="270"/>
      <c r="G86" s="270"/>
      <c r="H86" s="269" t="s">
        <v>123</v>
      </c>
      <c r="I86" s="271"/>
      <c r="J86" s="271"/>
      <c r="K86" s="269" t="s">
        <v>124</v>
      </c>
      <c r="L86" s="270"/>
      <c r="M86" s="269" t="s">
        <v>125</v>
      </c>
      <c r="N86" s="270"/>
      <c r="O86" s="270"/>
      <c r="P86" s="270"/>
      <c r="Q86" s="270"/>
      <c r="R86" s="39"/>
      <c r="T86" s="132"/>
      <c r="U86" s="132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2"/>
      <c r="U87" s="132"/>
    </row>
    <row r="88" spans="2:47" s="1" customFormat="1" ht="29.25" customHeight="1">
      <c r="B88" s="37"/>
      <c r="C88" s="133" t="s">
        <v>126</v>
      </c>
      <c r="D88" s="38"/>
      <c r="E88" s="38"/>
      <c r="F88" s="38"/>
      <c r="G88" s="38"/>
      <c r="H88" s="254">
        <f>W126</f>
        <v>0</v>
      </c>
      <c r="I88" s="260"/>
      <c r="J88" s="260"/>
      <c r="K88" s="254">
        <f>X126</f>
        <v>0</v>
      </c>
      <c r="L88" s="260"/>
      <c r="M88" s="254">
        <f>M126</f>
        <v>0</v>
      </c>
      <c r="N88" s="272"/>
      <c r="O88" s="272"/>
      <c r="P88" s="272"/>
      <c r="Q88" s="272"/>
      <c r="R88" s="39"/>
      <c r="T88" s="132"/>
      <c r="U88" s="132"/>
      <c r="AU88" s="21" t="s">
        <v>127</v>
      </c>
    </row>
    <row r="89" spans="2:47" s="6" customFormat="1" ht="24.95" customHeight="1">
      <c r="B89" s="134"/>
      <c r="C89" s="135"/>
      <c r="D89" s="136" t="s">
        <v>128</v>
      </c>
      <c r="E89" s="135"/>
      <c r="F89" s="135"/>
      <c r="G89" s="135"/>
      <c r="H89" s="273">
        <f>W127</f>
        <v>0</v>
      </c>
      <c r="I89" s="274"/>
      <c r="J89" s="274"/>
      <c r="K89" s="273">
        <f>X127</f>
        <v>0</v>
      </c>
      <c r="L89" s="274"/>
      <c r="M89" s="273">
        <f>M127</f>
        <v>0</v>
      </c>
      <c r="N89" s="274"/>
      <c r="O89" s="274"/>
      <c r="P89" s="274"/>
      <c r="Q89" s="274"/>
      <c r="R89" s="137"/>
      <c r="T89" s="138"/>
      <c r="U89" s="138"/>
    </row>
    <row r="90" spans="2:47" s="7" customFormat="1" ht="19.899999999999999" customHeight="1">
      <c r="B90" s="139"/>
      <c r="C90" s="140"/>
      <c r="D90" s="109" t="s">
        <v>129</v>
      </c>
      <c r="E90" s="140"/>
      <c r="F90" s="140"/>
      <c r="G90" s="140"/>
      <c r="H90" s="250">
        <f>W128</f>
        <v>0</v>
      </c>
      <c r="I90" s="275"/>
      <c r="J90" s="275"/>
      <c r="K90" s="250">
        <f>X128</f>
        <v>0</v>
      </c>
      <c r="L90" s="275"/>
      <c r="M90" s="250">
        <f>M128</f>
        <v>0</v>
      </c>
      <c r="N90" s="275"/>
      <c r="O90" s="275"/>
      <c r="P90" s="275"/>
      <c r="Q90" s="275"/>
      <c r="R90" s="141"/>
      <c r="T90" s="142"/>
      <c r="U90" s="142"/>
    </row>
    <row r="91" spans="2:47" s="7" customFormat="1" ht="19.899999999999999" customHeight="1">
      <c r="B91" s="139"/>
      <c r="C91" s="140"/>
      <c r="D91" s="109" t="s">
        <v>292</v>
      </c>
      <c r="E91" s="140"/>
      <c r="F91" s="140"/>
      <c r="G91" s="140"/>
      <c r="H91" s="250">
        <f>W143</f>
        <v>0</v>
      </c>
      <c r="I91" s="275"/>
      <c r="J91" s="275"/>
      <c r="K91" s="250">
        <f>X143</f>
        <v>0</v>
      </c>
      <c r="L91" s="275"/>
      <c r="M91" s="250">
        <f>M143</f>
        <v>0</v>
      </c>
      <c r="N91" s="275"/>
      <c r="O91" s="275"/>
      <c r="P91" s="275"/>
      <c r="Q91" s="275"/>
      <c r="R91" s="141"/>
      <c r="T91" s="142"/>
      <c r="U91" s="142"/>
    </row>
    <row r="92" spans="2:47" s="7" customFormat="1" ht="19.899999999999999" customHeight="1">
      <c r="B92" s="139"/>
      <c r="C92" s="140"/>
      <c r="D92" s="109" t="s">
        <v>131</v>
      </c>
      <c r="E92" s="140"/>
      <c r="F92" s="140"/>
      <c r="G92" s="140"/>
      <c r="H92" s="250">
        <f>W156</f>
        <v>0</v>
      </c>
      <c r="I92" s="275"/>
      <c r="J92" s="275"/>
      <c r="K92" s="250">
        <f>X156</f>
        <v>0</v>
      </c>
      <c r="L92" s="275"/>
      <c r="M92" s="250">
        <f>M156</f>
        <v>0</v>
      </c>
      <c r="N92" s="275"/>
      <c r="O92" s="275"/>
      <c r="P92" s="275"/>
      <c r="Q92" s="275"/>
      <c r="R92" s="141"/>
      <c r="T92" s="142"/>
      <c r="U92" s="142"/>
    </row>
    <row r="93" spans="2:47" s="7" customFormat="1" ht="19.899999999999999" customHeight="1">
      <c r="B93" s="139"/>
      <c r="C93" s="140"/>
      <c r="D93" s="109" t="s">
        <v>849</v>
      </c>
      <c r="E93" s="140"/>
      <c r="F93" s="140"/>
      <c r="G93" s="140"/>
      <c r="H93" s="250">
        <f>W160</f>
        <v>0</v>
      </c>
      <c r="I93" s="275"/>
      <c r="J93" s="275"/>
      <c r="K93" s="250">
        <f>X160</f>
        <v>0</v>
      </c>
      <c r="L93" s="275"/>
      <c r="M93" s="250">
        <f>M160</f>
        <v>0</v>
      </c>
      <c r="N93" s="275"/>
      <c r="O93" s="275"/>
      <c r="P93" s="275"/>
      <c r="Q93" s="275"/>
      <c r="R93" s="141"/>
      <c r="T93" s="142"/>
      <c r="U93" s="142"/>
    </row>
    <row r="94" spans="2:47" s="7" customFormat="1" ht="19.899999999999999" customHeight="1">
      <c r="B94" s="139"/>
      <c r="C94" s="140"/>
      <c r="D94" s="109" t="s">
        <v>133</v>
      </c>
      <c r="E94" s="140"/>
      <c r="F94" s="140"/>
      <c r="G94" s="140"/>
      <c r="H94" s="250">
        <f>W169</f>
        <v>0</v>
      </c>
      <c r="I94" s="275"/>
      <c r="J94" s="275"/>
      <c r="K94" s="250">
        <f>X169</f>
        <v>0</v>
      </c>
      <c r="L94" s="275"/>
      <c r="M94" s="250">
        <f>M169</f>
        <v>0</v>
      </c>
      <c r="N94" s="275"/>
      <c r="O94" s="275"/>
      <c r="P94" s="275"/>
      <c r="Q94" s="275"/>
      <c r="R94" s="141"/>
      <c r="T94" s="142"/>
      <c r="U94" s="142"/>
    </row>
    <row r="95" spans="2:47" s="7" customFormat="1" ht="19.899999999999999" customHeight="1">
      <c r="B95" s="139"/>
      <c r="C95" s="140"/>
      <c r="D95" s="109" t="s">
        <v>134</v>
      </c>
      <c r="E95" s="140"/>
      <c r="F95" s="140"/>
      <c r="G95" s="140"/>
      <c r="H95" s="250">
        <f>W183</f>
        <v>0</v>
      </c>
      <c r="I95" s="275"/>
      <c r="J95" s="275"/>
      <c r="K95" s="250">
        <f>X183</f>
        <v>0</v>
      </c>
      <c r="L95" s="275"/>
      <c r="M95" s="250">
        <f>M183</f>
        <v>0</v>
      </c>
      <c r="N95" s="275"/>
      <c r="O95" s="275"/>
      <c r="P95" s="275"/>
      <c r="Q95" s="275"/>
      <c r="R95" s="141"/>
      <c r="T95" s="142"/>
      <c r="U95" s="142"/>
    </row>
    <row r="96" spans="2:47" s="6" customFormat="1" ht="24.95" customHeight="1">
      <c r="B96" s="134"/>
      <c r="C96" s="135"/>
      <c r="D96" s="136" t="s">
        <v>135</v>
      </c>
      <c r="E96" s="135"/>
      <c r="F96" s="135"/>
      <c r="G96" s="135"/>
      <c r="H96" s="273">
        <f>W185</f>
        <v>0</v>
      </c>
      <c r="I96" s="274"/>
      <c r="J96" s="274"/>
      <c r="K96" s="273">
        <f>X185</f>
        <v>0</v>
      </c>
      <c r="L96" s="274"/>
      <c r="M96" s="273">
        <f>M185</f>
        <v>0</v>
      </c>
      <c r="N96" s="274"/>
      <c r="O96" s="274"/>
      <c r="P96" s="274"/>
      <c r="Q96" s="274"/>
      <c r="R96" s="137"/>
      <c r="T96" s="138"/>
      <c r="U96" s="138"/>
    </row>
    <row r="97" spans="2:65" s="7" customFormat="1" ht="19.899999999999999" customHeight="1">
      <c r="B97" s="139"/>
      <c r="C97" s="140"/>
      <c r="D97" s="109" t="s">
        <v>294</v>
      </c>
      <c r="E97" s="140"/>
      <c r="F97" s="140"/>
      <c r="G97" s="140"/>
      <c r="H97" s="250">
        <f>W186</f>
        <v>0</v>
      </c>
      <c r="I97" s="275"/>
      <c r="J97" s="275"/>
      <c r="K97" s="250">
        <f>X186</f>
        <v>0</v>
      </c>
      <c r="L97" s="275"/>
      <c r="M97" s="250">
        <f>M186</f>
        <v>0</v>
      </c>
      <c r="N97" s="275"/>
      <c r="O97" s="275"/>
      <c r="P97" s="275"/>
      <c r="Q97" s="275"/>
      <c r="R97" s="141"/>
      <c r="T97" s="142"/>
      <c r="U97" s="142"/>
    </row>
    <row r="98" spans="2:65" s="7" customFormat="1" ht="19.899999999999999" customHeight="1">
      <c r="B98" s="139"/>
      <c r="C98" s="140"/>
      <c r="D98" s="109" t="s">
        <v>136</v>
      </c>
      <c r="E98" s="140"/>
      <c r="F98" s="140"/>
      <c r="G98" s="140"/>
      <c r="H98" s="250">
        <f>W190</f>
        <v>0</v>
      </c>
      <c r="I98" s="275"/>
      <c r="J98" s="275"/>
      <c r="K98" s="250">
        <f>X190</f>
        <v>0</v>
      </c>
      <c r="L98" s="275"/>
      <c r="M98" s="250">
        <f>M190</f>
        <v>0</v>
      </c>
      <c r="N98" s="275"/>
      <c r="O98" s="275"/>
      <c r="P98" s="275"/>
      <c r="Q98" s="275"/>
      <c r="R98" s="141"/>
      <c r="T98" s="142"/>
      <c r="U98" s="142"/>
    </row>
    <row r="99" spans="2:65" s="7" customFormat="1" ht="19.899999999999999" customHeight="1">
      <c r="B99" s="139"/>
      <c r="C99" s="140"/>
      <c r="D99" s="109" t="s">
        <v>137</v>
      </c>
      <c r="E99" s="140"/>
      <c r="F99" s="140"/>
      <c r="G99" s="140"/>
      <c r="H99" s="250">
        <f>W201</f>
        <v>0</v>
      </c>
      <c r="I99" s="275"/>
      <c r="J99" s="275"/>
      <c r="K99" s="250">
        <f>X201</f>
        <v>0</v>
      </c>
      <c r="L99" s="275"/>
      <c r="M99" s="250">
        <f>M201</f>
        <v>0</v>
      </c>
      <c r="N99" s="275"/>
      <c r="O99" s="275"/>
      <c r="P99" s="275"/>
      <c r="Q99" s="275"/>
      <c r="R99" s="141"/>
      <c r="T99" s="142"/>
      <c r="U99" s="142"/>
    </row>
    <row r="100" spans="2:65" s="1" customFormat="1" ht="21.75" customHeight="1"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9"/>
      <c r="T100" s="132"/>
      <c r="U100" s="132"/>
    </row>
    <row r="101" spans="2:65" s="1" customFormat="1" ht="29.25" customHeight="1">
      <c r="B101" s="37"/>
      <c r="C101" s="133" t="s">
        <v>138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272">
        <f>ROUND(M102+M103+M104+M105+M106+M107,2)</f>
        <v>0</v>
      </c>
      <c r="N101" s="276"/>
      <c r="O101" s="276"/>
      <c r="P101" s="276"/>
      <c r="Q101" s="276"/>
      <c r="R101" s="39"/>
      <c r="T101" s="143"/>
      <c r="U101" s="144" t="s">
        <v>46</v>
      </c>
    </row>
    <row r="102" spans="2:65" s="1" customFormat="1" ht="18" customHeight="1">
      <c r="B102" s="37"/>
      <c r="C102" s="38"/>
      <c r="D102" s="251" t="s">
        <v>139</v>
      </c>
      <c r="E102" s="252"/>
      <c r="F102" s="252"/>
      <c r="G102" s="252"/>
      <c r="H102" s="252"/>
      <c r="I102" s="38"/>
      <c r="J102" s="38"/>
      <c r="K102" s="38"/>
      <c r="L102" s="38"/>
      <c r="M102" s="249">
        <f>ROUND(M88*T102,2)</f>
        <v>0</v>
      </c>
      <c r="N102" s="250"/>
      <c r="O102" s="250"/>
      <c r="P102" s="250"/>
      <c r="Q102" s="250"/>
      <c r="R102" s="39"/>
      <c r="S102" s="145"/>
      <c r="T102" s="146"/>
      <c r="U102" s="147" t="s">
        <v>49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140</v>
      </c>
      <c r="AZ102" s="145"/>
      <c r="BA102" s="145"/>
      <c r="BB102" s="145"/>
      <c r="BC102" s="145"/>
      <c r="BD102" s="145"/>
      <c r="BE102" s="149">
        <f t="shared" ref="BE102:BE107" si="0">IF(U102="základná",M102,0)</f>
        <v>0</v>
      </c>
      <c r="BF102" s="149">
        <f t="shared" ref="BF102:BF107" si="1">IF(U102="znížená",M102,0)</f>
        <v>0</v>
      </c>
      <c r="BG102" s="149">
        <f t="shared" ref="BG102:BG107" si="2">IF(U102="zákl. prenesená",M102,0)</f>
        <v>0</v>
      </c>
      <c r="BH102" s="149">
        <f t="shared" ref="BH102:BH107" si="3">IF(U102="zníž. prenesená",M102,0)</f>
        <v>0</v>
      </c>
      <c r="BI102" s="149">
        <f t="shared" ref="BI102:BI107" si="4">IF(U102="nulová",M102,0)</f>
        <v>0</v>
      </c>
      <c r="BJ102" s="148" t="s">
        <v>141</v>
      </c>
      <c r="BK102" s="145"/>
      <c r="BL102" s="145"/>
      <c r="BM102" s="145"/>
    </row>
    <row r="103" spans="2:65" s="1" customFormat="1" ht="18" customHeight="1">
      <c r="B103" s="37"/>
      <c r="C103" s="38"/>
      <c r="D103" s="251" t="s">
        <v>142</v>
      </c>
      <c r="E103" s="252"/>
      <c r="F103" s="252"/>
      <c r="G103" s="252"/>
      <c r="H103" s="252"/>
      <c r="I103" s="38"/>
      <c r="J103" s="38"/>
      <c r="K103" s="38"/>
      <c r="L103" s="38"/>
      <c r="M103" s="249">
        <f>ROUND(M88*T103,2)</f>
        <v>0</v>
      </c>
      <c r="N103" s="250"/>
      <c r="O103" s="250"/>
      <c r="P103" s="250"/>
      <c r="Q103" s="250"/>
      <c r="R103" s="39"/>
      <c r="S103" s="145"/>
      <c r="T103" s="146"/>
      <c r="U103" s="147" t="s">
        <v>49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8" t="s">
        <v>140</v>
      </c>
      <c r="AZ103" s="145"/>
      <c r="BA103" s="145"/>
      <c r="BB103" s="145"/>
      <c r="BC103" s="145"/>
      <c r="BD103" s="145"/>
      <c r="BE103" s="149">
        <f t="shared" si="0"/>
        <v>0</v>
      </c>
      <c r="BF103" s="149">
        <f t="shared" si="1"/>
        <v>0</v>
      </c>
      <c r="BG103" s="149">
        <f t="shared" si="2"/>
        <v>0</v>
      </c>
      <c r="BH103" s="149">
        <f t="shared" si="3"/>
        <v>0</v>
      </c>
      <c r="BI103" s="149">
        <f t="shared" si="4"/>
        <v>0</v>
      </c>
      <c r="BJ103" s="148" t="s">
        <v>141</v>
      </c>
      <c r="BK103" s="145"/>
      <c r="BL103" s="145"/>
      <c r="BM103" s="145"/>
    </row>
    <row r="104" spans="2:65" s="1" customFormat="1" ht="18" customHeight="1">
      <c r="B104" s="37"/>
      <c r="C104" s="38"/>
      <c r="D104" s="251" t="s">
        <v>143</v>
      </c>
      <c r="E104" s="252"/>
      <c r="F104" s="252"/>
      <c r="G104" s="252"/>
      <c r="H104" s="252"/>
      <c r="I104" s="38"/>
      <c r="J104" s="38"/>
      <c r="K104" s="38"/>
      <c r="L104" s="38"/>
      <c r="M104" s="249">
        <f>ROUND(M88*T104,2)</f>
        <v>0</v>
      </c>
      <c r="N104" s="250"/>
      <c r="O104" s="250"/>
      <c r="P104" s="250"/>
      <c r="Q104" s="250"/>
      <c r="R104" s="39"/>
      <c r="S104" s="145"/>
      <c r="T104" s="146"/>
      <c r="U104" s="147" t="s">
        <v>49</v>
      </c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8" t="s">
        <v>140</v>
      </c>
      <c r="AZ104" s="145"/>
      <c r="BA104" s="145"/>
      <c r="BB104" s="145"/>
      <c r="BC104" s="145"/>
      <c r="BD104" s="145"/>
      <c r="BE104" s="149">
        <f t="shared" si="0"/>
        <v>0</v>
      </c>
      <c r="BF104" s="149">
        <f t="shared" si="1"/>
        <v>0</v>
      </c>
      <c r="BG104" s="149">
        <f t="shared" si="2"/>
        <v>0</v>
      </c>
      <c r="BH104" s="149">
        <f t="shared" si="3"/>
        <v>0</v>
      </c>
      <c r="BI104" s="149">
        <f t="shared" si="4"/>
        <v>0</v>
      </c>
      <c r="BJ104" s="148" t="s">
        <v>141</v>
      </c>
      <c r="BK104" s="145"/>
      <c r="BL104" s="145"/>
      <c r="BM104" s="145"/>
    </row>
    <row r="105" spans="2:65" s="1" customFormat="1" ht="18" customHeight="1">
      <c r="B105" s="37"/>
      <c r="C105" s="38"/>
      <c r="D105" s="251" t="s">
        <v>144</v>
      </c>
      <c r="E105" s="252"/>
      <c r="F105" s="252"/>
      <c r="G105" s="252"/>
      <c r="H105" s="252"/>
      <c r="I105" s="38"/>
      <c r="J105" s="38"/>
      <c r="K105" s="38"/>
      <c r="L105" s="38"/>
      <c r="M105" s="249">
        <f>ROUND(M88*T105,2)</f>
        <v>0</v>
      </c>
      <c r="N105" s="250"/>
      <c r="O105" s="250"/>
      <c r="P105" s="250"/>
      <c r="Q105" s="250"/>
      <c r="R105" s="39"/>
      <c r="S105" s="145"/>
      <c r="T105" s="146"/>
      <c r="U105" s="147" t="s">
        <v>49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140</v>
      </c>
      <c r="AZ105" s="145"/>
      <c r="BA105" s="145"/>
      <c r="BB105" s="145"/>
      <c r="BC105" s="145"/>
      <c r="BD105" s="145"/>
      <c r="BE105" s="149">
        <f t="shared" si="0"/>
        <v>0</v>
      </c>
      <c r="BF105" s="149">
        <f t="shared" si="1"/>
        <v>0</v>
      </c>
      <c r="BG105" s="149">
        <f t="shared" si="2"/>
        <v>0</v>
      </c>
      <c r="BH105" s="149">
        <f t="shared" si="3"/>
        <v>0</v>
      </c>
      <c r="BI105" s="149">
        <f t="shared" si="4"/>
        <v>0</v>
      </c>
      <c r="BJ105" s="148" t="s">
        <v>141</v>
      </c>
      <c r="BK105" s="145"/>
      <c r="BL105" s="145"/>
      <c r="BM105" s="145"/>
    </row>
    <row r="106" spans="2:65" s="1" customFormat="1" ht="18" customHeight="1">
      <c r="B106" s="37"/>
      <c r="C106" s="38"/>
      <c r="D106" s="251" t="s">
        <v>145</v>
      </c>
      <c r="E106" s="252"/>
      <c r="F106" s="252"/>
      <c r="G106" s="252"/>
      <c r="H106" s="252"/>
      <c r="I106" s="38"/>
      <c r="J106" s="38"/>
      <c r="K106" s="38"/>
      <c r="L106" s="38"/>
      <c r="M106" s="249">
        <f>ROUND(M88*T106,2)</f>
        <v>0</v>
      </c>
      <c r="N106" s="250"/>
      <c r="O106" s="250"/>
      <c r="P106" s="250"/>
      <c r="Q106" s="250"/>
      <c r="R106" s="39"/>
      <c r="S106" s="145"/>
      <c r="T106" s="146"/>
      <c r="U106" s="147" t="s">
        <v>49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140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141</v>
      </c>
      <c r="BK106" s="145"/>
      <c r="BL106" s="145"/>
      <c r="BM106" s="145"/>
    </row>
    <row r="107" spans="2:65" s="1" customFormat="1" ht="18" customHeight="1">
      <c r="B107" s="37"/>
      <c r="C107" s="38"/>
      <c r="D107" s="109" t="s">
        <v>146</v>
      </c>
      <c r="E107" s="38"/>
      <c r="F107" s="38"/>
      <c r="G107" s="38"/>
      <c r="H107" s="38"/>
      <c r="I107" s="38"/>
      <c r="J107" s="38"/>
      <c r="K107" s="38"/>
      <c r="L107" s="38"/>
      <c r="M107" s="249">
        <f>ROUND(M88*T107,2)</f>
        <v>0</v>
      </c>
      <c r="N107" s="250"/>
      <c r="O107" s="250"/>
      <c r="P107" s="250"/>
      <c r="Q107" s="250"/>
      <c r="R107" s="39"/>
      <c r="S107" s="145"/>
      <c r="T107" s="150"/>
      <c r="U107" s="151" t="s">
        <v>49</v>
      </c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8" t="s">
        <v>147</v>
      </c>
      <c r="AZ107" s="145"/>
      <c r="BA107" s="145"/>
      <c r="BB107" s="145"/>
      <c r="BC107" s="145"/>
      <c r="BD107" s="145"/>
      <c r="BE107" s="149">
        <f t="shared" si="0"/>
        <v>0</v>
      </c>
      <c r="BF107" s="149">
        <f t="shared" si="1"/>
        <v>0</v>
      </c>
      <c r="BG107" s="149">
        <f t="shared" si="2"/>
        <v>0</v>
      </c>
      <c r="BH107" s="149">
        <f t="shared" si="3"/>
        <v>0</v>
      </c>
      <c r="BI107" s="149">
        <f t="shared" si="4"/>
        <v>0</v>
      </c>
      <c r="BJ107" s="148" t="s">
        <v>141</v>
      </c>
      <c r="BK107" s="145"/>
      <c r="BL107" s="145"/>
      <c r="BM107" s="145"/>
    </row>
    <row r="108" spans="2:65" s="1" customFormat="1" ht="13.5"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9"/>
      <c r="T108" s="132"/>
      <c r="U108" s="132"/>
    </row>
    <row r="109" spans="2:65" s="1" customFormat="1" ht="29.25" customHeight="1">
      <c r="B109" s="37"/>
      <c r="C109" s="120" t="s">
        <v>108</v>
      </c>
      <c r="D109" s="121"/>
      <c r="E109" s="121"/>
      <c r="F109" s="121"/>
      <c r="G109" s="121"/>
      <c r="H109" s="121"/>
      <c r="I109" s="121"/>
      <c r="J109" s="121"/>
      <c r="K109" s="121"/>
      <c r="L109" s="255">
        <f>ROUND(SUM(M88+M101),2)</f>
        <v>0</v>
      </c>
      <c r="M109" s="255"/>
      <c r="N109" s="255"/>
      <c r="O109" s="255"/>
      <c r="P109" s="255"/>
      <c r="Q109" s="255"/>
      <c r="R109" s="39"/>
      <c r="T109" s="132"/>
      <c r="U109" s="132"/>
    </row>
    <row r="110" spans="2:65" s="1" customFormat="1" ht="6.95" customHeight="1"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3"/>
      <c r="T110" s="132"/>
      <c r="U110" s="132"/>
    </row>
    <row r="114" spans="2:63" s="1" customFormat="1" ht="6.95" customHeight="1"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6"/>
    </row>
    <row r="115" spans="2:63" s="1" customFormat="1" ht="36.950000000000003" customHeight="1">
      <c r="B115" s="37"/>
      <c r="C115" s="212" t="s">
        <v>148</v>
      </c>
      <c r="D115" s="260"/>
      <c r="E115" s="260"/>
      <c r="F115" s="260"/>
      <c r="G115" s="260"/>
      <c r="H115" s="260"/>
      <c r="I115" s="260"/>
      <c r="J115" s="260"/>
      <c r="K115" s="260"/>
      <c r="L115" s="260"/>
      <c r="M115" s="260"/>
      <c r="N115" s="260"/>
      <c r="O115" s="260"/>
      <c r="P115" s="260"/>
      <c r="Q115" s="260"/>
      <c r="R115" s="39"/>
    </row>
    <row r="116" spans="2:63" s="1" customFormat="1" ht="6.95" customHeight="1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9"/>
    </row>
    <row r="117" spans="2:63" s="1" customFormat="1" ht="30" customHeight="1">
      <c r="B117" s="37"/>
      <c r="C117" s="32" t="s">
        <v>18</v>
      </c>
      <c r="D117" s="38"/>
      <c r="E117" s="38"/>
      <c r="F117" s="258" t="str">
        <f>F6</f>
        <v>ES červená Skala - spevnené plochy</v>
      </c>
      <c r="G117" s="259"/>
      <c r="H117" s="259"/>
      <c r="I117" s="259"/>
      <c r="J117" s="259"/>
      <c r="K117" s="259"/>
      <c r="L117" s="259"/>
      <c r="M117" s="259"/>
      <c r="N117" s="259"/>
      <c r="O117" s="259"/>
      <c r="P117" s="259"/>
      <c r="Q117" s="38"/>
      <c r="R117" s="39"/>
    </row>
    <row r="118" spans="2:63" s="1" customFormat="1" ht="36.950000000000003" customHeight="1">
      <c r="B118" s="37"/>
      <c r="C118" s="71" t="s">
        <v>115</v>
      </c>
      <c r="D118" s="38"/>
      <c r="E118" s="38"/>
      <c r="F118" s="233" t="str">
        <f>F7</f>
        <v>SO 02 - Spevnené plochy</v>
      </c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38"/>
      <c r="R118" s="39"/>
    </row>
    <row r="119" spans="2:63" s="1" customFormat="1" ht="6.9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63" s="1" customFormat="1" ht="18" customHeight="1">
      <c r="B120" s="37"/>
      <c r="C120" s="32" t="s">
        <v>23</v>
      </c>
      <c r="D120" s="38"/>
      <c r="E120" s="38"/>
      <c r="F120" s="30" t="str">
        <f>F9</f>
        <v>Šumiac - Červená Skala</v>
      </c>
      <c r="G120" s="38"/>
      <c r="H120" s="38"/>
      <c r="I120" s="38"/>
      <c r="J120" s="38"/>
      <c r="K120" s="32" t="s">
        <v>25</v>
      </c>
      <c r="L120" s="38"/>
      <c r="M120" s="262" t="str">
        <f>IF(O9="","",O9)</f>
        <v>29. 3. 2018</v>
      </c>
      <c r="N120" s="262"/>
      <c r="O120" s="262"/>
      <c r="P120" s="262"/>
      <c r="Q120" s="38"/>
      <c r="R120" s="39"/>
    </row>
    <row r="121" spans="2:63" s="1" customFormat="1" ht="6.95" customHeight="1"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9"/>
    </row>
    <row r="122" spans="2:63" s="1" customFormat="1">
      <c r="B122" s="37"/>
      <c r="C122" s="32" t="s">
        <v>27</v>
      </c>
      <c r="D122" s="38"/>
      <c r="E122" s="38"/>
      <c r="F122" s="30" t="str">
        <f>E12</f>
        <v>Lesy Slonenskej republiky,š.p.Odštepný závod Beňuš</v>
      </c>
      <c r="G122" s="38"/>
      <c r="H122" s="38"/>
      <c r="I122" s="38"/>
      <c r="J122" s="38"/>
      <c r="K122" s="32" t="s">
        <v>35</v>
      </c>
      <c r="L122" s="38"/>
      <c r="M122" s="216" t="str">
        <f>E18</f>
        <v>HPK Engineering a.s.</v>
      </c>
      <c r="N122" s="216"/>
      <c r="O122" s="216"/>
      <c r="P122" s="216"/>
      <c r="Q122" s="216"/>
      <c r="R122" s="39"/>
    </row>
    <row r="123" spans="2:63" s="1" customFormat="1" ht="14.45" customHeight="1">
      <c r="B123" s="37"/>
      <c r="C123" s="32" t="s">
        <v>33</v>
      </c>
      <c r="D123" s="38"/>
      <c r="E123" s="38"/>
      <c r="F123" s="30" t="str">
        <f>IF(E15="","",E15)</f>
        <v>Vyplň údaj</v>
      </c>
      <c r="G123" s="38"/>
      <c r="H123" s="38"/>
      <c r="I123" s="38"/>
      <c r="J123" s="38"/>
      <c r="K123" s="32" t="s">
        <v>38</v>
      </c>
      <c r="L123" s="38"/>
      <c r="M123" s="216" t="str">
        <f>E21</f>
        <v>Ing. Lengyelová</v>
      </c>
      <c r="N123" s="216"/>
      <c r="O123" s="216"/>
      <c r="P123" s="216"/>
      <c r="Q123" s="216"/>
      <c r="R123" s="39"/>
    </row>
    <row r="124" spans="2:63" s="1" customFormat="1" ht="10.35" customHeigh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9"/>
    </row>
    <row r="125" spans="2:63" s="8" customFormat="1" ht="29.25" customHeight="1">
      <c r="B125" s="152"/>
      <c r="C125" s="153" t="s">
        <v>149</v>
      </c>
      <c r="D125" s="154" t="s">
        <v>150</v>
      </c>
      <c r="E125" s="154" t="s">
        <v>64</v>
      </c>
      <c r="F125" s="277" t="s">
        <v>151</v>
      </c>
      <c r="G125" s="277"/>
      <c r="H125" s="277"/>
      <c r="I125" s="277"/>
      <c r="J125" s="154" t="s">
        <v>152</v>
      </c>
      <c r="K125" s="154" t="s">
        <v>153</v>
      </c>
      <c r="L125" s="154" t="s">
        <v>154</v>
      </c>
      <c r="M125" s="277" t="s">
        <v>155</v>
      </c>
      <c r="N125" s="277"/>
      <c r="O125" s="277"/>
      <c r="P125" s="277" t="s">
        <v>125</v>
      </c>
      <c r="Q125" s="278"/>
      <c r="R125" s="155"/>
      <c r="T125" s="82" t="s">
        <v>156</v>
      </c>
      <c r="U125" s="83" t="s">
        <v>46</v>
      </c>
      <c r="V125" s="83" t="s">
        <v>157</v>
      </c>
      <c r="W125" s="83" t="s">
        <v>158</v>
      </c>
      <c r="X125" s="83" t="s">
        <v>159</v>
      </c>
      <c r="Y125" s="83" t="s">
        <v>160</v>
      </c>
      <c r="Z125" s="83" t="s">
        <v>161</v>
      </c>
      <c r="AA125" s="83" t="s">
        <v>162</v>
      </c>
      <c r="AB125" s="83" t="s">
        <v>163</v>
      </c>
      <c r="AC125" s="83" t="s">
        <v>164</v>
      </c>
      <c r="AD125" s="83" t="s">
        <v>165</v>
      </c>
      <c r="AE125" s="84" t="s">
        <v>166</v>
      </c>
    </row>
    <row r="126" spans="2:63" s="1" customFormat="1" ht="29.25" customHeight="1">
      <c r="B126" s="37"/>
      <c r="C126" s="86" t="s">
        <v>120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292">
        <f>BK126</f>
        <v>0</v>
      </c>
      <c r="N126" s="293"/>
      <c r="O126" s="293"/>
      <c r="P126" s="293"/>
      <c r="Q126" s="293"/>
      <c r="R126" s="39"/>
      <c r="T126" s="85"/>
      <c r="U126" s="53"/>
      <c r="V126" s="53"/>
      <c r="W126" s="156">
        <f>W127+W185+W206</f>
        <v>0</v>
      </c>
      <c r="X126" s="156">
        <f>X127+X185+X206</f>
        <v>0</v>
      </c>
      <c r="Y126" s="53"/>
      <c r="Z126" s="157">
        <f>Z127+Z185+Z206</f>
        <v>0</v>
      </c>
      <c r="AA126" s="53"/>
      <c r="AB126" s="157">
        <f>AB127+AB185+AB206</f>
        <v>30.526560000000003</v>
      </c>
      <c r="AC126" s="53"/>
      <c r="AD126" s="157">
        <f>AD127+AD185+AD206</f>
        <v>0</v>
      </c>
      <c r="AE126" s="54"/>
      <c r="AT126" s="21" t="s">
        <v>83</v>
      </c>
      <c r="AU126" s="21" t="s">
        <v>127</v>
      </c>
      <c r="BK126" s="158">
        <f>BK127+BK185+BK206</f>
        <v>0</v>
      </c>
    </row>
    <row r="127" spans="2:63" s="9" customFormat="1" ht="37.35" customHeight="1">
      <c r="B127" s="159"/>
      <c r="C127" s="160"/>
      <c r="D127" s="161" t="s">
        <v>128</v>
      </c>
      <c r="E127" s="161"/>
      <c r="F127" s="161"/>
      <c r="G127" s="161"/>
      <c r="H127" s="161"/>
      <c r="I127" s="161"/>
      <c r="J127" s="161"/>
      <c r="K127" s="161"/>
      <c r="L127" s="161"/>
      <c r="M127" s="294">
        <f>BK127</f>
        <v>0</v>
      </c>
      <c r="N127" s="295"/>
      <c r="O127" s="295"/>
      <c r="P127" s="295"/>
      <c r="Q127" s="295"/>
      <c r="R127" s="162"/>
      <c r="T127" s="163"/>
      <c r="U127" s="160"/>
      <c r="V127" s="160"/>
      <c r="W127" s="164">
        <f>W128+W143+W156+W160+W169+W183</f>
        <v>0</v>
      </c>
      <c r="X127" s="164">
        <f>X128+X143+X156+X160+X169+X183</f>
        <v>0</v>
      </c>
      <c r="Y127" s="160"/>
      <c r="Z127" s="165">
        <f>Z128+Z143+Z156+Z160+Z169+Z183</f>
        <v>0</v>
      </c>
      <c r="AA127" s="160"/>
      <c r="AB127" s="165">
        <f>AB128+AB143+AB156+AB160+AB169+AB183</f>
        <v>9.8205600000000004</v>
      </c>
      <c r="AC127" s="160"/>
      <c r="AD127" s="165">
        <f>AD128+AD143+AD156+AD160+AD169+AD183</f>
        <v>0</v>
      </c>
      <c r="AE127" s="166"/>
      <c r="AR127" s="167" t="s">
        <v>92</v>
      </c>
      <c r="AT127" s="168" t="s">
        <v>83</v>
      </c>
      <c r="AU127" s="168" t="s">
        <v>84</v>
      </c>
      <c r="AY127" s="167" t="s">
        <v>167</v>
      </c>
      <c r="BK127" s="169">
        <f>BK128+BK143+BK156+BK160+BK169+BK183</f>
        <v>0</v>
      </c>
    </row>
    <row r="128" spans="2:63" s="9" customFormat="1" ht="19.899999999999999" customHeight="1">
      <c r="B128" s="159"/>
      <c r="C128" s="160"/>
      <c r="D128" s="170" t="s">
        <v>129</v>
      </c>
      <c r="E128" s="170"/>
      <c r="F128" s="170"/>
      <c r="G128" s="170"/>
      <c r="H128" s="170"/>
      <c r="I128" s="170"/>
      <c r="J128" s="170"/>
      <c r="K128" s="170"/>
      <c r="L128" s="170"/>
      <c r="M128" s="296">
        <f>BK128</f>
        <v>0</v>
      </c>
      <c r="N128" s="297"/>
      <c r="O128" s="297"/>
      <c r="P128" s="297"/>
      <c r="Q128" s="297"/>
      <c r="R128" s="162"/>
      <c r="T128" s="163"/>
      <c r="U128" s="160"/>
      <c r="V128" s="160"/>
      <c r="W128" s="164">
        <f>SUM(W129:W142)</f>
        <v>0</v>
      </c>
      <c r="X128" s="164">
        <f>SUM(X129:X142)</f>
        <v>0</v>
      </c>
      <c r="Y128" s="160"/>
      <c r="Z128" s="165">
        <f>SUM(Z129:Z142)</f>
        <v>0</v>
      </c>
      <c r="AA128" s="160"/>
      <c r="AB128" s="165">
        <f>SUM(AB129:AB142)</f>
        <v>0</v>
      </c>
      <c r="AC128" s="160"/>
      <c r="AD128" s="165">
        <f>SUM(AD129:AD142)</f>
        <v>0</v>
      </c>
      <c r="AE128" s="166"/>
      <c r="AR128" s="167" t="s">
        <v>92</v>
      </c>
      <c r="AT128" s="168" t="s">
        <v>83</v>
      </c>
      <c r="AU128" s="168" t="s">
        <v>92</v>
      </c>
      <c r="AY128" s="167" t="s">
        <v>167</v>
      </c>
      <c r="BK128" s="169">
        <f>SUM(BK129:BK142)</f>
        <v>0</v>
      </c>
    </row>
    <row r="129" spans="2:65" s="1" customFormat="1" ht="25.5" customHeight="1">
      <c r="B129" s="37"/>
      <c r="C129" s="172" t="s">
        <v>92</v>
      </c>
      <c r="D129" s="172" t="s">
        <v>168</v>
      </c>
      <c r="E129" s="173" t="s">
        <v>850</v>
      </c>
      <c r="F129" s="279" t="s">
        <v>851</v>
      </c>
      <c r="G129" s="279"/>
      <c r="H129" s="279"/>
      <c r="I129" s="279"/>
      <c r="J129" s="174" t="s">
        <v>198</v>
      </c>
      <c r="K129" s="175">
        <v>90</v>
      </c>
      <c r="L129" s="176">
        <v>0</v>
      </c>
      <c r="M129" s="281">
        <v>0</v>
      </c>
      <c r="N129" s="282"/>
      <c r="O129" s="282"/>
      <c r="P129" s="280">
        <f>ROUND(V129*K129,3)</f>
        <v>0</v>
      </c>
      <c r="Q129" s="280"/>
      <c r="R129" s="39"/>
      <c r="T129" s="177" t="s">
        <v>21</v>
      </c>
      <c r="U129" s="46" t="s">
        <v>49</v>
      </c>
      <c r="V129" s="178">
        <f>L129+M129</f>
        <v>0</v>
      </c>
      <c r="W129" s="178">
        <f>ROUND(L129*K129,3)</f>
        <v>0</v>
      </c>
      <c r="X129" s="178">
        <f>ROUND(M129*K129,3)</f>
        <v>0</v>
      </c>
      <c r="Y129" s="38"/>
      <c r="Z129" s="179">
        <f>Y129*K129</f>
        <v>0</v>
      </c>
      <c r="AA129" s="179">
        <v>0</v>
      </c>
      <c r="AB129" s="179">
        <f>AA129*K129</f>
        <v>0</v>
      </c>
      <c r="AC129" s="179">
        <v>0</v>
      </c>
      <c r="AD129" s="179">
        <f>AC129*K129</f>
        <v>0</v>
      </c>
      <c r="AE129" s="180" t="s">
        <v>21</v>
      </c>
      <c r="AR129" s="21" t="s">
        <v>172</v>
      </c>
      <c r="AT129" s="21" t="s">
        <v>168</v>
      </c>
      <c r="AU129" s="21" t="s">
        <v>141</v>
      </c>
      <c r="AY129" s="21" t="s">
        <v>167</v>
      </c>
      <c r="BE129" s="113">
        <f>IF(U129="základná",P129,0)</f>
        <v>0</v>
      </c>
      <c r="BF129" s="113">
        <f>IF(U129="znížená",P129,0)</f>
        <v>0</v>
      </c>
      <c r="BG129" s="113">
        <f>IF(U129="zákl. prenesená",P129,0)</f>
        <v>0</v>
      </c>
      <c r="BH129" s="113">
        <f>IF(U129="zníž. prenesená",P129,0)</f>
        <v>0</v>
      </c>
      <c r="BI129" s="113">
        <f>IF(U129="nulová",P129,0)</f>
        <v>0</v>
      </c>
      <c r="BJ129" s="21" t="s">
        <v>141</v>
      </c>
      <c r="BK129" s="181">
        <f>ROUND(V129*K129,3)</f>
        <v>0</v>
      </c>
      <c r="BL129" s="21" t="s">
        <v>172</v>
      </c>
      <c r="BM129" s="21" t="s">
        <v>141</v>
      </c>
    </row>
    <row r="130" spans="2:65" s="10" customFormat="1" ht="16.5" customHeight="1">
      <c r="B130" s="182"/>
      <c r="C130" s="183"/>
      <c r="D130" s="183"/>
      <c r="E130" s="184" t="s">
        <v>21</v>
      </c>
      <c r="F130" s="283" t="s">
        <v>852</v>
      </c>
      <c r="G130" s="284"/>
      <c r="H130" s="284"/>
      <c r="I130" s="284"/>
      <c r="J130" s="183"/>
      <c r="K130" s="185">
        <v>90</v>
      </c>
      <c r="L130" s="183"/>
      <c r="M130" s="183"/>
      <c r="N130" s="183"/>
      <c r="O130" s="183"/>
      <c r="P130" s="183"/>
      <c r="Q130" s="183"/>
      <c r="R130" s="186"/>
      <c r="T130" s="187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8"/>
      <c r="AT130" s="189" t="s">
        <v>174</v>
      </c>
      <c r="AU130" s="189" t="s">
        <v>141</v>
      </c>
      <c r="AV130" s="10" t="s">
        <v>141</v>
      </c>
      <c r="AW130" s="10" t="s">
        <v>7</v>
      </c>
      <c r="AX130" s="10" t="s">
        <v>84</v>
      </c>
      <c r="AY130" s="189" t="s">
        <v>167</v>
      </c>
    </row>
    <row r="131" spans="2:65" s="11" customFormat="1" ht="16.5" customHeight="1">
      <c r="B131" s="190"/>
      <c r="C131" s="191"/>
      <c r="D131" s="191"/>
      <c r="E131" s="192" t="s">
        <v>21</v>
      </c>
      <c r="F131" s="285" t="s">
        <v>175</v>
      </c>
      <c r="G131" s="286"/>
      <c r="H131" s="286"/>
      <c r="I131" s="286"/>
      <c r="J131" s="191"/>
      <c r="K131" s="193">
        <v>90</v>
      </c>
      <c r="L131" s="191"/>
      <c r="M131" s="191"/>
      <c r="N131" s="191"/>
      <c r="O131" s="191"/>
      <c r="P131" s="191"/>
      <c r="Q131" s="191"/>
      <c r="R131" s="194"/>
      <c r="T131" s="195"/>
      <c r="U131" s="191"/>
      <c r="V131" s="191"/>
      <c r="W131" s="191"/>
      <c r="X131" s="191"/>
      <c r="Y131" s="191"/>
      <c r="Z131" s="191"/>
      <c r="AA131" s="191"/>
      <c r="AB131" s="191"/>
      <c r="AC131" s="191"/>
      <c r="AD131" s="191"/>
      <c r="AE131" s="196"/>
      <c r="AT131" s="197" t="s">
        <v>174</v>
      </c>
      <c r="AU131" s="197" t="s">
        <v>141</v>
      </c>
      <c r="AV131" s="11" t="s">
        <v>172</v>
      </c>
      <c r="AW131" s="11" t="s">
        <v>7</v>
      </c>
      <c r="AX131" s="11" t="s">
        <v>92</v>
      </c>
      <c r="AY131" s="197" t="s">
        <v>167</v>
      </c>
    </row>
    <row r="132" spans="2:65" s="1" customFormat="1" ht="38.25" customHeight="1">
      <c r="B132" s="37"/>
      <c r="C132" s="172" t="s">
        <v>141</v>
      </c>
      <c r="D132" s="172" t="s">
        <v>168</v>
      </c>
      <c r="E132" s="173" t="s">
        <v>853</v>
      </c>
      <c r="F132" s="279" t="s">
        <v>854</v>
      </c>
      <c r="G132" s="279"/>
      <c r="H132" s="279"/>
      <c r="I132" s="279"/>
      <c r="J132" s="174" t="s">
        <v>198</v>
      </c>
      <c r="K132" s="175">
        <v>1300</v>
      </c>
      <c r="L132" s="176">
        <v>0</v>
      </c>
      <c r="M132" s="281">
        <v>0</v>
      </c>
      <c r="N132" s="282"/>
      <c r="O132" s="282"/>
      <c r="P132" s="280">
        <f>ROUND(V132*K132,3)</f>
        <v>0</v>
      </c>
      <c r="Q132" s="280"/>
      <c r="R132" s="39"/>
      <c r="T132" s="177" t="s">
        <v>21</v>
      </c>
      <c r="U132" s="46" t="s">
        <v>49</v>
      </c>
      <c r="V132" s="178">
        <f>L132+M132</f>
        <v>0</v>
      </c>
      <c r="W132" s="178">
        <f>ROUND(L132*K132,3)</f>
        <v>0</v>
      </c>
      <c r="X132" s="178">
        <f>ROUND(M132*K132,3)</f>
        <v>0</v>
      </c>
      <c r="Y132" s="38"/>
      <c r="Z132" s="179">
        <f>Y132*K132</f>
        <v>0</v>
      </c>
      <c r="AA132" s="179">
        <v>0</v>
      </c>
      <c r="AB132" s="179">
        <f>AA132*K132</f>
        <v>0</v>
      </c>
      <c r="AC132" s="179">
        <v>0</v>
      </c>
      <c r="AD132" s="179">
        <f>AC132*K132</f>
        <v>0</v>
      </c>
      <c r="AE132" s="180" t="s">
        <v>21</v>
      </c>
      <c r="AR132" s="21" t="s">
        <v>172</v>
      </c>
      <c r="AT132" s="21" t="s">
        <v>168</v>
      </c>
      <c r="AU132" s="21" t="s">
        <v>141</v>
      </c>
      <c r="AY132" s="21" t="s">
        <v>167</v>
      </c>
      <c r="BE132" s="113">
        <f>IF(U132="základná",P132,0)</f>
        <v>0</v>
      </c>
      <c r="BF132" s="113">
        <f>IF(U132="znížená",P132,0)</f>
        <v>0</v>
      </c>
      <c r="BG132" s="113">
        <f>IF(U132="zákl. prenesená",P132,0)</f>
        <v>0</v>
      </c>
      <c r="BH132" s="113">
        <f>IF(U132="zníž. prenesená",P132,0)</f>
        <v>0</v>
      </c>
      <c r="BI132" s="113">
        <f>IF(U132="nulová",P132,0)</f>
        <v>0</v>
      </c>
      <c r="BJ132" s="21" t="s">
        <v>141</v>
      </c>
      <c r="BK132" s="181">
        <f>ROUND(V132*K132,3)</f>
        <v>0</v>
      </c>
      <c r="BL132" s="21" t="s">
        <v>172</v>
      </c>
      <c r="BM132" s="21" t="s">
        <v>172</v>
      </c>
    </row>
    <row r="133" spans="2:65" s="1" customFormat="1" ht="38.25" customHeight="1">
      <c r="B133" s="37"/>
      <c r="C133" s="172" t="s">
        <v>179</v>
      </c>
      <c r="D133" s="172" t="s">
        <v>168</v>
      </c>
      <c r="E133" s="173" t="s">
        <v>855</v>
      </c>
      <c r="F133" s="279" t="s">
        <v>856</v>
      </c>
      <c r="G133" s="279"/>
      <c r="H133" s="279"/>
      <c r="I133" s="279"/>
      <c r="J133" s="174" t="s">
        <v>198</v>
      </c>
      <c r="K133" s="175">
        <v>550</v>
      </c>
      <c r="L133" s="176">
        <v>0</v>
      </c>
      <c r="M133" s="281">
        <v>0</v>
      </c>
      <c r="N133" s="282"/>
      <c r="O133" s="282"/>
      <c r="P133" s="280">
        <f>ROUND(V133*K133,3)</f>
        <v>0</v>
      </c>
      <c r="Q133" s="280"/>
      <c r="R133" s="39"/>
      <c r="T133" s="177" t="s">
        <v>21</v>
      </c>
      <c r="U133" s="46" t="s">
        <v>49</v>
      </c>
      <c r="V133" s="178">
        <f>L133+M133</f>
        <v>0</v>
      </c>
      <c r="W133" s="178">
        <f>ROUND(L133*K133,3)</f>
        <v>0</v>
      </c>
      <c r="X133" s="178">
        <f>ROUND(M133*K133,3)</f>
        <v>0</v>
      </c>
      <c r="Y133" s="38"/>
      <c r="Z133" s="179">
        <f>Y133*K133</f>
        <v>0</v>
      </c>
      <c r="AA133" s="179">
        <v>0</v>
      </c>
      <c r="AB133" s="179">
        <f>AA133*K133</f>
        <v>0</v>
      </c>
      <c r="AC133" s="179">
        <v>0</v>
      </c>
      <c r="AD133" s="179">
        <f>AC133*K133</f>
        <v>0</v>
      </c>
      <c r="AE133" s="180" t="s">
        <v>21</v>
      </c>
      <c r="AR133" s="21" t="s">
        <v>172</v>
      </c>
      <c r="AT133" s="21" t="s">
        <v>168</v>
      </c>
      <c r="AU133" s="21" t="s">
        <v>141</v>
      </c>
      <c r="AY133" s="21" t="s">
        <v>167</v>
      </c>
      <c r="BE133" s="113">
        <f>IF(U133="základná",P133,0)</f>
        <v>0</v>
      </c>
      <c r="BF133" s="113">
        <f>IF(U133="znížená",P133,0)</f>
        <v>0</v>
      </c>
      <c r="BG133" s="113">
        <f>IF(U133="zákl. prenesená",P133,0)</f>
        <v>0</v>
      </c>
      <c r="BH133" s="113">
        <f>IF(U133="zníž. prenesená",P133,0)</f>
        <v>0</v>
      </c>
      <c r="BI133" s="113">
        <f>IF(U133="nulová",P133,0)</f>
        <v>0</v>
      </c>
      <c r="BJ133" s="21" t="s">
        <v>141</v>
      </c>
      <c r="BK133" s="181">
        <f>ROUND(V133*K133,3)</f>
        <v>0</v>
      </c>
      <c r="BL133" s="21" t="s">
        <v>172</v>
      </c>
      <c r="BM133" s="21" t="s">
        <v>182</v>
      </c>
    </row>
    <row r="134" spans="2:65" s="1" customFormat="1" ht="38.25" customHeight="1">
      <c r="B134" s="37"/>
      <c r="C134" s="172" t="s">
        <v>172</v>
      </c>
      <c r="D134" s="172" t="s">
        <v>168</v>
      </c>
      <c r="E134" s="173" t="s">
        <v>857</v>
      </c>
      <c r="F134" s="279" t="s">
        <v>858</v>
      </c>
      <c r="G134" s="279"/>
      <c r="H134" s="279"/>
      <c r="I134" s="279"/>
      <c r="J134" s="174" t="s">
        <v>198</v>
      </c>
      <c r="K134" s="175">
        <v>6880</v>
      </c>
      <c r="L134" s="176">
        <v>0</v>
      </c>
      <c r="M134" s="281">
        <v>0</v>
      </c>
      <c r="N134" s="282"/>
      <c r="O134" s="282"/>
      <c r="P134" s="280">
        <f>ROUND(V134*K134,3)</f>
        <v>0</v>
      </c>
      <c r="Q134" s="280"/>
      <c r="R134" s="39"/>
      <c r="T134" s="177" t="s">
        <v>21</v>
      </c>
      <c r="U134" s="46" t="s">
        <v>49</v>
      </c>
      <c r="V134" s="178">
        <f>L134+M134</f>
        <v>0</v>
      </c>
      <c r="W134" s="178">
        <f>ROUND(L134*K134,3)</f>
        <v>0</v>
      </c>
      <c r="X134" s="178">
        <f>ROUND(M134*K134,3)</f>
        <v>0</v>
      </c>
      <c r="Y134" s="38"/>
      <c r="Z134" s="179">
        <f>Y134*K134</f>
        <v>0</v>
      </c>
      <c r="AA134" s="179">
        <v>0</v>
      </c>
      <c r="AB134" s="179">
        <f>AA134*K134</f>
        <v>0</v>
      </c>
      <c r="AC134" s="179">
        <v>0</v>
      </c>
      <c r="AD134" s="179">
        <f>AC134*K134</f>
        <v>0</v>
      </c>
      <c r="AE134" s="180" t="s">
        <v>21</v>
      </c>
      <c r="AR134" s="21" t="s">
        <v>172</v>
      </c>
      <c r="AT134" s="21" t="s">
        <v>168</v>
      </c>
      <c r="AU134" s="21" t="s">
        <v>141</v>
      </c>
      <c r="AY134" s="21" t="s">
        <v>167</v>
      </c>
      <c r="BE134" s="113">
        <f>IF(U134="základná",P134,0)</f>
        <v>0</v>
      </c>
      <c r="BF134" s="113">
        <f>IF(U134="znížená",P134,0)</f>
        <v>0</v>
      </c>
      <c r="BG134" s="113">
        <f>IF(U134="zákl. prenesená",P134,0)</f>
        <v>0</v>
      </c>
      <c r="BH134" s="113">
        <f>IF(U134="zníž. prenesená",P134,0)</f>
        <v>0</v>
      </c>
      <c r="BI134" s="113">
        <f>IF(U134="nulová",P134,0)</f>
        <v>0</v>
      </c>
      <c r="BJ134" s="21" t="s">
        <v>141</v>
      </c>
      <c r="BK134" s="181">
        <f>ROUND(V134*K134,3)</f>
        <v>0</v>
      </c>
      <c r="BL134" s="21" t="s">
        <v>172</v>
      </c>
      <c r="BM134" s="21" t="s">
        <v>185</v>
      </c>
    </row>
    <row r="135" spans="2:65" s="10" customFormat="1" ht="16.5" customHeight="1">
      <c r="B135" s="182"/>
      <c r="C135" s="183"/>
      <c r="D135" s="183"/>
      <c r="E135" s="184" t="s">
        <v>21</v>
      </c>
      <c r="F135" s="283" t="s">
        <v>859</v>
      </c>
      <c r="G135" s="284"/>
      <c r="H135" s="284"/>
      <c r="I135" s="284"/>
      <c r="J135" s="183"/>
      <c r="K135" s="185">
        <v>6880</v>
      </c>
      <c r="L135" s="183"/>
      <c r="M135" s="183"/>
      <c r="N135" s="183"/>
      <c r="O135" s="183"/>
      <c r="P135" s="183"/>
      <c r="Q135" s="183"/>
      <c r="R135" s="186"/>
      <c r="T135" s="187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8"/>
      <c r="AT135" s="189" t="s">
        <v>174</v>
      </c>
      <c r="AU135" s="189" t="s">
        <v>141</v>
      </c>
      <c r="AV135" s="10" t="s">
        <v>141</v>
      </c>
      <c r="AW135" s="10" t="s">
        <v>7</v>
      </c>
      <c r="AX135" s="10" t="s">
        <v>84</v>
      </c>
      <c r="AY135" s="189" t="s">
        <v>167</v>
      </c>
    </row>
    <row r="136" spans="2:65" s="11" customFormat="1" ht="16.5" customHeight="1">
      <c r="B136" s="190"/>
      <c r="C136" s="191"/>
      <c r="D136" s="191"/>
      <c r="E136" s="192" t="s">
        <v>21</v>
      </c>
      <c r="F136" s="285" t="s">
        <v>175</v>
      </c>
      <c r="G136" s="286"/>
      <c r="H136" s="286"/>
      <c r="I136" s="286"/>
      <c r="J136" s="191"/>
      <c r="K136" s="193">
        <v>6880</v>
      </c>
      <c r="L136" s="191"/>
      <c r="M136" s="191"/>
      <c r="N136" s="191"/>
      <c r="O136" s="191"/>
      <c r="P136" s="191"/>
      <c r="Q136" s="191"/>
      <c r="R136" s="194"/>
      <c r="T136" s="195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6"/>
      <c r="AT136" s="197" t="s">
        <v>174</v>
      </c>
      <c r="AU136" s="197" t="s">
        <v>141</v>
      </c>
      <c r="AV136" s="11" t="s">
        <v>172</v>
      </c>
      <c r="AW136" s="11" t="s">
        <v>7</v>
      </c>
      <c r="AX136" s="11" t="s">
        <v>92</v>
      </c>
      <c r="AY136" s="197" t="s">
        <v>167</v>
      </c>
    </row>
    <row r="137" spans="2:65" s="1" customFormat="1" ht="38.25" customHeight="1">
      <c r="B137" s="37"/>
      <c r="C137" s="172" t="s">
        <v>186</v>
      </c>
      <c r="D137" s="172" t="s">
        <v>168</v>
      </c>
      <c r="E137" s="173" t="s">
        <v>860</v>
      </c>
      <c r="F137" s="279" t="s">
        <v>861</v>
      </c>
      <c r="G137" s="279"/>
      <c r="H137" s="279"/>
      <c r="I137" s="279"/>
      <c r="J137" s="174" t="s">
        <v>198</v>
      </c>
      <c r="K137" s="175">
        <v>8730</v>
      </c>
      <c r="L137" s="176">
        <v>0</v>
      </c>
      <c r="M137" s="281">
        <v>0</v>
      </c>
      <c r="N137" s="282"/>
      <c r="O137" s="282"/>
      <c r="P137" s="280">
        <f>ROUND(V137*K137,3)</f>
        <v>0</v>
      </c>
      <c r="Q137" s="280"/>
      <c r="R137" s="39"/>
      <c r="T137" s="177" t="s">
        <v>21</v>
      </c>
      <c r="U137" s="46" t="s">
        <v>49</v>
      </c>
      <c r="V137" s="178">
        <f>L137+M137</f>
        <v>0</v>
      </c>
      <c r="W137" s="178">
        <f>ROUND(L137*K137,3)</f>
        <v>0</v>
      </c>
      <c r="X137" s="178">
        <f>ROUND(M137*K137,3)</f>
        <v>0</v>
      </c>
      <c r="Y137" s="38"/>
      <c r="Z137" s="179">
        <f>Y137*K137</f>
        <v>0</v>
      </c>
      <c r="AA137" s="179">
        <v>0</v>
      </c>
      <c r="AB137" s="179">
        <f>AA137*K137</f>
        <v>0</v>
      </c>
      <c r="AC137" s="179">
        <v>0</v>
      </c>
      <c r="AD137" s="179">
        <f>AC137*K137</f>
        <v>0</v>
      </c>
      <c r="AE137" s="180" t="s">
        <v>21</v>
      </c>
      <c r="AR137" s="21" t="s">
        <v>172</v>
      </c>
      <c r="AT137" s="21" t="s">
        <v>168</v>
      </c>
      <c r="AU137" s="21" t="s">
        <v>141</v>
      </c>
      <c r="AY137" s="21" t="s">
        <v>167</v>
      </c>
      <c r="BE137" s="113">
        <f>IF(U137="základná",P137,0)</f>
        <v>0</v>
      </c>
      <c r="BF137" s="113">
        <f>IF(U137="znížená",P137,0)</f>
        <v>0</v>
      </c>
      <c r="BG137" s="113">
        <f>IF(U137="zákl. prenesená",P137,0)</f>
        <v>0</v>
      </c>
      <c r="BH137" s="113">
        <f>IF(U137="zníž. prenesená",P137,0)</f>
        <v>0</v>
      </c>
      <c r="BI137" s="113">
        <f>IF(U137="nulová",P137,0)</f>
        <v>0</v>
      </c>
      <c r="BJ137" s="21" t="s">
        <v>141</v>
      </c>
      <c r="BK137" s="181">
        <f>ROUND(V137*K137,3)</f>
        <v>0</v>
      </c>
      <c r="BL137" s="21" t="s">
        <v>172</v>
      </c>
      <c r="BM137" s="21" t="s">
        <v>189</v>
      </c>
    </row>
    <row r="138" spans="2:65" s="10" customFormat="1" ht="16.5" customHeight="1">
      <c r="B138" s="182"/>
      <c r="C138" s="183"/>
      <c r="D138" s="183"/>
      <c r="E138" s="184" t="s">
        <v>21</v>
      </c>
      <c r="F138" s="283" t="s">
        <v>862</v>
      </c>
      <c r="G138" s="284"/>
      <c r="H138" s="284"/>
      <c r="I138" s="284"/>
      <c r="J138" s="183"/>
      <c r="K138" s="185">
        <v>8730</v>
      </c>
      <c r="L138" s="183"/>
      <c r="M138" s="183"/>
      <c r="N138" s="183"/>
      <c r="O138" s="183"/>
      <c r="P138" s="183"/>
      <c r="Q138" s="183"/>
      <c r="R138" s="186"/>
      <c r="T138" s="187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8"/>
      <c r="AT138" s="189" t="s">
        <v>174</v>
      </c>
      <c r="AU138" s="189" t="s">
        <v>141</v>
      </c>
      <c r="AV138" s="10" t="s">
        <v>141</v>
      </c>
      <c r="AW138" s="10" t="s">
        <v>7</v>
      </c>
      <c r="AX138" s="10" t="s">
        <v>84</v>
      </c>
      <c r="AY138" s="189" t="s">
        <v>167</v>
      </c>
    </row>
    <row r="139" spans="2:65" s="11" customFormat="1" ht="16.5" customHeight="1">
      <c r="B139" s="190"/>
      <c r="C139" s="191"/>
      <c r="D139" s="191"/>
      <c r="E139" s="192" t="s">
        <v>21</v>
      </c>
      <c r="F139" s="285" t="s">
        <v>175</v>
      </c>
      <c r="G139" s="286"/>
      <c r="H139" s="286"/>
      <c r="I139" s="286"/>
      <c r="J139" s="191"/>
      <c r="K139" s="193">
        <v>8730</v>
      </c>
      <c r="L139" s="191"/>
      <c r="M139" s="191"/>
      <c r="N139" s="191"/>
      <c r="O139" s="191"/>
      <c r="P139" s="191"/>
      <c r="Q139" s="191"/>
      <c r="R139" s="194"/>
      <c r="T139" s="195"/>
      <c r="U139" s="191"/>
      <c r="V139" s="191"/>
      <c r="W139" s="191"/>
      <c r="X139" s="191"/>
      <c r="Y139" s="191"/>
      <c r="Z139" s="191"/>
      <c r="AA139" s="191"/>
      <c r="AB139" s="191"/>
      <c r="AC139" s="191"/>
      <c r="AD139" s="191"/>
      <c r="AE139" s="196"/>
      <c r="AT139" s="197" t="s">
        <v>174</v>
      </c>
      <c r="AU139" s="197" t="s">
        <v>141</v>
      </c>
      <c r="AV139" s="11" t="s">
        <v>172</v>
      </c>
      <c r="AW139" s="11" t="s">
        <v>7</v>
      </c>
      <c r="AX139" s="11" t="s">
        <v>92</v>
      </c>
      <c r="AY139" s="197" t="s">
        <v>167</v>
      </c>
    </row>
    <row r="140" spans="2:65" s="1" customFormat="1" ht="25.5" customHeight="1">
      <c r="B140" s="37"/>
      <c r="C140" s="172" t="s">
        <v>182</v>
      </c>
      <c r="D140" s="172" t="s">
        <v>168</v>
      </c>
      <c r="E140" s="173" t="s">
        <v>863</v>
      </c>
      <c r="F140" s="279" t="s">
        <v>864</v>
      </c>
      <c r="G140" s="279"/>
      <c r="H140" s="279"/>
      <c r="I140" s="279"/>
      <c r="J140" s="174" t="s">
        <v>198</v>
      </c>
      <c r="K140" s="175">
        <v>9273</v>
      </c>
      <c r="L140" s="176">
        <v>0</v>
      </c>
      <c r="M140" s="281">
        <v>0</v>
      </c>
      <c r="N140" s="282"/>
      <c r="O140" s="282"/>
      <c r="P140" s="280">
        <f>ROUND(V140*K140,3)</f>
        <v>0</v>
      </c>
      <c r="Q140" s="280"/>
      <c r="R140" s="39"/>
      <c r="T140" s="177" t="s">
        <v>21</v>
      </c>
      <c r="U140" s="46" t="s">
        <v>49</v>
      </c>
      <c r="V140" s="178">
        <f>L140+M140</f>
        <v>0</v>
      </c>
      <c r="W140" s="178">
        <f>ROUND(L140*K140,3)</f>
        <v>0</v>
      </c>
      <c r="X140" s="178">
        <f>ROUND(M140*K140,3)</f>
        <v>0</v>
      </c>
      <c r="Y140" s="38"/>
      <c r="Z140" s="179">
        <f>Y140*K140</f>
        <v>0</v>
      </c>
      <c r="AA140" s="179">
        <v>0</v>
      </c>
      <c r="AB140" s="179">
        <f>AA140*K140</f>
        <v>0</v>
      </c>
      <c r="AC140" s="179">
        <v>0</v>
      </c>
      <c r="AD140" s="179">
        <f>AC140*K140</f>
        <v>0</v>
      </c>
      <c r="AE140" s="180" t="s">
        <v>21</v>
      </c>
      <c r="AR140" s="21" t="s">
        <v>172</v>
      </c>
      <c r="AT140" s="21" t="s">
        <v>168</v>
      </c>
      <c r="AU140" s="21" t="s">
        <v>141</v>
      </c>
      <c r="AY140" s="21" t="s">
        <v>167</v>
      </c>
      <c r="BE140" s="113">
        <f>IF(U140="základná",P140,0)</f>
        <v>0</v>
      </c>
      <c r="BF140" s="113">
        <f>IF(U140="znížená",P140,0)</f>
        <v>0</v>
      </c>
      <c r="BG140" s="113">
        <f>IF(U140="zákl. prenesená",P140,0)</f>
        <v>0</v>
      </c>
      <c r="BH140" s="113">
        <f>IF(U140="zníž. prenesená",P140,0)</f>
        <v>0</v>
      </c>
      <c r="BI140" s="113">
        <f>IF(U140="nulová",P140,0)</f>
        <v>0</v>
      </c>
      <c r="BJ140" s="21" t="s">
        <v>141</v>
      </c>
      <c r="BK140" s="181">
        <f>ROUND(V140*K140,3)</f>
        <v>0</v>
      </c>
      <c r="BL140" s="21" t="s">
        <v>172</v>
      </c>
      <c r="BM140" s="21" t="s">
        <v>192</v>
      </c>
    </row>
    <row r="141" spans="2:65" s="10" customFormat="1" ht="16.5" customHeight="1">
      <c r="B141" s="182"/>
      <c r="C141" s="183"/>
      <c r="D141" s="183"/>
      <c r="E141" s="184" t="s">
        <v>21</v>
      </c>
      <c r="F141" s="283" t="s">
        <v>865</v>
      </c>
      <c r="G141" s="284"/>
      <c r="H141" s="284"/>
      <c r="I141" s="284"/>
      <c r="J141" s="183"/>
      <c r="K141" s="185">
        <v>9273</v>
      </c>
      <c r="L141" s="183"/>
      <c r="M141" s="183"/>
      <c r="N141" s="183"/>
      <c r="O141" s="183"/>
      <c r="P141" s="183"/>
      <c r="Q141" s="183"/>
      <c r="R141" s="186"/>
      <c r="T141" s="187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8"/>
      <c r="AT141" s="189" t="s">
        <v>174</v>
      </c>
      <c r="AU141" s="189" t="s">
        <v>141</v>
      </c>
      <c r="AV141" s="10" t="s">
        <v>141</v>
      </c>
      <c r="AW141" s="10" t="s">
        <v>7</v>
      </c>
      <c r="AX141" s="10" t="s">
        <v>84</v>
      </c>
      <c r="AY141" s="189" t="s">
        <v>167</v>
      </c>
    </row>
    <row r="142" spans="2:65" s="11" customFormat="1" ht="16.5" customHeight="1">
      <c r="B142" s="190"/>
      <c r="C142" s="191"/>
      <c r="D142" s="191"/>
      <c r="E142" s="192" t="s">
        <v>21</v>
      </c>
      <c r="F142" s="285" t="s">
        <v>175</v>
      </c>
      <c r="G142" s="286"/>
      <c r="H142" s="286"/>
      <c r="I142" s="286"/>
      <c r="J142" s="191"/>
      <c r="K142" s="193">
        <v>9273</v>
      </c>
      <c r="L142" s="191"/>
      <c r="M142" s="191"/>
      <c r="N142" s="191"/>
      <c r="O142" s="191"/>
      <c r="P142" s="191"/>
      <c r="Q142" s="191"/>
      <c r="R142" s="194"/>
      <c r="T142" s="195"/>
      <c r="U142" s="191"/>
      <c r="V142" s="191"/>
      <c r="W142" s="191"/>
      <c r="X142" s="191"/>
      <c r="Y142" s="191"/>
      <c r="Z142" s="191"/>
      <c r="AA142" s="191"/>
      <c r="AB142" s="191"/>
      <c r="AC142" s="191"/>
      <c r="AD142" s="191"/>
      <c r="AE142" s="196"/>
      <c r="AT142" s="197" t="s">
        <v>174</v>
      </c>
      <c r="AU142" s="197" t="s">
        <v>141</v>
      </c>
      <c r="AV142" s="11" t="s">
        <v>172</v>
      </c>
      <c r="AW142" s="11" t="s">
        <v>7</v>
      </c>
      <c r="AX142" s="11" t="s">
        <v>92</v>
      </c>
      <c r="AY142" s="197" t="s">
        <v>167</v>
      </c>
    </row>
    <row r="143" spans="2:65" s="9" customFormat="1" ht="29.85" customHeight="1">
      <c r="B143" s="159"/>
      <c r="C143" s="160"/>
      <c r="D143" s="170" t="s">
        <v>292</v>
      </c>
      <c r="E143" s="170"/>
      <c r="F143" s="170"/>
      <c r="G143" s="170"/>
      <c r="H143" s="170"/>
      <c r="I143" s="170"/>
      <c r="J143" s="170"/>
      <c r="K143" s="170"/>
      <c r="L143" s="170"/>
      <c r="M143" s="296">
        <f>BK143</f>
        <v>0</v>
      </c>
      <c r="N143" s="297"/>
      <c r="O143" s="297"/>
      <c r="P143" s="297"/>
      <c r="Q143" s="297"/>
      <c r="R143" s="162"/>
      <c r="T143" s="163"/>
      <c r="U143" s="160"/>
      <c r="V143" s="160"/>
      <c r="W143" s="164">
        <f>SUM(W144:W155)</f>
        <v>0</v>
      </c>
      <c r="X143" s="164">
        <f>SUM(X144:X155)</f>
        <v>0</v>
      </c>
      <c r="Y143" s="160"/>
      <c r="Z143" s="165">
        <f>SUM(Z144:Z155)</f>
        <v>0</v>
      </c>
      <c r="AA143" s="160"/>
      <c r="AB143" s="165">
        <f>SUM(AB144:AB155)</f>
        <v>0</v>
      </c>
      <c r="AC143" s="160"/>
      <c r="AD143" s="165">
        <f>SUM(AD144:AD155)</f>
        <v>0</v>
      </c>
      <c r="AE143" s="166"/>
      <c r="AR143" s="167" t="s">
        <v>92</v>
      </c>
      <c r="AT143" s="168" t="s">
        <v>83</v>
      </c>
      <c r="AU143" s="168" t="s">
        <v>92</v>
      </c>
      <c r="AY143" s="167" t="s">
        <v>167</v>
      </c>
      <c r="BK143" s="169">
        <f>SUM(BK144:BK155)</f>
        <v>0</v>
      </c>
    </row>
    <row r="144" spans="2:65" s="1" customFormat="1" ht="38.25" customHeight="1">
      <c r="B144" s="37"/>
      <c r="C144" s="172" t="s">
        <v>195</v>
      </c>
      <c r="D144" s="172" t="s">
        <v>168</v>
      </c>
      <c r="E144" s="173" t="s">
        <v>866</v>
      </c>
      <c r="F144" s="279" t="s">
        <v>867</v>
      </c>
      <c r="G144" s="279"/>
      <c r="H144" s="279"/>
      <c r="I144" s="279"/>
      <c r="J144" s="174" t="s">
        <v>224</v>
      </c>
      <c r="K144" s="175">
        <v>336</v>
      </c>
      <c r="L144" s="176">
        <v>0</v>
      </c>
      <c r="M144" s="281">
        <v>0</v>
      </c>
      <c r="N144" s="282"/>
      <c r="O144" s="282"/>
      <c r="P144" s="280">
        <f>ROUND(V144*K144,3)</f>
        <v>0</v>
      </c>
      <c r="Q144" s="280"/>
      <c r="R144" s="39"/>
      <c r="T144" s="177" t="s">
        <v>21</v>
      </c>
      <c r="U144" s="46" t="s">
        <v>49</v>
      </c>
      <c r="V144" s="178">
        <f>L144+M144</f>
        <v>0</v>
      </c>
      <c r="W144" s="178">
        <f>ROUND(L144*K144,3)</f>
        <v>0</v>
      </c>
      <c r="X144" s="178">
        <f>ROUND(M144*K144,3)</f>
        <v>0</v>
      </c>
      <c r="Y144" s="38"/>
      <c r="Z144" s="179">
        <f>Y144*K144</f>
        <v>0</v>
      </c>
      <c r="AA144" s="179">
        <v>0</v>
      </c>
      <c r="AB144" s="179">
        <f>AA144*K144</f>
        <v>0</v>
      </c>
      <c r="AC144" s="179">
        <v>0</v>
      </c>
      <c r="AD144" s="179">
        <f>AC144*K144</f>
        <v>0</v>
      </c>
      <c r="AE144" s="180" t="s">
        <v>21</v>
      </c>
      <c r="AR144" s="21" t="s">
        <v>172</v>
      </c>
      <c r="AT144" s="21" t="s">
        <v>168</v>
      </c>
      <c r="AU144" s="21" t="s">
        <v>141</v>
      </c>
      <c r="AY144" s="21" t="s">
        <v>167</v>
      </c>
      <c r="BE144" s="113">
        <f>IF(U144="základná",P144,0)</f>
        <v>0</v>
      </c>
      <c r="BF144" s="113">
        <f>IF(U144="znížená",P144,0)</f>
        <v>0</v>
      </c>
      <c r="BG144" s="113">
        <f>IF(U144="zákl. prenesená",P144,0)</f>
        <v>0</v>
      </c>
      <c r="BH144" s="113">
        <f>IF(U144="zníž. prenesená",P144,0)</f>
        <v>0</v>
      </c>
      <c r="BI144" s="113">
        <f>IF(U144="nulová",P144,0)</f>
        <v>0</v>
      </c>
      <c r="BJ144" s="21" t="s">
        <v>141</v>
      </c>
      <c r="BK144" s="181">
        <f>ROUND(V144*K144,3)</f>
        <v>0</v>
      </c>
      <c r="BL144" s="21" t="s">
        <v>172</v>
      </c>
      <c r="BM144" s="21" t="s">
        <v>199</v>
      </c>
    </row>
    <row r="145" spans="2:65" s="1" customFormat="1" ht="25.5" customHeight="1">
      <c r="B145" s="37"/>
      <c r="C145" s="198" t="s">
        <v>185</v>
      </c>
      <c r="D145" s="198" t="s">
        <v>221</v>
      </c>
      <c r="E145" s="199" t="s">
        <v>868</v>
      </c>
      <c r="F145" s="289" t="s">
        <v>869</v>
      </c>
      <c r="G145" s="289"/>
      <c r="H145" s="289"/>
      <c r="I145" s="289"/>
      <c r="J145" s="200" t="s">
        <v>224</v>
      </c>
      <c r="K145" s="201">
        <v>336</v>
      </c>
      <c r="L145" s="202">
        <v>0</v>
      </c>
      <c r="M145" s="290"/>
      <c r="N145" s="290"/>
      <c r="O145" s="291"/>
      <c r="P145" s="280">
        <f>ROUND(V145*K145,3)</f>
        <v>0</v>
      </c>
      <c r="Q145" s="280"/>
      <c r="R145" s="39"/>
      <c r="T145" s="177" t="s">
        <v>21</v>
      </c>
      <c r="U145" s="46" t="s">
        <v>49</v>
      </c>
      <c r="V145" s="178">
        <f>L145+M145</f>
        <v>0</v>
      </c>
      <c r="W145" s="178">
        <f>ROUND(L145*K145,3)</f>
        <v>0</v>
      </c>
      <c r="X145" s="178">
        <f>ROUND(M145*K145,3)</f>
        <v>0</v>
      </c>
      <c r="Y145" s="38"/>
      <c r="Z145" s="179">
        <f>Y145*K145</f>
        <v>0</v>
      </c>
      <c r="AA145" s="179">
        <v>0</v>
      </c>
      <c r="AB145" s="179">
        <f>AA145*K145</f>
        <v>0</v>
      </c>
      <c r="AC145" s="179">
        <v>0</v>
      </c>
      <c r="AD145" s="179">
        <f>AC145*K145</f>
        <v>0</v>
      </c>
      <c r="AE145" s="180" t="s">
        <v>21</v>
      </c>
      <c r="AR145" s="21" t="s">
        <v>185</v>
      </c>
      <c r="AT145" s="21" t="s">
        <v>221</v>
      </c>
      <c r="AU145" s="21" t="s">
        <v>141</v>
      </c>
      <c r="AY145" s="21" t="s">
        <v>167</v>
      </c>
      <c r="BE145" s="113">
        <f>IF(U145="základná",P145,0)</f>
        <v>0</v>
      </c>
      <c r="BF145" s="113">
        <f>IF(U145="znížená",P145,0)</f>
        <v>0</v>
      </c>
      <c r="BG145" s="113">
        <f>IF(U145="zákl. prenesená",P145,0)</f>
        <v>0</v>
      </c>
      <c r="BH145" s="113">
        <f>IF(U145="zníž. prenesená",P145,0)</f>
        <v>0</v>
      </c>
      <c r="BI145" s="113">
        <f>IF(U145="nulová",P145,0)</f>
        <v>0</v>
      </c>
      <c r="BJ145" s="21" t="s">
        <v>141</v>
      </c>
      <c r="BK145" s="181">
        <f>ROUND(V145*K145,3)</f>
        <v>0</v>
      </c>
      <c r="BL145" s="21" t="s">
        <v>172</v>
      </c>
      <c r="BM145" s="21" t="s">
        <v>203</v>
      </c>
    </row>
    <row r="146" spans="2:65" s="1" customFormat="1" ht="25.5" customHeight="1">
      <c r="B146" s="37"/>
      <c r="C146" s="172" t="s">
        <v>204</v>
      </c>
      <c r="D146" s="172" t="s">
        <v>168</v>
      </c>
      <c r="E146" s="173" t="s">
        <v>870</v>
      </c>
      <c r="F146" s="279" t="s">
        <v>871</v>
      </c>
      <c r="G146" s="279"/>
      <c r="H146" s="279"/>
      <c r="I146" s="279"/>
      <c r="J146" s="174" t="s">
        <v>219</v>
      </c>
      <c r="K146" s="175">
        <v>30</v>
      </c>
      <c r="L146" s="176">
        <v>0</v>
      </c>
      <c r="M146" s="281">
        <v>0</v>
      </c>
      <c r="N146" s="282"/>
      <c r="O146" s="282"/>
      <c r="P146" s="280">
        <f>ROUND(V146*K146,3)</f>
        <v>0</v>
      </c>
      <c r="Q146" s="280"/>
      <c r="R146" s="39"/>
      <c r="T146" s="177" t="s">
        <v>21</v>
      </c>
      <c r="U146" s="46" t="s">
        <v>49</v>
      </c>
      <c r="V146" s="178">
        <f>L146+M146</f>
        <v>0</v>
      </c>
      <c r="W146" s="178">
        <f>ROUND(L146*K146,3)</f>
        <v>0</v>
      </c>
      <c r="X146" s="178">
        <f>ROUND(M146*K146,3)</f>
        <v>0</v>
      </c>
      <c r="Y146" s="38"/>
      <c r="Z146" s="179">
        <f>Y146*K146</f>
        <v>0</v>
      </c>
      <c r="AA146" s="179">
        <v>0</v>
      </c>
      <c r="AB146" s="179">
        <f>AA146*K146</f>
        <v>0</v>
      </c>
      <c r="AC146" s="179">
        <v>0</v>
      </c>
      <c r="AD146" s="179">
        <f>AC146*K146</f>
        <v>0</v>
      </c>
      <c r="AE146" s="180" t="s">
        <v>21</v>
      </c>
      <c r="AR146" s="21" t="s">
        <v>172</v>
      </c>
      <c r="AT146" s="21" t="s">
        <v>168</v>
      </c>
      <c r="AU146" s="21" t="s">
        <v>141</v>
      </c>
      <c r="AY146" s="21" t="s">
        <v>167</v>
      </c>
      <c r="BE146" s="113">
        <f>IF(U146="základná",P146,0)</f>
        <v>0</v>
      </c>
      <c r="BF146" s="113">
        <f>IF(U146="znížená",P146,0)</f>
        <v>0</v>
      </c>
      <c r="BG146" s="113">
        <f>IF(U146="zákl. prenesená",P146,0)</f>
        <v>0</v>
      </c>
      <c r="BH146" s="113">
        <f>IF(U146="zníž. prenesená",P146,0)</f>
        <v>0</v>
      </c>
      <c r="BI146" s="113">
        <f>IF(U146="nulová",P146,0)</f>
        <v>0</v>
      </c>
      <c r="BJ146" s="21" t="s">
        <v>141</v>
      </c>
      <c r="BK146" s="181">
        <f>ROUND(V146*K146,3)</f>
        <v>0</v>
      </c>
      <c r="BL146" s="21" t="s">
        <v>172</v>
      </c>
      <c r="BM146" s="21" t="s">
        <v>208</v>
      </c>
    </row>
    <row r="147" spans="2:65" s="1" customFormat="1" ht="16.5" customHeight="1">
      <c r="B147" s="37"/>
      <c r="C147" s="172" t="s">
        <v>189</v>
      </c>
      <c r="D147" s="172" t="s">
        <v>168</v>
      </c>
      <c r="E147" s="173" t="s">
        <v>872</v>
      </c>
      <c r="F147" s="279" t="s">
        <v>873</v>
      </c>
      <c r="G147" s="279"/>
      <c r="H147" s="279"/>
      <c r="I147" s="279"/>
      <c r="J147" s="174" t="s">
        <v>207</v>
      </c>
      <c r="K147" s="175">
        <v>6.8140000000000001</v>
      </c>
      <c r="L147" s="176">
        <v>0</v>
      </c>
      <c r="M147" s="281">
        <v>0</v>
      </c>
      <c r="N147" s="282"/>
      <c r="O147" s="282"/>
      <c r="P147" s="280">
        <f>ROUND(V147*K147,3)</f>
        <v>0</v>
      </c>
      <c r="Q147" s="280"/>
      <c r="R147" s="39"/>
      <c r="T147" s="177" t="s">
        <v>21</v>
      </c>
      <c r="U147" s="46" t="s">
        <v>49</v>
      </c>
      <c r="V147" s="178">
        <f>L147+M147</f>
        <v>0</v>
      </c>
      <c r="W147" s="178">
        <f>ROUND(L147*K147,3)</f>
        <v>0</v>
      </c>
      <c r="X147" s="178">
        <f>ROUND(M147*K147,3)</f>
        <v>0</v>
      </c>
      <c r="Y147" s="38"/>
      <c r="Z147" s="179">
        <f>Y147*K147</f>
        <v>0</v>
      </c>
      <c r="AA147" s="179">
        <v>0</v>
      </c>
      <c r="AB147" s="179">
        <f>AA147*K147</f>
        <v>0</v>
      </c>
      <c r="AC147" s="179">
        <v>0</v>
      </c>
      <c r="AD147" s="179">
        <f>AC147*K147</f>
        <v>0</v>
      </c>
      <c r="AE147" s="180" t="s">
        <v>21</v>
      </c>
      <c r="AR147" s="21" t="s">
        <v>172</v>
      </c>
      <c r="AT147" s="21" t="s">
        <v>168</v>
      </c>
      <c r="AU147" s="21" t="s">
        <v>141</v>
      </c>
      <c r="AY147" s="21" t="s">
        <v>167</v>
      </c>
      <c r="BE147" s="113">
        <f>IF(U147="základná",P147,0)</f>
        <v>0</v>
      </c>
      <c r="BF147" s="113">
        <f>IF(U147="znížená",P147,0)</f>
        <v>0</v>
      </c>
      <c r="BG147" s="113">
        <f>IF(U147="zákl. prenesená",P147,0)</f>
        <v>0</v>
      </c>
      <c r="BH147" s="113">
        <f>IF(U147="zníž. prenesená",P147,0)</f>
        <v>0</v>
      </c>
      <c r="BI147" s="113">
        <f>IF(U147="nulová",P147,0)</f>
        <v>0</v>
      </c>
      <c r="BJ147" s="21" t="s">
        <v>141</v>
      </c>
      <c r="BK147" s="181">
        <f>ROUND(V147*K147,3)</f>
        <v>0</v>
      </c>
      <c r="BL147" s="21" t="s">
        <v>172</v>
      </c>
      <c r="BM147" s="21" t="s">
        <v>11</v>
      </c>
    </row>
    <row r="148" spans="2:65" s="1" customFormat="1" ht="38.25" customHeight="1">
      <c r="B148" s="37"/>
      <c r="C148" s="172" t="s">
        <v>212</v>
      </c>
      <c r="D148" s="172" t="s">
        <v>168</v>
      </c>
      <c r="E148" s="173" t="s">
        <v>874</v>
      </c>
      <c r="F148" s="279" t="s">
        <v>875</v>
      </c>
      <c r="G148" s="279"/>
      <c r="H148" s="279"/>
      <c r="I148" s="279"/>
      <c r="J148" s="174" t="s">
        <v>198</v>
      </c>
      <c r="K148" s="175">
        <v>11310</v>
      </c>
      <c r="L148" s="176">
        <v>0</v>
      </c>
      <c r="M148" s="281">
        <v>0</v>
      </c>
      <c r="N148" s="282"/>
      <c r="O148" s="282"/>
      <c r="P148" s="280">
        <f>ROUND(V148*K148,3)</f>
        <v>0</v>
      </c>
      <c r="Q148" s="280"/>
      <c r="R148" s="39"/>
      <c r="T148" s="177" t="s">
        <v>21</v>
      </c>
      <c r="U148" s="46" t="s">
        <v>49</v>
      </c>
      <c r="V148" s="178">
        <f>L148+M148</f>
        <v>0</v>
      </c>
      <c r="W148" s="178">
        <f>ROUND(L148*K148,3)</f>
        <v>0</v>
      </c>
      <c r="X148" s="178">
        <f>ROUND(M148*K148,3)</f>
        <v>0</v>
      </c>
      <c r="Y148" s="38"/>
      <c r="Z148" s="179">
        <f>Y148*K148</f>
        <v>0</v>
      </c>
      <c r="AA148" s="179">
        <v>0</v>
      </c>
      <c r="AB148" s="179">
        <f>AA148*K148</f>
        <v>0</v>
      </c>
      <c r="AC148" s="179">
        <v>0</v>
      </c>
      <c r="AD148" s="179">
        <f>AC148*K148</f>
        <v>0</v>
      </c>
      <c r="AE148" s="180" t="s">
        <v>21</v>
      </c>
      <c r="AR148" s="21" t="s">
        <v>172</v>
      </c>
      <c r="AT148" s="21" t="s">
        <v>168</v>
      </c>
      <c r="AU148" s="21" t="s">
        <v>141</v>
      </c>
      <c r="AY148" s="21" t="s">
        <v>167</v>
      </c>
      <c r="BE148" s="113">
        <f>IF(U148="základná",P148,0)</f>
        <v>0</v>
      </c>
      <c r="BF148" s="113">
        <f>IF(U148="znížená",P148,0)</f>
        <v>0</v>
      </c>
      <c r="BG148" s="113">
        <f>IF(U148="zákl. prenesená",P148,0)</f>
        <v>0</v>
      </c>
      <c r="BH148" s="113">
        <f>IF(U148="zníž. prenesená",P148,0)</f>
        <v>0</v>
      </c>
      <c r="BI148" s="113">
        <f>IF(U148="nulová",P148,0)</f>
        <v>0</v>
      </c>
      <c r="BJ148" s="21" t="s">
        <v>141</v>
      </c>
      <c r="BK148" s="181">
        <f>ROUND(V148*K148,3)</f>
        <v>0</v>
      </c>
      <c r="BL148" s="21" t="s">
        <v>172</v>
      </c>
      <c r="BM148" s="21" t="s">
        <v>215</v>
      </c>
    </row>
    <row r="149" spans="2:65" s="10" customFormat="1" ht="16.5" customHeight="1">
      <c r="B149" s="182"/>
      <c r="C149" s="183"/>
      <c r="D149" s="183"/>
      <c r="E149" s="184" t="s">
        <v>21</v>
      </c>
      <c r="F149" s="283" t="s">
        <v>876</v>
      </c>
      <c r="G149" s="284"/>
      <c r="H149" s="284"/>
      <c r="I149" s="284"/>
      <c r="J149" s="183"/>
      <c r="K149" s="185">
        <v>11310</v>
      </c>
      <c r="L149" s="183"/>
      <c r="M149" s="183"/>
      <c r="N149" s="183"/>
      <c r="O149" s="183"/>
      <c r="P149" s="183"/>
      <c r="Q149" s="183"/>
      <c r="R149" s="186"/>
      <c r="T149" s="187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8"/>
      <c r="AT149" s="189" t="s">
        <v>174</v>
      </c>
      <c r="AU149" s="189" t="s">
        <v>141</v>
      </c>
      <c r="AV149" s="10" t="s">
        <v>141</v>
      </c>
      <c r="AW149" s="10" t="s">
        <v>7</v>
      </c>
      <c r="AX149" s="10" t="s">
        <v>84</v>
      </c>
      <c r="AY149" s="189" t="s">
        <v>167</v>
      </c>
    </row>
    <row r="150" spans="2:65" s="11" customFormat="1" ht="16.5" customHeight="1">
      <c r="B150" s="190"/>
      <c r="C150" s="191"/>
      <c r="D150" s="191"/>
      <c r="E150" s="192" t="s">
        <v>21</v>
      </c>
      <c r="F150" s="285" t="s">
        <v>175</v>
      </c>
      <c r="G150" s="286"/>
      <c r="H150" s="286"/>
      <c r="I150" s="286"/>
      <c r="J150" s="191"/>
      <c r="K150" s="193">
        <v>11310</v>
      </c>
      <c r="L150" s="191"/>
      <c r="M150" s="191"/>
      <c r="N150" s="191"/>
      <c r="O150" s="191"/>
      <c r="P150" s="191"/>
      <c r="Q150" s="191"/>
      <c r="R150" s="194"/>
      <c r="T150" s="195"/>
      <c r="U150" s="191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6"/>
      <c r="AT150" s="197" t="s">
        <v>174</v>
      </c>
      <c r="AU150" s="197" t="s">
        <v>141</v>
      </c>
      <c r="AV150" s="11" t="s">
        <v>172</v>
      </c>
      <c r="AW150" s="11" t="s">
        <v>7</v>
      </c>
      <c r="AX150" s="11" t="s">
        <v>92</v>
      </c>
      <c r="AY150" s="197" t="s">
        <v>167</v>
      </c>
    </row>
    <row r="151" spans="2:65" s="1" customFormat="1" ht="38.25" customHeight="1">
      <c r="B151" s="37"/>
      <c r="C151" s="172" t="s">
        <v>192</v>
      </c>
      <c r="D151" s="172" t="s">
        <v>168</v>
      </c>
      <c r="E151" s="173" t="s">
        <v>877</v>
      </c>
      <c r="F151" s="279" t="s">
        <v>878</v>
      </c>
      <c r="G151" s="279"/>
      <c r="H151" s="279"/>
      <c r="I151" s="279"/>
      <c r="J151" s="174" t="s">
        <v>171</v>
      </c>
      <c r="K151" s="175">
        <v>0.10100000000000001</v>
      </c>
      <c r="L151" s="176">
        <v>0</v>
      </c>
      <c r="M151" s="281">
        <v>0</v>
      </c>
      <c r="N151" s="282"/>
      <c r="O151" s="282"/>
      <c r="P151" s="280">
        <f>ROUND(V151*K151,3)</f>
        <v>0</v>
      </c>
      <c r="Q151" s="280"/>
      <c r="R151" s="39"/>
      <c r="T151" s="177" t="s">
        <v>21</v>
      </c>
      <c r="U151" s="46" t="s">
        <v>49</v>
      </c>
      <c r="V151" s="178">
        <f>L151+M151</f>
        <v>0</v>
      </c>
      <c r="W151" s="178">
        <f>ROUND(L151*K151,3)</f>
        <v>0</v>
      </c>
      <c r="X151" s="178">
        <f>ROUND(M151*K151,3)</f>
        <v>0</v>
      </c>
      <c r="Y151" s="38"/>
      <c r="Z151" s="179">
        <f>Y151*K151</f>
        <v>0</v>
      </c>
      <c r="AA151" s="179">
        <v>0</v>
      </c>
      <c r="AB151" s="179">
        <f>AA151*K151</f>
        <v>0</v>
      </c>
      <c r="AC151" s="179">
        <v>0</v>
      </c>
      <c r="AD151" s="179">
        <f>AC151*K151</f>
        <v>0</v>
      </c>
      <c r="AE151" s="180" t="s">
        <v>21</v>
      </c>
      <c r="AR151" s="21" t="s">
        <v>172</v>
      </c>
      <c r="AT151" s="21" t="s">
        <v>168</v>
      </c>
      <c r="AU151" s="21" t="s">
        <v>141</v>
      </c>
      <c r="AY151" s="21" t="s">
        <v>167</v>
      </c>
      <c r="BE151" s="113">
        <f>IF(U151="základná",P151,0)</f>
        <v>0</v>
      </c>
      <c r="BF151" s="113">
        <f>IF(U151="znížená",P151,0)</f>
        <v>0</v>
      </c>
      <c r="BG151" s="113">
        <f>IF(U151="zákl. prenesená",P151,0)</f>
        <v>0</v>
      </c>
      <c r="BH151" s="113">
        <f>IF(U151="zníž. prenesená",P151,0)</f>
        <v>0</v>
      </c>
      <c r="BI151" s="113">
        <f>IF(U151="nulová",P151,0)</f>
        <v>0</v>
      </c>
      <c r="BJ151" s="21" t="s">
        <v>141</v>
      </c>
      <c r="BK151" s="181">
        <f>ROUND(V151*K151,3)</f>
        <v>0</v>
      </c>
      <c r="BL151" s="21" t="s">
        <v>172</v>
      </c>
      <c r="BM151" s="21" t="s">
        <v>220</v>
      </c>
    </row>
    <row r="152" spans="2:65" s="10" customFormat="1" ht="16.5" customHeight="1">
      <c r="B152" s="182"/>
      <c r="C152" s="183"/>
      <c r="D152" s="183"/>
      <c r="E152" s="184" t="s">
        <v>21</v>
      </c>
      <c r="F152" s="283" t="s">
        <v>879</v>
      </c>
      <c r="G152" s="284"/>
      <c r="H152" s="284"/>
      <c r="I152" s="284"/>
      <c r="J152" s="183"/>
      <c r="K152" s="185">
        <v>0.10100000000000001</v>
      </c>
      <c r="L152" s="183"/>
      <c r="M152" s="183"/>
      <c r="N152" s="183"/>
      <c r="O152" s="183"/>
      <c r="P152" s="183"/>
      <c r="Q152" s="183"/>
      <c r="R152" s="186"/>
      <c r="T152" s="187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8"/>
      <c r="AT152" s="189" t="s">
        <v>174</v>
      </c>
      <c r="AU152" s="189" t="s">
        <v>141</v>
      </c>
      <c r="AV152" s="10" t="s">
        <v>141</v>
      </c>
      <c r="AW152" s="10" t="s">
        <v>7</v>
      </c>
      <c r="AX152" s="10" t="s">
        <v>84</v>
      </c>
      <c r="AY152" s="189" t="s">
        <v>167</v>
      </c>
    </row>
    <row r="153" spans="2:65" s="11" customFormat="1" ht="16.5" customHeight="1">
      <c r="B153" s="190"/>
      <c r="C153" s="191"/>
      <c r="D153" s="191"/>
      <c r="E153" s="192" t="s">
        <v>21</v>
      </c>
      <c r="F153" s="285" t="s">
        <v>175</v>
      </c>
      <c r="G153" s="286"/>
      <c r="H153" s="286"/>
      <c r="I153" s="286"/>
      <c r="J153" s="191"/>
      <c r="K153" s="193">
        <v>0.10100000000000001</v>
      </c>
      <c r="L153" s="191"/>
      <c r="M153" s="191"/>
      <c r="N153" s="191"/>
      <c r="O153" s="191"/>
      <c r="P153" s="191"/>
      <c r="Q153" s="191"/>
      <c r="R153" s="194"/>
      <c r="T153" s="195"/>
      <c r="U153" s="191"/>
      <c r="V153" s="191"/>
      <c r="W153" s="191"/>
      <c r="X153" s="191"/>
      <c r="Y153" s="191"/>
      <c r="Z153" s="191"/>
      <c r="AA153" s="191"/>
      <c r="AB153" s="191"/>
      <c r="AC153" s="191"/>
      <c r="AD153" s="191"/>
      <c r="AE153" s="196"/>
      <c r="AT153" s="197" t="s">
        <v>174</v>
      </c>
      <c r="AU153" s="197" t="s">
        <v>141</v>
      </c>
      <c r="AV153" s="11" t="s">
        <v>172</v>
      </c>
      <c r="AW153" s="11" t="s">
        <v>7</v>
      </c>
      <c r="AX153" s="11" t="s">
        <v>92</v>
      </c>
      <c r="AY153" s="197" t="s">
        <v>167</v>
      </c>
    </row>
    <row r="154" spans="2:65" s="1" customFormat="1" ht="38.25" customHeight="1">
      <c r="B154" s="37"/>
      <c r="C154" s="172" t="s">
        <v>16</v>
      </c>
      <c r="D154" s="172" t="s">
        <v>168</v>
      </c>
      <c r="E154" s="173" t="s">
        <v>880</v>
      </c>
      <c r="F154" s="279" t="s">
        <v>881</v>
      </c>
      <c r="G154" s="279"/>
      <c r="H154" s="279"/>
      <c r="I154" s="279"/>
      <c r="J154" s="174" t="s">
        <v>198</v>
      </c>
      <c r="K154" s="175">
        <v>8700</v>
      </c>
      <c r="L154" s="176">
        <v>0</v>
      </c>
      <c r="M154" s="281">
        <v>0</v>
      </c>
      <c r="N154" s="282"/>
      <c r="O154" s="282"/>
      <c r="P154" s="280">
        <f>ROUND(V154*K154,3)</f>
        <v>0</v>
      </c>
      <c r="Q154" s="280"/>
      <c r="R154" s="39"/>
      <c r="T154" s="177" t="s">
        <v>21</v>
      </c>
      <c r="U154" s="46" t="s">
        <v>49</v>
      </c>
      <c r="V154" s="178">
        <f>L154+M154</f>
        <v>0</v>
      </c>
      <c r="W154" s="178">
        <f>ROUND(L154*K154,3)</f>
        <v>0</v>
      </c>
      <c r="X154" s="178">
        <f>ROUND(M154*K154,3)</f>
        <v>0</v>
      </c>
      <c r="Y154" s="38"/>
      <c r="Z154" s="179">
        <f>Y154*K154</f>
        <v>0</v>
      </c>
      <c r="AA154" s="179">
        <v>0</v>
      </c>
      <c r="AB154" s="179">
        <f>AA154*K154</f>
        <v>0</v>
      </c>
      <c r="AC154" s="179">
        <v>0</v>
      </c>
      <c r="AD154" s="179">
        <f>AC154*K154</f>
        <v>0</v>
      </c>
      <c r="AE154" s="180" t="s">
        <v>21</v>
      </c>
      <c r="AR154" s="21" t="s">
        <v>172</v>
      </c>
      <c r="AT154" s="21" t="s">
        <v>168</v>
      </c>
      <c r="AU154" s="21" t="s">
        <v>141</v>
      </c>
      <c r="AY154" s="21" t="s">
        <v>167</v>
      </c>
      <c r="BE154" s="113">
        <f>IF(U154="základná",P154,0)</f>
        <v>0</v>
      </c>
      <c r="BF154" s="113">
        <f>IF(U154="znížená",P154,0)</f>
        <v>0</v>
      </c>
      <c r="BG154" s="113">
        <f>IF(U154="zákl. prenesená",P154,0)</f>
        <v>0</v>
      </c>
      <c r="BH154" s="113">
        <f>IF(U154="zníž. prenesená",P154,0)</f>
        <v>0</v>
      </c>
      <c r="BI154" s="113">
        <f>IF(U154="nulová",P154,0)</f>
        <v>0</v>
      </c>
      <c r="BJ154" s="21" t="s">
        <v>141</v>
      </c>
      <c r="BK154" s="181">
        <f>ROUND(V154*K154,3)</f>
        <v>0</v>
      </c>
      <c r="BL154" s="21" t="s">
        <v>172</v>
      </c>
      <c r="BM154" s="21" t="s">
        <v>225</v>
      </c>
    </row>
    <row r="155" spans="2:65" s="1" customFormat="1" ht="25.5" customHeight="1">
      <c r="B155" s="37"/>
      <c r="C155" s="198" t="s">
        <v>199</v>
      </c>
      <c r="D155" s="198" t="s">
        <v>221</v>
      </c>
      <c r="E155" s="199" t="s">
        <v>882</v>
      </c>
      <c r="F155" s="289" t="s">
        <v>883</v>
      </c>
      <c r="G155" s="289"/>
      <c r="H155" s="289"/>
      <c r="I155" s="289"/>
      <c r="J155" s="200" t="s">
        <v>198</v>
      </c>
      <c r="K155" s="201">
        <v>8874</v>
      </c>
      <c r="L155" s="202">
        <v>0</v>
      </c>
      <c r="M155" s="290"/>
      <c r="N155" s="290"/>
      <c r="O155" s="291"/>
      <c r="P155" s="280">
        <f>ROUND(V155*K155,3)</f>
        <v>0</v>
      </c>
      <c r="Q155" s="280"/>
      <c r="R155" s="39"/>
      <c r="T155" s="177" t="s">
        <v>21</v>
      </c>
      <c r="U155" s="46" t="s">
        <v>49</v>
      </c>
      <c r="V155" s="178">
        <f>L155+M155</f>
        <v>0</v>
      </c>
      <c r="W155" s="178">
        <f>ROUND(L155*K155,3)</f>
        <v>0</v>
      </c>
      <c r="X155" s="178">
        <f>ROUND(M155*K155,3)</f>
        <v>0</v>
      </c>
      <c r="Y155" s="38"/>
      <c r="Z155" s="179">
        <f>Y155*K155</f>
        <v>0</v>
      </c>
      <c r="AA155" s="179">
        <v>0</v>
      </c>
      <c r="AB155" s="179">
        <f>AA155*K155</f>
        <v>0</v>
      </c>
      <c r="AC155" s="179">
        <v>0</v>
      </c>
      <c r="AD155" s="179">
        <f>AC155*K155</f>
        <v>0</v>
      </c>
      <c r="AE155" s="180" t="s">
        <v>21</v>
      </c>
      <c r="AR155" s="21" t="s">
        <v>185</v>
      </c>
      <c r="AT155" s="21" t="s">
        <v>221</v>
      </c>
      <c r="AU155" s="21" t="s">
        <v>141</v>
      </c>
      <c r="AY155" s="21" t="s">
        <v>167</v>
      </c>
      <c r="BE155" s="113">
        <f>IF(U155="základná",P155,0)</f>
        <v>0</v>
      </c>
      <c r="BF155" s="113">
        <f>IF(U155="znížená",P155,0)</f>
        <v>0</v>
      </c>
      <c r="BG155" s="113">
        <f>IF(U155="zákl. prenesená",P155,0)</f>
        <v>0</v>
      </c>
      <c r="BH155" s="113">
        <f>IF(U155="zníž. prenesená",P155,0)</f>
        <v>0</v>
      </c>
      <c r="BI155" s="113">
        <f>IF(U155="nulová",P155,0)</f>
        <v>0</v>
      </c>
      <c r="BJ155" s="21" t="s">
        <v>141</v>
      </c>
      <c r="BK155" s="181">
        <f>ROUND(V155*K155,3)</f>
        <v>0</v>
      </c>
      <c r="BL155" s="21" t="s">
        <v>172</v>
      </c>
      <c r="BM155" s="21" t="s">
        <v>229</v>
      </c>
    </row>
    <row r="156" spans="2:65" s="9" customFormat="1" ht="29.85" customHeight="1">
      <c r="B156" s="159"/>
      <c r="C156" s="160"/>
      <c r="D156" s="170" t="s">
        <v>131</v>
      </c>
      <c r="E156" s="170"/>
      <c r="F156" s="170"/>
      <c r="G156" s="170"/>
      <c r="H156" s="170"/>
      <c r="I156" s="170"/>
      <c r="J156" s="170"/>
      <c r="K156" s="170"/>
      <c r="L156" s="170"/>
      <c r="M156" s="298">
        <f>BK156</f>
        <v>0</v>
      </c>
      <c r="N156" s="299"/>
      <c r="O156" s="299"/>
      <c r="P156" s="299"/>
      <c r="Q156" s="299"/>
      <c r="R156" s="162"/>
      <c r="T156" s="163"/>
      <c r="U156" s="160"/>
      <c r="V156" s="160"/>
      <c r="W156" s="164">
        <f>SUM(W157:W159)</f>
        <v>0</v>
      </c>
      <c r="X156" s="164">
        <f>SUM(X157:X159)</f>
        <v>0</v>
      </c>
      <c r="Y156" s="160"/>
      <c r="Z156" s="165">
        <f>SUM(Z157:Z159)</f>
        <v>0</v>
      </c>
      <c r="AA156" s="160"/>
      <c r="AB156" s="165">
        <f>SUM(AB157:AB159)</f>
        <v>0</v>
      </c>
      <c r="AC156" s="160"/>
      <c r="AD156" s="165">
        <f>SUM(AD157:AD159)</f>
        <v>0</v>
      </c>
      <c r="AE156" s="166"/>
      <c r="AR156" s="167" t="s">
        <v>92</v>
      </c>
      <c r="AT156" s="168" t="s">
        <v>83</v>
      </c>
      <c r="AU156" s="168" t="s">
        <v>92</v>
      </c>
      <c r="AY156" s="167" t="s">
        <v>167</v>
      </c>
      <c r="BK156" s="169">
        <f>SUM(BK157:BK159)</f>
        <v>0</v>
      </c>
    </row>
    <row r="157" spans="2:65" s="1" customFormat="1" ht="25.5" customHeight="1">
      <c r="B157" s="37"/>
      <c r="C157" s="172" t="s">
        <v>231</v>
      </c>
      <c r="D157" s="172" t="s">
        <v>168</v>
      </c>
      <c r="E157" s="173" t="s">
        <v>884</v>
      </c>
      <c r="F157" s="279" t="s">
        <v>885</v>
      </c>
      <c r="G157" s="279"/>
      <c r="H157" s="279"/>
      <c r="I157" s="279"/>
      <c r="J157" s="174" t="s">
        <v>171</v>
      </c>
      <c r="K157" s="175">
        <v>15</v>
      </c>
      <c r="L157" s="176">
        <v>0</v>
      </c>
      <c r="M157" s="281">
        <v>0</v>
      </c>
      <c r="N157" s="282"/>
      <c r="O157" s="282"/>
      <c r="P157" s="280">
        <f>ROUND(V157*K157,3)</f>
        <v>0</v>
      </c>
      <c r="Q157" s="280"/>
      <c r="R157" s="39"/>
      <c r="T157" s="177" t="s">
        <v>21</v>
      </c>
      <c r="U157" s="46" t="s">
        <v>49</v>
      </c>
      <c r="V157" s="178">
        <f>L157+M157</f>
        <v>0</v>
      </c>
      <c r="W157" s="178">
        <f>ROUND(L157*K157,3)</f>
        <v>0</v>
      </c>
      <c r="X157" s="178">
        <f>ROUND(M157*K157,3)</f>
        <v>0</v>
      </c>
      <c r="Y157" s="38"/>
      <c r="Z157" s="179">
        <f>Y157*K157</f>
        <v>0</v>
      </c>
      <c r="AA157" s="179">
        <v>0</v>
      </c>
      <c r="AB157" s="179">
        <f>AA157*K157</f>
        <v>0</v>
      </c>
      <c r="AC157" s="179">
        <v>0</v>
      </c>
      <c r="AD157" s="179">
        <f>AC157*K157</f>
        <v>0</v>
      </c>
      <c r="AE157" s="180" t="s">
        <v>21</v>
      </c>
      <c r="AR157" s="21" t="s">
        <v>172</v>
      </c>
      <c r="AT157" s="21" t="s">
        <v>168</v>
      </c>
      <c r="AU157" s="21" t="s">
        <v>141</v>
      </c>
      <c r="AY157" s="21" t="s">
        <v>167</v>
      </c>
      <c r="BE157" s="113">
        <f>IF(U157="základná",P157,0)</f>
        <v>0</v>
      </c>
      <c r="BF157" s="113">
        <f>IF(U157="znížená",P157,0)</f>
        <v>0</v>
      </c>
      <c r="BG157" s="113">
        <f>IF(U157="zákl. prenesená",P157,0)</f>
        <v>0</v>
      </c>
      <c r="BH157" s="113">
        <f>IF(U157="zníž. prenesená",P157,0)</f>
        <v>0</v>
      </c>
      <c r="BI157" s="113">
        <f>IF(U157="nulová",P157,0)</f>
        <v>0</v>
      </c>
      <c r="BJ157" s="21" t="s">
        <v>141</v>
      </c>
      <c r="BK157" s="181">
        <f>ROUND(V157*K157,3)</f>
        <v>0</v>
      </c>
      <c r="BL157" s="21" t="s">
        <v>172</v>
      </c>
      <c r="BM157" s="21" t="s">
        <v>234</v>
      </c>
    </row>
    <row r="158" spans="2:65" s="10" customFormat="1" ht="16.5" customHeight="1">
      <c r="B158" s="182"/>
      <c r="C158" s="183"/>
      <c r="D158" s="183"/>
      <c r="E158" s="184" t="s">
        <v>21</v>
      </c>
      <c r="F158" s="283" t="s">
        <v>886</v>
      </c>
      <c r="G158" s="284"/>
      <c r="H158" s="284"/>
      <c r="I158" s="284"/>
      <c r="J158" s="183"/>
      <c r="K158" s="185">
        <v>15</v>
      </c>
      <c r="L158" s="183"/>
      <c r="M158" s="183"/>
      <c r="N158" s="183"/>
      <c r="O158" s="183"/>
      <c r="P158" s="183"/>
      <c r="Q158" s="183"/>
      <c r="R158" s="186"/>
      <c r="T158" s="187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8"/>
      <c r="AT158" s="189" t="s">
        <v>174</v>
      </c>
      <c r="AU158" s="189" t="s">
        <v>141</v>
      </c>
      <c r="AV158" s="10" t="s">
        <v>141</v>
      </c>
      <c r="AW158" s="10" t="s">
        <v>7</v>
      </c>
      <c r="AX158" s="10" t="s">
        <v>84</v>
      </c>
      <c r="AY158" s="189" t="s">
        <v>167</v>
      </c>
    </row>
    <row r="159" spans="2:65" s="11" customFormat="1" ht="16.5" customHeight="1">
      <c r="B159" s="190"/>
      <c r="C159" s="191"/>
      <c r="D159" s="191"/>
      <c r="E159" s="192" t="s">
        <v>21</v>
      </c>
      <c r="F159" s="285" t="s">
        <v>175</v>
      </c>
      <c r="G159" s="286"/>
      <c r="H159" s="286"/>
      <c r="I159" s="286"/>
      <c r="J159" s="191"/>
      <c r="K159" s="193">
        <v>15</v>
      </c>
      <c r="L159" s="191"/>
      <c r="M159" s="191"/>
      <c r="N159" s="191"/>
      <c r="O159" s="191"/>
      <c r="P159" s="191"/>
      <c r="Q159" s="191"/>
      <c r="R159" s="194"/>
      <c r="T159" s="195"/>
      <c r="U159" s="191"/>
      <c r="V159" s="191"/>
      <c r="W159" s="191"/>
      <c r="X159" s="191"/>
      <c r="Y159" s="191"/>
      <c r="Z159" s="191"/>
      <c r="AA159" s="191"/>
      <c r="AB159" s="191"/>
      <c r="AC159" s="191"/>
      <c r="AD159" s="191"/>
      <c r="AE159" s="196"/>
      <c r="AT159" s="197" t="s">
        <v>174</v>
      </c>
      <c r="AU159" s="197" t="s">
        <v>141</v>
      </c>
      <c r="AV159" s="11" t="s">
        <v>172</v>
      </c>
      <c r="AW159" s="11" t="s">
        <v>7</v>
      </c>
      <c r="AX159" s="11" t="s">
        <v>92</v>
      </c>
      <c r="AY159" s="197" t="s">
        <v>167</v>
      </c>
    </row>
    <row r="160" spans="2:65" s="9" customFormat="1" ht="29.85" customHeight="1">
      <c r="B160" s="159"/>
      <c r="C160" s="160"/>
      <c r="D160" s="170" t="s">
        <v>849</v>
      </c>
      <c r="E160" s="170"/>
      <c r="F160" s="170"/>
      <c r="G160" s="170"/>
      <c r="H160" s="170"/>
      <c r="I160" s="170"/>
      <c r="J160" s="170"/>
      <c r="K160" s="170"/>
      <c r="L160" s="170"/>
      <c r="M160" s="296">
        <f>BK160</f>
        <v>0</v>
      </c>
      <c r="N160" s="297"/>
      <c r="O160" s="297"/>
      <c r="P160" s="297"/>
      <c r="Q160" s="297"/>
      <c r="R160" s="162"/>
      <c r="T160" s="163"/>
      <c r="U160" s="160"/>
      <c r="V160" s="160"/>
      <c r="W160" s="164">
        <f>SUM(W161:W168)</f>
        <v>0</v>
      </c>
      <c r="X160" s="164">
        <f>SUM(X161:X168)</f>
        <v>0</v>
      </c>
      <c r="Y160" s="160"/>
      <c r="Z160" s="165">
        <f>SUM(Z161:Z168)</f>
        <v>0</v>
      </c>
      <c r="AA160" s="160"/>
      <c r="AB160" s="165">
        <f>SUM(AB161:AB168)</f>
        <v>0</v>
      </c>
      <c r="AC160" s="160"/>
      <c r="AD160" s="165">
        <f>SUM(AD161:AD168)</f>
        <v>0</v>
      </c>
      <c r="AE160" s="166"/>
      <c r="AR160" s="167" t="s">
        <v>92</v>
      </c>
      <c r="AT160" s="168" t="s">
        <v>83</v>
      </c>
      <c r="AU160" s="168" t="s">
        <v>92</v>
      </c>
      <c r="AY160" s="167" t="s">
        <v>167</v>
      </c>
      <c r="BK160" s="169">
        <f>SUM(BK161:BK168)</f>
        <v>0</v>
      </c>
    </row>
    <row r="161" spans="2:65" s="1" customFormat="1" ht="38.25" customHeight="1">
      <c r="B161" s="37"/>
      <c r="C161" s="172" t="s">
        <v>203</v>
      </c>
      <c r="D161" s="172" t="s">
        <v>168</v>
      </c>
      <c r="E161" s="173" t="s">
        <v>887</v>
      </c>
      <c r="F161" s="279" t="s">
        <v>888</v>
      </c>
      <c r="G161" s="279"/>
      <c r="H161" s="279"/>
      <c r="I161" s="279"/>
      <c r="J161" s="174" t="s">
        <v>198</v>
      </c>
      <c r="K161" s="175">
        <v>8700</v>
      </c>
      <c r="L161" s="176">
        <v>0</v>
      </c>
      <c r="M161" s="281">
        <v>0</v>
      </c>
      <c r="N161" s="282"/>
      <c r="O161" s="282"/>
      <c r="P161" s="280">
        <f t="shared" ref="P161:P168" si="5">ROUND(V161*K161,3)</f>
        <v>0</v>
      </c>
      <c r="Q161" s="280"/>
      <c r="R161" s="39"/>
      <c r="T161" s="177" t="s">
        <v>21</v>
      </c>
      <c r="U161" s="46" t="s">
        <v>49</v>
      </c>
      <c r="V161" s="178">
        <f t="shared" ref="V161:V168" si="6">L161+M161</f>
        <v>0</v>
      </c>
      <c r="W161" s="178">
        <f t="shared" ref="W161:W168" si="7">ROUND(L161*K161,3)</f>
        <v>0</v>
      </c>
      <c r="X161" s="178">
        <f t="shared" ref="X161:X168" si="8">ROUND(M161*K161,3)</f>
        <v>0</v>
      </c>
      <c r="Y161" s="38"/>
      <c r="Z161" s="179">
        <f t="shared" ref="Z161:Z168" si="9">Y161*K161</f>
        <v>0</v>
      </c>
      <c r="AA161" s="179">
        <v>0</v>
      </c>
      <c r="AB161" s="179">
        <f t="shared" ref="AB161:AB168" si="10">AA161*K161</f>
        <v>0</v>
      </c>
      <c r="AC161" s="179">
        <v>0</v>
      </c>
      <c r="AD161" s="179">
        <f t="shared" ref="AD161:AD168" si="11">AC161*K161</f>
        <v>0</v>
      </c>
      <c r="AE161" s="180" t="s">
        <v>21</v>
      </c>
      <c r="AR161" s="21" t="s">
        <v>172</v>
      </c>
      <c r="AT161" s="21" t="s">
        <v>168</v>
      </c>
      <c r="AU161" s="21" t="s">
        <v>141</v>
      </c>
      <c r="AY161" s="21" t="s">
        <v>167</v>
      </c>
      <c r="BE161" s="113">
        <f t="shared" ref="BE161:BE168" si="12">IF(U161="základná",P161,0)</f>
        <v>0</v>
      </c>
      <c r="BF161" s="113">
        <f t="shared" ref="BF161:BF168" si="13">IF(U161="znížená",P161,0)</f>
        <v>0</v>
      </c>
      <c r="BG161" s="113">
        <f t="shared" ref="BG161:BG168" si="14">IF(U161="zákl. prenesená",P161,0)</f>
        <v>0</v>
      </c>
      <c r="BH161" s="113">
        <f t="shared" ref="BH161:BH168" si="15">IF(U161="zníž. prenesená",P161,0)</f>
        <v>0</v>
      </c>
      <c r="BI161" s="113">
        <f t="shared" ref="BI161:BI168" si="16">IF(U161="nulová",P161,0)</f>
        <v>0</v>
      </c>
      <c r="BJ161" s="21" t="s">
        <v>141</v>
      </c>
      <c r="BK161" s="181">
        <f t="shared" ref="BK161:BK168" si="17">ROUND(V161*K161,3)</f>
        <v>0</v>
      </c>
      <c r="BL161" s="21" t="s">
        <v>172</v>
      </c>
      <c r="BM161" s="21" t="s">
        <v>238</v>
      </c>
    </row>
    <row r="162" spans="2:65" s="1" customFormat="1" ht="25.5" customHeight="1">
      <c r="B162" s="37"/>
      <c r="C162" s="172" t="s">
        <v>239</v>
      </c>
      <c r="D162" s="172" t="s">
        <v>168</v>
      </c>
      <c r="E162" s="173" t="s">
        <v>889</v>
      </c>
      <c r="F162" s="279" t="s">
        <v>890</v>
      </c>
      <c r="G162" s="279"/>
      <c r="H162" s="279"/>
      <c r="I162" s="279"/>
      <c r="J162" s="174" t="s">
        <v>198</v>
      </c>
      <c r="K162" s="175">
        <v>8700</v>
      </c>
      <c r="L162" s="176">
        <v>0</v>
      </c>
      <c r="M162" s="281">
        <v>0</v>
      </c>
      <c r="N162" s="282"/>
      <c r="O162" s="282"/>
      <c r="P162" s="280">
        <f t="shared" si="5"/>
        <v>0</v>
      </c>
      <c r="Q162" s="280"/>
      <c r="R162" s="39"/>
      <c r="T162" s="177" t="s">
        <v>21</v>
      </c>
      <c r="U162" s="46" t="s">
        <v>49</v>
      </c>
      <c r="V162" s="178">
        <f t="shared" si="6"/>
        <v>0</v>
      </c>
      <c r="W162" s="178">
        <f t="shared" si="7"/>
        <v>0</v>
      </c>
      <c r="X162" s="178">
        <f t="shared" si="8"/>
        <v>0</v>
      </c>
      <c r="Y162" s="38"/>
      <c r="Z162" s="179">
        <f t="shared" si="9"/>
        <v>0</v>
      </c>
      <c r="AA162" s="179">
        <v>0</v>
      </c>
      <c r="AB162" s="179">
        <f t="shared" si="10"/>
        <v>0</v>
      </c>
      <c r="AC162" s="179">
        <v>0</v>
      </c>
      <c r="AD162" s="179">
        <f t="shared" si="11"/>
        <v>0</v>
      </c>
      <c r="AE162" s="180" t="s">
        <v>21</v>
      </c>
      <c r="AR162" s="21" t="s">
        <v>172</v>
      </c>
      <c r="AT162" s="21" t="s">
        <v>168</v>
      </c>
      <c r="AU162" s="21" t="s">
        <v>141</v>
      </c>
      <c r="AY162" s="21" t="s">
        <v>167</v>
      </c>
      <c r="BE162" s="113">
        <f t="shared" si="12"/>
        <v>0</v>
      </c>
      <c r="BF162" s="113">
        <f t="shared" si="13"/>
        <v>0</v>
      </c>
      <c r="BG162" s="113">
        <f t="shared" si="14"/>
        <v>0</v>
      </c>
      <c r="BH162" s="113">
        <f t="shared" si="15"/>
        <v>0</v>
      </c>
      <c r="BI162" s="113">
        <f t="shared" si="16"/>
        <v>0</v>
      </c>
      <c r="BJ162" s="21" t="s">
        <v>141</v>
      </c>
      <c r="BK162" s="181">
        <f t="shared" si="17"/>
        <v>0</v>
      </c>
      <c r="BL162" s="21" t="s">
        <v>172</v>
      </c>
      <c r="BM162" s="21" t="s">
        <v>242</v>
      </c>
    </row>
    <row r="163" spans="2:65" s="1" customFormat="1" ht="25.5" customHeight="1">
      <c r="B163" s="37"/>
      <c r="C163" s="172" t="s">
        <v>208</v>
      </c>
      <c r="D163" s="172" t="s">
        <v>168</v>
      </c>
      <c r="E163" s="173" t="s">
        <v>891</v>
      </c>
      <c r="F163" s="279" t="s">
        <v>892</v>
      </c>
      <c r="G163" s="279"/>
      <c r="H163" s="279"/>
      <c r="I163" s="279"/>
      <c r="J163" s="174" t="s">
        <v>198</v>
      </c>
      <c r="K163" s="175">
        <v>573</v>
      </c>
      <c r="L163" s="176">
        <v>0</v>
      </c>
      <c r="M163" s="281">
        <v>0</v>
      </c>
      <c r="N163" s="282"/>
      <c r="O163" s="282"/>
      <c r="P163" s="280">
        <f t="shared" si="5"/>
        <v>0</v>
      </c>
      <c r="Q163" s="280"/>
      <c r="R163" s="39"/>
      <c r="T163" s="177" t="s">
        <v>21</v>
      </c>
      <c r="U163" s="46" t="s">
        <v>49</v>
      </c>
      <c r="V163" s="178">
        <f t="shared" si="6"/>
        <v>0</v>
      </c>
      <c r="W163" s="178">
        <f t="shared" si="7"/>
        <v>0</v>
      </c>
      <c r="X163" s="178">
        <f t="shared" si="8"/>
        <v>0</v>
      </c>
      <c r="Y163" s="38"/>
      <c r="Z163" s="179">
        <f t="shared" si="9"/>
        <v>0</v>
      </c>
      <c r="AA163" s="179">
        <v>0</v>
      </c>
      <c r="AB163" s="179">
        <f t="shared" si="10"/>
        <v>0</v>
      </c>
      <c r="AC163" s="179">
        <v>0</v>
      </c>
      <c r="AD163" s="179">
        <f t="shared" si="11"/>
        <v>0</v>
      </c>
      <c r="AE163" s="180" t="s">
        <v>21</v>
      </c>
      <c r="AR163" s="21" t="s">
        <v>172</v>
      </c>
      <c r="AT163" s="21" t="s">
        <v>168</v>
      </c>
      <c r="AU163" s="21" t="s">
        <v>141</v>
      </c>
      <c r="AY163" s="21" t="s">
        <v>167</v>
      </c>
      <c r="BE163" s="113">
        <f t="shared" si="12"/>
        <v>0</v>
      </c>
      <c r="BF163" s="113">
        <f t="shared" si="13"/>
        <v>0</v>
      </c>
      <c r="BG163" s="113">
        <f t="shared" si="14"/>
        <v>0</v>
      </c>
      <c r="BH163" s="113">
        <f t="shared" si="15"/>
        <v>0</v>
      </c>
      <c r="BI163" s="113">
        <f t="shared" si="16"/>
        <v>0</v>
      </c>
      <c r="BJ163" s="21" t="s">
        <v>141</v>
      </c>
      <c r="BK163" s="181">
        <f t="shared" si="17"/>
        <v>0</v>
      </c>
      <c r="BL163" s="21" t="s">
        <v>172</v>
      </c>
      <c r="BM163" s="21" t="s">
        <v>245</v>
      </c>
    </row>
    <row r="164" spans="2:65" s="1" customFormat="1" ht="38.25" customHeight="1">
      <c r="B164" s="37"/>
      <c r="C164" s="172" t="s">
        <v>247</v>
      </c>
      <c r="D164" s="172" t="s">
        <v>168</v>
      </c>
      <c r="E164" s="173" t="s">
        <v>893</v>
      </c>
      <c r="F164" s="279" t="s">
        <v>894</v>
      </c>
      <c r="G164" s="279"/>
      <c r="H164" s="279"/>
      <c r="I164" s="279"/>
      <c r="J164" s="174" t="s">
        <v>198</v>
      </c>
      <c r="K164" s="175">
        <v>8700</v>
      </c>
      <c r="L164" s="176">
        <v>0</v>
      </c>
      <c r="M164" s="281">
        <v>0</v>
      </c>
      <c r="N164" s="282"/>
      <c r="O164" s="282"/>
      <c r="P164" s="280">
        <f t="shared" si="5"/>
        <v>0</v>
      </c>
      <c r="Q164" s="280"/>
      <c r="R164" s="39"/>
      <c r="T164" s="177" t="s">
        <v>21</v>
      </c>
      <c r="U164" s="46" t="s">
        <v>49</v>
      </c>
      <c r="V164" s="178">
        <f t="shared" si="6"/>
        <v>0</v>
      </c>
      <c r="W164" s="178">
        <f t="shared" si="7"/>
        <v>0</v>
      </c>
      <c r="X164" s="178">
        <f t="shared" si="8"/>
        <v>0</v>
      </c>
      <c r="Y164" s="38"/>
      <c r="Z164" s="179">
        <f t="shared" si="9"/>
        <v>0</v>
      </c>
      <c r="AA164" s="179">
        <v>0</v>
      </c>
      <c r="AB164" s="179">
        <f t="shared" si="10"/>
        <v>0</v>
      </c>
      <c r="AC164" s="179">
        <v>0</v>
      </c>
      <c r="AD164" s="179">
        <f t="shared" si="11"/>
        <v>0</v>
      </c>
      <c r="AE164" s="180" t="s">
        <v>21</v>
      </c>
      <c r="AR164" s="21" t="s">
        <v>172</v>
      </c>
      <c r="AT164" s="21" t="s">
        <v>168</v>
      </c>
      <c r="AU164" s="21" t="s">
        <v>141</v>
      </c>
      <c r="AY164" s="21" t="s">
        <v>167</v>
      </c>
      <c r="BE164" s="113">
        <f t="shared" si="12"/>
        <v>0</v>
      </c>
      <c r="BF164" s="113">
        <f t="shared" si="13"/>
        <v>0</v>
      </c>
      <c r="BG164" s="113">
        <f t="shared" si="14"/>
        <v>0</v>
      </c>
      <c r="BH164" s="113">
        <f t="shared" si="15"/>
        <v>0</v>
      </c>
      <c r="BI164" s="113">
        <f t="shared" si="16"/>
        <v>0</v>
      </c>
      <c r="BJ164" s="21" t="s">
        <v>141</v>
      </c>
      <c r="BK164" s="181">
        <f t="shared" si="17"/>
        <v>0</v>
      </c>
      <c r="BL164" s="21" t="s">
        <v>172</v>
      </c>
      <c r="BM164" s="21" t="s">
        <v>250</v>
      </c>
    </row>
    <row r="165" spans="2:65" s="1" customFormat="1" ht="38.25" customHeight="1">
      <c r="B165" s="37"/>
      <c r="C165" s="172" t="s">
        <v>11</v>
      </c>
      <c r="D165" s="172" t="s">
        <v>168</v>
      </c>
      <c r="E165" s="173" t="s">
        <v>895</v>
      </c>
      <c r="F165" s="279" t="s">
        <v>896</v>
      </c>
      <c r="G165" s="279"/>
      <c r="H165" s="279"/>
      <c r="I165" s="279"/>
      <c r="J165" s="174" t="s">
        <v>198</v>
      </c>
      <c r="K165" s="175">
        <v>473</v>
      </c>
      <c r="L165" s="176">
        <v>0</v>
      </c>
      <c r="M165" s="281">
        <v>0</v>
      </c>
      <c r="N165" s="282"/>
      <c r="O165" s="282"/>
      <c r="P165" s="280">
        <f t="shared" si="5"/>
        <v>0</v>
      </c>
      <c r="Q165" s="280"/>
      <c r="R165" s="39"/>
      <c r="T165" s="177" t="s">
        <v>21</v>
      </c>
      <c r="U165" s="46" t="s">
        <v>49</v>
      </c>
      <c r="V165" s="178">
        <f t="shared" si="6"/>
        <v>0</v>
      </c>
      <c r="W165" s="178">
        <f t="shared" si="7"/>
        <v>0</v>
      </c>
      <c r="X165" s="178">
        <f t="shared" si="8"/>
        <v>0</v>
      </c>
      <c r="Y165" s="38"/>
      <c r="Z165" s="179">
        <f t="shared" si="9"/>
        <v>0</v>
      </c>
      <c r="AA165" s="179">
        <v>0</v>
      </c>
      <c r="AB165" s="179">
        <f t="shared" si="10"/>
        <v>0</v>
      </c>
      <c r="AC165" s="179">
        <v>0</v>
      </c>
      <c r="AD165" s="179">
        <f t="shared" si="11"/>
        <v>0</v>
      </c>
      <c r="AE165" s="180" t="s">
        <v>21</v>
      </c>
      <c r="AR165" s="21" t="s">
        <v>172</v>
      </c>
      <c r="AT165" s="21" t="s">
        <v>168</v>
      </c>
      <c r="AU165" s="21" t="s">
        <v>141</v>
      </c>
      <c r="AY165" s="21" t="s">
        <v>167</v>
      </c>
      <c r="BE165" s="113">
        <f t="shared" si="12"/>
        <v>0</v>
      </c>
      <c r="BF165" s="113">
        <f t="shared" si="13"/>
        <v>0</v>
      </c>
      <c r="BG165" s="113">
        <f t="shared" si="14"/>
        <v>0</v>
      </c>
      <c r="BH165" s="113">
        <f t="shared" si="15"/>
        <v>0</v>
      </c>
      <c r="BI165" s="113">
        <f t="shared" si="16"/>
        <v>0</v>
      </c>
      <c r="BJ165" s="21" t="s">
        <v>141</v>
      </c>
      <c r="BK165" s="181">
        <f t="shared" si="17"/>
        <v>0</v>
      </c>
      <c r="BL165" s="21" t="s">
        <v>172</v>
      </c>
      <c r="BM165" s="21" t="s">
        <v>253</v>
      </c>
    </row>
    <row r="166" spans="2:65" s="1" customFormat="1" ht="25.5" customHeight="1">
      <c r="B166" s="37"/>
      <c r="C166" s="198" t="s">
        <v>254</v>
      </c>
      <c r="D166" s="198" t="s">
        <v>221</v>
      </c>
      <c r="E166" s="199" t="s">
        <v>897</v>
      </c>
      <c r="F166" s="289" t="s">
        <v>898</v>
      </c>
      <c r="G166" s="289"/>
      <c r="H166" s="289"/>
      <c r="I166" s="289"/>
      <c r="J166" s="200" t="s">
        <v>219</v>
      </c>
      <c r="K166" s="201">
        <v>73</v>
      </c>
      <c r="L166" s="202">
        <v>0</v>
      </c>
      <c r="M166" s="290"/>
      <c r="N166" s="290"/>
      <c r="O166" s="291"/>
      <c r="P166" s="280">
        <f t="shared" si="5"/>
        <v>0</v>
      </c>
      <c r="Q166" s="280"/>
      <c r="R166" s="39"/>
      <c r="T166" s="177" t="s">
        <v>21</v>
      </c>
      <c r="U166" s="46" t="s">
        <v>49</v>
      </c>
      <c r="V166" s="178">
        <f t="shared" si="6"/>
        <v>0</v>
      </c>
      <c r="W166" s="178">
        <f t="shared" si="7"/>
        <v>0</v>
      </c>
      <c r="X166" s="178">
        <f t="shared" si="8"/>
        <v>0</v>
      </c>
      <c r="Y166" s="38"/>
      <c r="Z166" s="179">
        <f t="shared" si="9"/>
        <v>0</v>
      </c>
      <c r="AA166" s="179">
        <v>0</v>
      </c>
      <c r="AB166" s="179">
        <f t="shared" si="10"/>
        <v>0</v>
      </c>
      <c r="AC166" s="179">
        <v>0</v>
      </c>
      <c r="AD166" s="179">
        <f t="shared" si="11"/>
        <v>0</v>
      </c>
      <c r="AE166" s="180" t="s">
        <v>21</v>
      </c>
      <c r="AR166" s="21" t="s">
        <v>185</v>
      </c>
      <c r="AT166" s="21" t="s">
        <v>221</v>
      </c>
      <c r="AU166" s="21" t="s">
        <v>141</v>
      </c>
      <c r="AY166" s="21" t="s">
        <v>167</v>
      </c>
      <c r="BE166" s="113">
        <f t="shared" si="12"/>
        <v>0</v>
      </c>
      <c r="BF166" s="113">
        <f t="shared" si="13"/>
        <v>0</v>
      </c>
      <c r="BG166" s="113">
        <f t="shared" si="14"/>
        <v>0</v>
      </c>
      <c r="BH166" s="113">
        <f t="shared" si="15"/>
        <v>0</v>
      </c>
      <c r="BI166" s="113">
        <f t="shared" si="16"/>
        <v>0</v>
      </c>
      <c r="BJ166" s="21" t="s">
        <v>141</v>
      </c>
      <c r="BK166" s="181">
        <f t="shared" si="17"/>
        <v>0</v>
      </c>
      <c r="BL166" s="21" t="s">
        <v>172</v>
      </c>
      <c r="BM166" s="21" t="s">
        <v>257</v>
      </c>
    </row>
    <row r="167" spans="2:65" s="1" customFormat="1" ht="25.5" customHeight="1">
      <c r="B167" s="37"/>
      <c r="C167" s="198" t="s">
        <v>215</v>
      </c>
      <c r="D167" s="198" t="s">
        <v>221</v>
      </c>
      <c r="E167" s="199" t="s">
        <v>899</v>
      </c>
      <c r="F167" s="289" t="s">
        <v>900</v>
      </c>
      <c r="G167" s="289"/>
      <c r="H167" s="289"/>
      <c r="I167" s="289"/>
      <c r="J167" s="200" t="s">
        <v>219</v>
      </c>
      <c r="K167" s="201">
        <v>9</v>
      </c>
      <c r="L167" s="202">
        <v>0</v>
      </c>
      <c r="M167" s="290"/>
      <c r="N167" s="290"/>
      <c r="O167" s="291"/>
      <c r="P167" s="280">
        <f t="shared" si="5"/>
        <v>0</v>
      </c>
      <c r="Q167" s="280"/>
      <c r="R167" s="39"/>
      <c r="T167" s="177" t="s">
        <v>21</v>
      </c>
      <c r="U167" s="46" t="s">
        <v>49</v>
      </c>
      <c r="V167" s="178">
        <f t="shared" si="6"/>
        <v>0</v>
      </c>
      <c r="W167" s="178">
        <f t="shared" si="7"/>
        <v>0</v>
      </c>
      <c r="X167" s="178">
        <f t="shared" si="8"/>
        <v>0</v>
      </c>
      <c r="Y167" s="38"/>
      <c r="Z167" s="179">
        <f t="shared" si="9"/>
        <v>0</v>
      </c>
      <c r="AA167" s="179">
        <v>0</v>
      </c>
      <c r="AB167" s="179">
        <f t="shared" si="10"/>
        <v>0</v>
      </c>
      <c r="AC167" s="179">
        <v>0</v>
      </c>
      <c r="AD167" s="179">
        <f t="shared" si="11"/>
        <v>0</v>
      </c>
      <c r="AE167" s="180" t="s">
        <v>21</v>
      </c>
      <c r="AR167" s="21" t="s">
        <v>185</v>
      </c>
      <c r="AT167" s="21" t="s">
        <v>221</v>
      </c>
      <c r="AU167" s="21" t="s">
        <v>141</v>
      </c>
      <c r="AY167" s="21" t="s">
        <v>167</v>
      </c>
      <c r="BE167" s="113">
        <f t="shared" si="12"/>
        <v>0</v>
      </c>
      <c r="BF167" s="113">
        <f t="shared" si="13"/>
        <v>0</v>
      </c>
      <c r="BG167" s="113">
        <f t="shared" si="14"/>
        <v>0</v>
      </c>
      <c r="BH167" s="113">
        <f t="shared" si="15"/>
        <v>0</v>
      </c>
      <c r="BI167" s="113">
        <f t="shared" si="16"/>
        <v>0</v>
      </c>
      <c r="BJ167" s="21" t="s">
        <v>141</v>
      </c>
      <c r="BK167" s="181">
        <f t="shared" si="17"/>
        <v>0</v>
      </c>
      <c r="BL167" s="21" t="s">
        <v>172</v>
      </c>
      <c r="BM167" s="21" t="s">
        <v>260</v>
      </c>
    </row>
    <row r="168" spans="2:65" s="1" customFormat="1" ht="25.5" customHeight="1">
      <c r="B168" s="37"/>
      <c r="C168" s="198" t="s">
        <v>261</v>
      </c>
      <c r="D168" s="198" t="s">
        <v>221</v>
      </c>
      <c r="E168" s="199" t="s">
        <v>901</v>
      </c>
      <c r="F168" s="289" t="s">
        <v>902</v>
      </c>
      <c r="G168" s="289"/>
      <c r="H168" s="289"/>
      <c r="I168" s="289"/>
      <c r="J168" s="200" t="s">
        <v>219</v>
      </c>
      <c r="K168" s="201">
        <v>4</v>
      </c>
      <c r="L168" s="202">
        <v>0</v>
      </c>
      <c r="M168" s="290"/>
      <c r="N168" s="290"/>
      <c r="O168" s="291"/>
      <c r="P168" s="280">
        <f t="shared" si="5"/>
        <v>0</v>
      </c>
      <c r="Q168" s="280"/>
      <c r="R168" s="39"/>
      <c r="T168" s="177" t="s">
        <v>21</v>
      </c>
      <c r="U168" s="46" t="s">
        <v>49</v>
      </c>
      <c r="V168" s="178">
        <f t="shared" si="6"/>
        <v>0</v>
      </c>
      <c r="W168" s="178">
        <f t="shared" si="7"/>
        <v>0</v>
      </c>
      <c r="X168" s="178">
        <f t="shared" si="8"/>
        <v>0</v>
      </c>
      <c r="Y168" s="38"/>
      <c r="Z168" s="179">
        <f t="shared" si="9"/>
        <v>0</v>
      </c>
      <c r="AA168" s="179">
        <v>0</v>
      </c>
      <c r="AB168" s="179">
        <f t="shared" si="10"/>
        <v>0</v>
      </c>
      <c r="AC168" s="179">
        <v>0</v>
      </c>
      <c r="AD168" s="179">
        <f t="shared" si="11"/>
        <v>0</v>
      </c>
      <c r="AE168" s="180" t="s">
        <v>21</v>
      </c>
      <c r="AR168" s="21" t="s">
        <v>185</v>
      </c>
      <c r="AT168" s="21" t="s">
        <v>221</v>
      </c>
      <c r="AU168" s="21" t="s">
        <v>141</v>
      </c>
      <c r="AY168" s="21" t="s">
        <v>167</v>
      </c>
      <c r="BE168" s="113">
        <f t="shared" si="12"/>
        <v>0</v>
      </c>
      <c r="BF168" s="113">
        <f t="shared" si="13"/>
        <v>0</v>
      </c>
      <c r="BG168" s="113">
        <f t="shared" si="14"/>
        <v>0</v>
      </c>
      <c r="BH168" s="113">
        <f t="shared" si="15"/>
        <v>0</v>
      </c>
      <c r="BI168" s="113">
        <f t="shared" si="16"/>
        <v>0</v>
      </c>
      <c r="BJ168" s="21" t="s">
        <v>141</v>
      </c>
      <c r="BK168" s="181">
        <f t="shared" si="17"/>
        <v>0</v>
      </c>
      <c r="BL168" s="21" t="s">
        <v>172</v>
      </c>
      <c r="BM168" s="21" t="s">
        <v>264</v>
      </c>
    </row>
    <row r="169" spans="2:65" s="9" customFormat="1" ht="29.85" customHeight="1">
      <c r="B169" s="159"/>
      <c r="C169" s="160"/>
      <c r="D169" s="170" t="s">
        <v>133</v>
      </c>
      <c r="E169" s="170"/>
      <c r="F169" s="170"/>
      <c r="G169" s="170"/>
      <c r="H169" s="170"/>
      <c r="I169" s="170"/>
      <c r="J169" s="170"/>
      <c r="K169" s="170"/>
      <c r="L169" s="170"/>
      <c r="M169" s="298">
        <f>BK169</f>
        <v>0</v>
      </c>
      <c r="N169" s="299"/>
      <c r="O169" s="299"/>
      <c r="P169" s="299"/>
      <c r="Q169" s="299"/>
      <c r="R169" s="162"/>
      <c r="T169" s="163"/>
      <c r="U169" s="160"/>
      <c r="V169" s="160"/>
      <c r="W169" s="164">
        <f>SUM(W170:W182)</f>
        <v>0</v>
      </c>
      <c r="X169" s="164">
        <f>SUM(X170:X182)</f>
        <v>0</v>
      </c>
      <c r="Y169" s="160"/>
      <c r="Z169" s="165">
        <f>SUM(Z170:Z182)</f>
        <v>0</v>
      </c>
      <c r="AA169" s="160"/>
      <c r="AB169" s="165">
        <f>SUM(AB170:AB182)</f>
        <v>9.8205600000000004</v>
      </c>
      <c r="AC169" s="160"/>
      <c r="AD169" s="165">
        <f>SUM(AD170:AD182)</f>
        <v>0</v>
      </c>
      <c r="AE169" s="166"/>
      <c r="AR169" s="167" t="s">
        <v>92</v>
      </c>
      <c r="AT169" s="168" t="s">
        <v>83</v>
      </c>
      <c r="AU169" s="168" t="s">
        <v>92</v>
      </c>
      <c r="AY169" s="167" t="s">
        <v>167</v>
      </c>
      <c r="BK169" s="169">
        <f>SUM(BK170:BK182)</f>
        <v>0</v>
      </c>
    </row>
    <row r="170" spans="2:65" s="1" customFormat="1" ht="38.25" customHeight="1">
      <c r="B170" s="37"/>
      <c r="C170" s="172" t="s">
        <v>253</v>
      </c>
      <c r="D170" s="172" t="s">
        <v>168</v>
      </c>
      <c r="E170" s="173" t="s">
        <v>903</v>
      </c>
      <c r="F170" s="279" t="s">
        <v>904</v>
      </c>
      <c r="G170" s="279"/>
      <c r="H170" s="279"/>
      <c r="I170" s="279"/>
      <c r="J170" s="174" t="s">
        <v>224</v>
      </c>
      <c r="K170" s="175">
        <v>58</v>
      </c>
      <c r="L170" s="176">
        <v>0</v>
      </c>
      <c r="M170" s="281">
        <v>0</v>
      </c>
      <c r="N170" s="282"/>
      <c r="O170" s="282"/>
      <c r="P170" s="280">
        <f>ROUND(V170*K170,3)</f>
        <v>0</v>
      </c>
      <c r="Q170" s="280"/>
      <c r="R170" s="39"/>
      <c r="T170" s="177" t="s">
        <v>21</v>
      </c>
      <c r="U170" s="46" t="s">
        <v>49</v>
      </c>
      <c r="V170" s="178">
        <f>L170+M170</f>
        <v>0</v>
      </c>
      <c r="W170" s="178">
        <f>ROUND(L170*K170,3)</f>
        <v>0</v>
      </c>
      <c r="X170" s="178">
        <f>ROUND(M170*K170,3)</f>
        <v>0</v>
      </c>
      <c r="Y170" s="38"/>
      <c r="Z170" s="179">
        <f>Y170*K170</f>
        <v>0</v>
      </c>
      <c r="AA170" s="179">
        <v>8.3470000000000003E-2</v>
      </c>
      <c r="AB170" s="179">
        <f>AA170*K170</f>
        <v>4.8412600000000001</v>
      </c>
      <c r="AC170" s="179">
        <v>0</v>
      </c>
      <c r="AD170" s="179">
        <f>AC170*K170</f>
        <v>0</v>
      </c>
      <c r="AE170" s="180" t="s">
        <v>21</v>
      </c>
      <c r="AR170" s="21" t="s">
        <v>172</v>
      </c>
      <c r="AT170" s="21" t="s">
        <v>168</v>
      </c>
      <c r="AU170" s="21" t="s">
        <v>141</v>
      </c>
      <c r="AY170" s="21" t="s">
        <v>167</v>
      </c>
      <c r="BE170" s="113">
        <f>IF(U170="základná",P170,0)</f>
        <v>0</v>
      </c>
      <c r="BF170" s="113">
        <f>IF(U170="znížená",P170,0)</f>
        <v>0</v>
      </c>
      <c r="BG170" s="113">
        <f>IF(U170="zákl. prenesená",P170,0)</f>
        <v>0</v>
      </c>
      <c r="BH170" s="113">
        <f>IF(U170="zníž. prenesená",P170,0)</f>
        <v>0</v>
      </c>
      <c r="BI170" s="113">
        <f>IF(U170="nulová",P170,0)</f>
        <v>0</v>
      </c>
      <c r="BJ170" s="21" t="s">
        <v>141</v>
      </c>
      <c r="BK170" s="181">
        <f>ROUND(V170*K170,3)</f>
        <v>0</v>
      </c>
      <c r="BL170" s="21" t="s">
        <v>172</v>
      </c>
      <c r="BM170" s="21" t="s">
        <v>905</v>
      </c>
    </row>
    <row r="171" spans="2:65" s="1" customFormat="1" ht="25.5" customHeight="1">
      <c r="B171" s="37"/>
      <c r="C171" s="198" t="s">
        <v>471</v>
      </c>
      <c r="D171" s="198" t="s">
        <v>221</v>
      </c>
      <c r="E171" s="199" t="s">
        <v>906</v>
      </c>
      <c r="F171" s="289" t="s">
        <v>907</v>
      </c>
      <c r="G171" s="289"/>
      <c r="H171" s="289"/>
      <c r="I171" s="289"/>
      <c r="J171" s="200" t="s">
        <v>219</v>
      </c>
      <c r="K171" s="201">
        <v>58.58</v>
      </c>
      <c r="L171" s="202">
        <v>0</v>
      </c>
      <c r="M171" s="290"/>
      <c r="N171" s="290"/>
      <c r="O171" s="291"/>
      <c r="P171" s="280">
        <f>ROUND(V171*K171,3)</f>
        <v>0</v>
      </c>
      <c r="Q171" s="280"/>
      <c r="R171" s="39"/>
      <c r="T171" s="177" t="s">
        <v>21</v>
      </c>
      <c r="U171" s="46" t="s">
        <v>49</v>
      </c>
      <c r="V171" s="178">
        <f>L171+M171</f>
        <v>0</v>
      </c>
      <c r="W171" s="178">
        <f>ROUND(L171*K171,3)</f>
        <v>0</v>
      </c>
      <c r="X171" s="178">
        <f>ROUND(M171*K171,3)</f>
        <v>0</v>
      </c>
      <c r="Y171" s="38"/>
      <c r="Z171" s="179">
        <f>Y171*K171</f>
        <v>0</v>
      </c>
      <c r="AA171" s="179">
        <v>8.5000000000000006E-2</v>
      </c>
      <c r="AB171" s="179">
        <f>AA171*K171</f>
        <v>4.9793000000000003</v>
      </c>
      <c r="AC171" s="179">
        <v>0</v>
      </c>
      <c r="AD171" s="179">
        <f>AC171*K171</f>
        <v>0</v>
      </c>
      <c r="AE171" s="180" t="s">
        <v>21</v>
      </c>
      <c r="AR171" s="21" t="s">
        <v>185</v>
      </c>
      <c r="AT171" s="21" t="s">
        <v>221</v>
      </c>
      <c r="AU171" s="21" t="s">
        <v>141</v>
      </c>
      <c r="AY171" s="21" t="s">
        <v>167</v>
      </c>
      <c r="BE171" s="113">
        <f>IF(U171="základná",P171,0)</f>
        <v>0</v>
      </c>
      <c r="BF171" s="113">
        <f>IF(U171="znížená",P171,0)</f>
        <v>0</v>
      </c>
      <c r="BG171" s="113">
        <f>IF(U171="zákl. prenesená",P171,0)</f>
        <v>0</v>
      </c>
      <c r="BH171" s="113">
        <f>IF(U171="zníž. prenesená",P171,0)</f>
        <v>0</v>
      </c>
      <c r="BI171" s="113">
        <f>IF(U171="nulová",P171,0)</f>
        <v>0</v>
      </c>
      <c r="BJ171" s="21" t="s">
        <v>141</v>
      </c>
      <c r="BK171" s="181">
        <f>ROUND(V171*K171,3)</f>
        <v>0</v>
      </c>
      <c r="BL171" s="21" t="s">
        <v>172</v>
      </c>
      <c r="BM171" s="21" t="s">
        <v>908</v>
      </c>
    </row>
    <row r="172" spans="2:65" s="1" customFormat="1" ht="38.25" customHeight="1">
      <c r="B172" s="37"/>
      <c r="C172" s="172" t="s">
        <v>220</v>
      </c>
      <c r="D172" s="172" t="s">
        <v>168</v>
      </c>
      <c r="E172" s="173" t="s">
        <v>909</v>
      </c>
      <c r="F172" s="279" t="s">
        <v>910</v>
      </c>
      <c r="G172" s="279"/>
      <c r="H172" s="279"/>
      <c r="I172" s="279"/>
      <c r="J172" s="174" t="s">
        <v>224</v>
      </c>
      <c r="K172" s="175">
        <v>1392</v>
      </c>
      <c r="L172" s="176">
        <v>0</v>
      </c>
      <c r="M172" s="281">
        <v>0</v>
      </c>
      <c r="N172" s="282"/>
      <c r="O172" s="282"/>
      <c r="P172" s="280">
        <f>ROUND(V172*K172,3)</f>
        <v>0</v>
      </c>
      <c r="Q172" s="280"/>
      <c r="R172" s="39"/>
      <c r="T172" s="177" t="s">
        <v>21</v>
      </c>
      <c r="U172" s="46" t="s">
        <v>49</v>
      </c>
      <c r="V172" s="178">
        <f>L172+M172</f>
        <v>0</v>
      </c>
      <c r="W172" s="178">
        <f>ROUND(L172*K172,3)</f>
        <v>0</v>
      </c>
      <c r="X172" s="178">
        <f>ROUND(M172*K172,3)</f>
        <v>0</v>
      </c>
      <c r="Y172" s="38"/>
      <c r="Z172" s="179">
        <f>Y172*K172</f>
        <v>0</v>
      </c>
      <c r="AA172" s="179">
        <v>0</v>
      </c>
      <c r="AB172" s="179">
        <f>AA172*K172</f>
        <v>0</v>
      </c>
      <c r="AC172" s="179">
        <v>0</v>
      </c>
      <c r="AD172" s="179">
        <f>AC172*K172</f>
        <v>0</v>
      </c>
      <c r="AE172" s="180" t="s">
        <v>21</v>
      </c>
      <c r="AR172" s="21" t="s">
        <v>172</v>
      </c>
      <c r="AT172" s="21" t="s">
        <v>168</v>
      </c>
      <c r="AU172" s="21" t="s">
        <v>141</v>
      </c>
      <c r="AY172" s="21" t="s">
        <v>167</v>
      </c>
      <c r="BE172" s="113">
        <f>IF(U172="základná",P172,0)</f>
        <v>0</v>
      </c>
      <c r="BF172" s="113">
        <f>IF(U172="znížená",P172,0)</f>
        <v>0</v>
      </c>
      <c r="BG172" s="113">
        <f>IF(U172="zákl. prenesená",P172,0)</f>
        <v>0</v>
      </c>
      <c r="BH172" s="113">
        <f>IF(U172="zníž. prenesená",P172,0)</f>
        <v>0</v>
      </c>
      <c r="BI172" s="113">
        <f>IF(U172="nulová",P172,0)</f>
        <v>0</v>
      </c>
      <c r="BJ172" s="21" t="s">
        <v>141</v>
      </c>
      <c r="BK172" s="181">
        <f>ROUND(V172*K172,3)</f>
        <v>0</v>
      </c>
      <c r="BL172" s="21" t="s">
        <v>172</v>
      </c>
      <c r="BM172" s="21" t="s">
        <v>268</v>
      </c>
    </row>
    <row r="173" spans="2:65" s="10" customFormat="1" ht="16.5" customHeight="1">
      <c r="B173" s="182"/>
      <c r="C173" s="183"/>
      <c r="D173" s="183"/>
      <c r="E173" s="184" t="s">
        <v>21</v>
      </c>
      <c r="F173" s="283" t="s">
        <v>911</v>
      </c>
      <c r="G173" s="284"/>
      <c r="H173" s="284"/>
      <c r="I173" s="284"/>
      <c r="J173" s="183"/>
      <c r="K173" s="185">
        <v>1392</v>
      </c>
      <c r="L173" s="183"/>
      <c r="M173" s="183"/>
      <c r="N173" s="183"/>
      <c r="O173" s="183"/>
      <c r="P173" s="183"/>
      <c r="Q173" s="183"/>
      <c r="R173" s="186"/>
      <c r="T173" s="187"/>
      <c r="U173" s="183"/>
      <c r="V173" s="183"/>
      <c r="W173" s="183"/>
      <c r="X173" s="183"/>
      <c r="Y173" s="183"/>
      <c r="Z173" s="183"/>
      <c r="AA173" s="183"/>
      <c r="AB173" s="183"/>
      <c r="AC173" s="183"/>
      <c r="AD173" s="183"/>
      <c r="AE173" s="188"/>
      <c r="AT173" s="189" t="s">
        <v>174</v>
      </c>
      <c r="AU173" s="189" t="s">
        <v>141</v>
      </c>
      <c r="AV173" s="10" t="s">
        <v>141</v>
      </c>
      <c r="AW173" s="10" t="s">
        <v>7</v>
      </c>
      <c r="AX173" s="10" t="s">
        <v>84</v>
      </c>
      <c r="AY173" s="189" t="s">
        <v>167</v>
      </c>
    </row>
    <row r="174" spans="2:65" s="11" customFormat="1" ht="16.5" customHeight="1">
      <c r="B174" s="190"/>
      <c r="C174" s="191"/>
      <c r="D174" s="191"/>
      <c r="E174" s="192" t="s">
        <v>21</v>
      </c>
      <c r="F174" s="285" t="s">
        <v>175</v>
      </c>
      <c r="G174" s="286"/>
      <c r="H174" s="286"/>
      <c r="I174" s="286"/>
      <c r="J174" s="191"/>
      <c r="K174" s="193">
        <v>1392</v>
      </c>
      <c r="L174" s="191"/>
      <c r="M174" s="191"/>
      <c r="N174" s="191"/>
      <c r="O174" s="191"/>
      <c r="P174" s="191"/>
      <c r="Q174" s="191"/>
      <c r="R174" s="194"/>
      <c r="T174" s="195"/>
      <c r="U174" s="191"/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6"/>
      <c r="AT174" s="197" t="s">
        <v>174</v>
      </c>
      <c r="AU174" s="197" t="s">
        <v>141</v>
      </c>
      <c r="AV174" s="11" t="s">
        <v>172</v>
      </c>
      <c r="AW174" s="11" t="s">
        <v>7</v>
      </c>
      <c r="AX174" s="11" t="s">
        <v>92</v>
      </c>
      <c r="AY174" s="197" t="s">
        <v>167</v>
      </c>
    </row>
    <row r="175" spans="2:65" s="1" customFormat="1" ht="38.25" customHeight="1">
      <c r="B175" s="37"/>
      <c r="C175" s="172" t="s">
        <v>270</v>
      </c>
      <c r="D175" s="172" t="s">
        <v>168</v>
      </c>
      <c r="E175" s="173" t="s">
        <v>912</v>
      </c>
      <c r="F175" s="279" t="s">
        <v>913</v>
      </c>
      <c r="G175" s="279"/>
      <c r="H175" s="279"/>
      <c r="I175" s="279"/>
      <c r="J175" s="174" t="s">
        <v>224</v>
      </c>
      <c r="K175" s="175">
        <v>672</v>
      </c>
      <c r="L175" s="176">
        <v>0</v>
      </c>
      <c r="M175" s="281">
        <v>0</v>
      </c>
      <c r="N175" s="282"/>
      <c r="O175" s="282"/>
      <c r="P175" s="280">
        <f t="shared" ref="P175:P182" si="18">ROUND(V175*K175,3)</f>
        <v>0</v>
      </c>
      <c r="Q175" s="280"/>
      <c r="R175" s="39"/>
      <c r="T175" s="177" t="s">
        <v>21</v>
      </c>
      <c r="U175" s="46" t="s">
        <v>49</v>
      </c>
      <c r="V175" s="178">
        <f t="shared" ref="V175:V182" si="19">L175+M175</f>
        <v>0</v>
      </c>
      <c r="W175" s="178">
        <f t="shared" ref="W175:W182" si="20">ROUND(L175*K175,3)</f>
        <v>0</v>
      </c>
      <c r="X175" s="178">
        <f t="shared" ref="X175:X182" si="21">ROUND(M175*K175,3)</f>
        <v>0</v>
      </c>
      <c r="Y175" s="38"/>
      <c r="Z175" s="179">
        <f t="shared" ref="Z175:Z182" si="22">Y175*K175</f>
        <v>0</v>
      </c>
      <c r="AA175" s="179">
        <v>0</v>
      </c>
      <c r="AB175" s="179">
        <f t="shared" ref="AB175:AB182" si="23">AA175*K175</f>
        <v>0</v>
      </c>
      <c r="AC175" s="179">
        <v>0</v>
      </c>
      <c r="AD175" s="179">
        <f t="shared" ref="AD175:AD182" si="24">AC175*K175</f>
        <v>0</v>
      </c>
      <c r="AE175" s="180" t="s">
        <v>21</v>
      </c>
      <c r="AR175" s="21" t="s">
        <v>172</v>
      </c>
      <c r="AT175" s="21" t="s">
        <v>168</v>
      </c>
      <c r="AU175" s="21" t="s">
        <v>141</v>
      </c>
      <c r="AY175" s="21" t="s">
        <v>167</v>
      </c>
      <c r="BE175" s="113">
        <f t="shared" ref="BE175:BE182" si="25">IF(U175="základná",P175,0)</f>
        <v>0</v>
      </c>
      <c r="BF175" s="113">
        <f t="shared" ref="BF175:BF182" si="26">IF(U175="znížená",P175,0)</f>
        <v>0</v>
      </c>
      <c r="BG175" s="113">
        <f t="shared" ref="BG175:BG182" si="27">IF(U175="zákl. prenesená",P175,0)</f>
        <v>0</v>
      </c>
      <c r="BH175" s="113">
        <f t="shared" ref="BH175:BH182" si="28">IF(U175="zníž. prenesená",P175,0)</f>
        <v>0</v>
      </c>
      <c r="BI175" s="113">
        <f t="shared" ref="BI175:BI182" si="29">IF(U175="nulová",P175,0)</f>
        <v>0</v>
      </c>
      <c r="BJ175" s="21" t="s">
        <v>141</v>
      </c>
      <c r="BK175" s="181">
        <f t="shared" ref="BK175:BK182" si="30">ROUND(V175*K175,3)</f>
        <v>0</v>
      </c>
      <c r="BL175" s="21" t="s">
        <v>172</v>
      </c>
      <c r="BM175" s="21" t="s">
        <v>273</v>
      </c>
    </row>
    <row r="176" spans="2:65" s="1" customFormat="1" ht="16.5" customHeight="1">
      <c r="B176" s="37"/>
      <c r="C176" s="198" t="s">
        <v>225</v>
      </c>
      <c r="D176" s="198" t="s">
        <v>221</v>
      </c>
      <c r="E176" s="199" t="s">
        <v>914</v>
      </c>
      <c r="F176" s="289" t="s">
        <v>915</v>
      </c>
      <c r="G176" s="289"/>
      <c r="H176" s="289"/>
      <c r="I176" s="289"/>
      <c r="J176" s="200" t="s">
        <v>219</v>
      </c>
      <c r="K176" s="201">
        <v>1357.44</v>
      </c>
      <c r="L176" s="202">
        <v>0</v>
      </c>
      <c r="M176" s="290"/>
      <c r="N176" s="290"/>
      <c r="O176" s="291"/>
      <c r="P176" s="280">
        <f t="shared" si="18"/>
        <v>0</v>
      </c>
      <c r="Q176" s="280"/>
      <c r="R176" s="39"/>
      <c r="T176" s="177" t="s">
        <v>21</v>
      </c>
      <c r="U176" s="46" t="s">
        <v>49</v>
      </c>
      <c r="V176" s="178">
        <f t="shared" si="19"/>
        <v>0</v>
      </c>
      <c r="W176" s="178">
        <f t="shared" si="20"/>
        <v>0</v>
      </c>
      <c r="X176" s="178">
        <f t="shared" si="21"/>
        <v>0</v>
      </c>
      <c r="Y176" s="38"/>
      <c r="Z176" s="179">
        <f t="shared" si="22"/>
        <v>0</v>
      </c>
      <c r="AA176" s="179">
        <v>0</v>
      </c>
      <c r="AB176" s="179">
        <f t="shared" si="23"/>
        <v>0</v>
      </c>
      <c r="AC176" s="179">
        <v>0</v>
      </c>
      <c r="AD176" s="179">
        <f t="shared" si="24"/>
        <v>0</v>
      </c>
      <c r="AE176" s="180" t="s">
        <v>21</v>
      </c>
      <c r="AR176" s="21" t="s">
        <v>185</v>
      </c>
      <c r="AT176" s="21" t="s">
        <v>221</v>
      </c>
      <c r="AU176" s="21" t="s">
        <v>141</v>
      </c>
      <c r="AY176" s="21" t="s">
        <v>167</v>
      </c>
      <c r="BE176" s="113">
        <f t="shared" si="25"/>
        <v>0</v>
      </c>
      <c r="BF176" s="113">
        <f t="shared" si="26"/>
        <v>0</v>
      </c>
      <c r="BG176" s="113">
        <f t="shared" si="27"/>
        <v>0</v>
      </c>
      <c r="BH176" s="113">
        <f t="shared" si="28"/>
        <v>0</v>
      </c>
      <c r="BI176" s="113">
        <f t="shared" si="29"/>
        <v>0</v>
      </c>
      <c r="BJ176" s="21" t="s">
        <v>141</v>
      </c>
      <c r="BK176" s="181">
        <f t="shared" si="30"/>
        <v>0</v>
      </c>
      <c r="BL176" s="21" t="s">
        <v>172</v>
      </c>
      <c r="BM176" s="21" t="s">
        <v>277</v>
      </c>
    </row>
    <row r="177" spans="2:65" s="1" customFormat="1" ht="38.25" customHeight="1">
      <c r="B177" s="37"/>
      <c r="C177" s="172" t="s">
        <v>278</v>
      </c>
      <c r="D177" s="172" t="s">
        <v>168</v>
      </c>
      <c r="E177" s="173" t="s">
        <v>916</v>
      </c>
      <c r="F177" s="279" t="s">
        <v>917</v>
      </c>
      <c r="G177" s="279"/>
      <c r="H177" s="279"/>
      <c r="I177" s="279"/>
      <c r="J177" s="174" t="s">
        <v>219</v>
      </c>
      <c r="K177" s="175">
        <v>30</v>
      </c>
      <c r="L177" s="176">
        <v>0</v>
      </c>
      <c r="M177" s="281">
        <v>0</v>
      </c>
      <c r="N177" s="282"/>
      <c r="O177" s="282"/>
      <c r="P177" s="280">
        <f t="shared" si="18"/>
        <v>0</v>
      </c>
      <c r="Q177" s="280"/>
      <c r="R177" s="39"/>
      <c r="T177" s="177" t="s">
        <v>21</v>
      </c>
      <c r="U177" s="46" t="s">
        <v>49</v>
      </c>
      <c r="V177" s="178">
        <f t="shared" si="19"/>
        <v>0</v>
      </c>
      <c r="W177" s="178">
        <f t="shared" si="20"/>
        <v>0</v>
      </c>
      <c r="X177" s="178">
        <f t="shared" si="21"/>
        <v>0</v>
      </c>
      <c r="Y177" s="38"/>
      <c r="Z177" s="179">
        <f t="shared" si="22"/>
        <v>0</v>
      </c>
      <c r="AA177" s="179">
        <v>0</v>
      </c>
      <c r="AB177" s="179">
        <f t="shared" si="23"/>
        <v>0</v>
      </c>
      <c r="AC177" s="179">
        <v>0</v>
      </c>
      <c r="AD177" s="179">
        <f t="shared" si="24"/>
        <v>0</v>
      </c>
      <c r="AE177" s="180" t="s">
        <v>21</v>
      </c>
      <c r="AR177" s="21" t="s">
        <v>172</v>
      </c>
      <c r="AT177" s="21" t="s">
        <v>168</v>
      </c>
      <c r="AU177" s="21" t="s">
        <v>141</v>
      </c>
      <c r="AY177" s="21" t="s">
        <v>167</v>
      </c>
      <c r="BE177" s="113">
        <f t="shared" si="25"/>
        <v>0</v>
      </c>
      <c r="BF177" s="113">
        <f t="shared" si="26"/>
        <v>0</v>
      </c>
      <c r="BG177" s="113">
        <f t="shared" si="27"/>
        <v>0</v>
      </c>
      <c r="BH177" s="113">
        <f t="shared" si="28"/>
        <v>0</v>
      </c>
      <c r="BI177" s="113">
        <f t="shared" si="29"/>
        <v>0</v>
      </c>
      <c r="BJ177" s="21" t="s">
        <v>141</v>
      </c>
      <c r="BK177" s="181">
        <f t="shared" si="30"/>
        <v>0</v>
      </c>
      <c r="BL177" s="21" t="s">
        <v>172</v>
      </c>
      <c r="BM177" s="21" t="s">
        <v>281</v>
      </c>
    </row>
    <row r="178" spans="2:65" s="1" customFormat="1" ht="25.5" customHeight="1">
      <c r="B178" s="37"/>
      <c r="C178" s="172" t="s">
        <v>229</v>
      </c>
      <c r="D178" s="172" t="s">
        <v>168</v>
      </c>
      <c r="E178" s="173" t="s">
        <v>918</v>
      </c>
      <c r="F178" s="279" t="s">
        <v>919</v>
      </c>
      <c r="G178" s="279"/>
      <c r="H178" s="279"/>
      <c r="I178" s="279"/>
      <c r="J178" s="174" t="s">
        <v>224</v>
      </c>
      <c r="K178" s="175">
        <v>330</v>
      </c>
      <c r="L178" s="176">
        <v>0</v>
      </c>
      <c r="M178" s="281">
        <v>0</v>
      </c>
      <c r="N178" s="282"/>
      <c r="O178" s="282"/>
      <c r="P178" s="280">
        <f t="shared" si="18"/>
        <v>0</v>
      </c>
      <c r="Q178" s="280"/>
      <c r="R178" s="39"/>
      <c r="T178" s="177" t="s">
        <v>21</v>
      </c>
      <c r="U178" s="46" t="s">
        <v>49</v>
      </c>
      <c r="V178" s="178">
        <f t="shared" si="19"/>
        <v>0</v>
      </c>
      <c r="W178" s="178">
        <f t="shared" si="20"/>
        <v>0</v>
      </c>
      <c r="X178" s="178">
        <f t="shared" si="21"/>
        <v>0</v>
      </c>
      <c r="Y178" s="38"/>
      <c r="Z178" s="179">
        <f t="shared" si="22"/>
        <v>0</v>
      </c>
      <c r="AA178" s="179">
        <v>0</v>
      </c>
      <c r="AB178" s="179">
        <f t="shared" si="23"/>
        <v>0</v>
      </c>
      <c r="AC178" s="179">
        <v>0</v>
      </c>
      <c r="AD178" s="179">
        <f t="shared" si="24"/>
        <v>0</v>
      </c>
      <c r="AE178" s="180" t="s">
        <v>21</v>
      </c>
      <c r="AR178" s="21" t="s">
        <v>172</v>
      </c>
      <c r="AT178" s="21" t="s">
        <v>168</v>
      </c>
      <c r="AU178" s="21" t="s">
        <v>141</v>
      </c>
      <c r="AY178" s="21" t="s">
        <v>167</v>
      </c>
      <c r="BE178" s="113">
        <f t="shared" si="25"/>
        <v>0</v>
      </c>
      <c r="BF178" s="113">
        <f t="shared" si="26"/>
        <v>0</v>
      </c>
      <c r="BG178" s="113">
        <f t="shared" si="27"/>
        <v>0</v>
      </c>
      <c r="BH178" s="113">
        <f t="shared" si="28"/>
        <v>0</v>
      </c>
      <c r="BI178" s="113">
        <f t="shared" si="29"/>
        <v>0</v>
      </c>
      <c r="BJ178" s="21" t="s">
        <v>141</v>
      </c>
      <c r="BK178" s="181">
        <f t="shared" si="30"/>
        <v>0</v>
      </c>
      <c r="BL178" s="21" t="s">
        <v>172</v>
      </c>
      <c r="BM178" s="21" t="s">
        <v>285</v>
      </c>
    </row>
    <row r="179" spans="2:65" s="1" customFormat="1" ht="25.5" customHeight="1">
      <c r="B179" s="37"/>
      <c r="C179" s="172" t="s">
        <v>412</v>
      </c>
      <c r="D179" s="172" t="s">
        <v>168</v>
      </c>
      <c r="E179" s="173" t="s">
        <v>920</v>
      </c>
      <c r="F179" s="279" t="s">
        <v>921</v>
      </c>
      <c r="G179" s="279"/>
      <c r="H179" s="279"/>
      <c r="I179" s="279"/>
      <c r="J179" s="174" t="s">
        <v>207</v>
      </c>
      <c r="K179" s="175">
        <v>5004.8500000000004</v>
      </c>
      <c r="L179" s="176">
        <v>0</v>
      </c>
      <c r="M179" s="281">
        <v>0</v>
      </c>
      <c r="N179" s="282"/>
      <c r="O179" s="282"/>
      <c r="P179" s="280">
        <f t="shared" si="18"/>
        <v>0</v>
      </c>
      <c r="Q179" s="280"/>
      <c r="R179" s="39"/>
      <c r="T179" s="177" t="s">
        <v>21</v>
      </c>
      <c r="U179" s="46" t="s">
        <v>49</v>
      </c>
      <c r="V179" s="178">
        <f t="shared" si="19"/>
        <v>0</v>
      </c>
      <c r="W179" s="178">
        <f t="shared" si="20"/>
        <v>0</v>
      </c>
      <c r="X179" s="178">
        <f t="shared" si="21"/>
        <v>0</v>
      </c>
      <c r="Y179" s="38"/>
      <c r="Z179" s="179">
        <f t="shared" si="22"/>
        <v>0</v>
      </c>
      <c r="AA179" s="179">
        <v>0</v>
      </c>
      <c r="AB179" s="179">
        <f t="shared" si="23"/>
        <v>0</v>
      </c>
      <c r="AC179" s="179">
        <v>0</v>
      </c>
      <c r="AD179" s="179">
        <f t="shared" si="24"/>
        <v>0</v>
      </c>
      <c r="AE179" s="180" t="s">
        <v>21</v>
      </c>
      <c r="AR179" s="21" t="s">
        <v>172</v>
      </c>
      <c r="AT179" s="21" t="s">
        <v>168</v>
      </c>
      <c r="AU179" s="21" t="s">
        <v>141</v>
      </c>
      <c r="AY179" s="21" t="s">
        <v>167</v>
      </c>
      <c r="BE179" s="113">
        <f t="shared" si="25"/>
        <v>0</v>
      </c>
      <c r="BF179" s="113">
        <f t="shared" si="26"/>
        <v>0</v>
      </c>
      <c r="BG179" s="113">
        <f t="shared" si="27"/>
        <v>0</v>
      </c>
      <c r="BH179" s="113">
        <f t="shared" si="28"/>
        <v>0</v>
      </c>
      <c r="BI179" s="113">
        <f t="shared" si="29"/>
        <v>0</v>
      </c>
      <c r="BJ179" s="21" t="s">
        <v>141</v>
      </c>
      <c r="BK179" s="181">
        <f t="shared" si="30"/>
        <v>0</v>
      </c>
      <c r="BL179" s="21" t="s">
        <v>172</v>
      </c>
      <c r="BM179" s="21" t="s">
        <v>415</v>
      </c>
    </row>
    <row r="180" spans="2:65" s="1" customFormat="1" ht="25.5" customHeight="1">
      <c r="B180" s="37"/>
      <c r="C180" s="172" t="s">
        <v>234</v>
      </c>
      <c r="D180" s="172" t="s">
        <v>168</v>
      </c>
      <c r="E180" s="173" t="s">
        <v>922</v>
      </c>
      <c r="F180" s="279" t="s">
        <v>923</v>
      </c>
      <c r="G180" s="279"/>
      <c r="H180" s="279"/>
      <c r="I180" s="279"/>
      <c r="J180" s="174" t="s">
        <v>207</v>
      </c>
      <c r="K180" s="175">
        <v>45043.65</v>
      </c>
      <c r="L180" s="176">
        <v>0</v>
      </c>
      <c r="M180" s="281">
        <v>0</v>
      </c>
      <c r="N180" s="282"/>
      <c r="O180" s="282"/>
      <c r="P180" s="280">
        <f t="shared" si="18"/>
        <v>0</v>
      </c>
      <c r="Q180" s="280"/>
      <c r="R180" s="39"/>
      <c r="T180" s="177" t="s">
        <v>21</v>
      </c>
      <c r="U180" s="46" t="s">
        <v>49</v>
      </c>
      <c r="V180" s="178">
        <f t="shared" si="19"/>
        <v>0</v>
      </c>
      <c r="W180" s="178">
        <f t="shared" si="20"/>
        <v>0</v>
      </c>
      <c r="X180" s="178">
        <f t="shared" si="21"/>
        <v>0</v>
      </c>
      <c r="Y180" s="38"/>
      <c r="Z180" s="179">
        <f t="shared" si="22"/>
        <v>0</v>
      </c>
      <c r="AA180" s="179">
        <v>0</v>
      </c>
      <c r="AB180" s="179">
        <f t="shared" si="23"/>
        <v>0</v>
      </c>
      <c r="AC180" s="179">
        <v>0</v>
      </c>
      <c r="AD180" s="179">
        <f t="shared" si="24"/>
        <v>0</v>
      </c>
      <c r="AE180" s="180" t="s">
        <v>21</v>
      </c>
      <c r="AR180" s="21" t="s">
        <v>172</v>
      </c>
      <c r="AT180" s="21" t="s">
        <v>168</v>
      </c>
      <c r="AU180" s="21" t="s">
        <v>141</v>
      </c>
      <c r="AY180" s="21" t="s">
        <v>167</v>
      </c>
      <c r="BE180" s="113">
        <f t="shared" si="25"/>
        <v>0</v>
      </c>
      <c r="BF180" s="113">
        <f t="shared" si="26"/>
        <v>0</v>
      </c>
      <c r="BG180" s="113">
        <f t="shared" si="27"/>
        <v>0</v>
      </c>
      <c r="BH180" s="113">
        <f t="shared" si="28"/>
        <v>0</v>
      </c>
      <c r="BI180" s="113">
        <f t="shared" si="29"/>
        <v>0</v>
      </c>
      <c r="BJ180" s="21" t="s">
        <v>141</v>
      </c>
      <c r="BK180" s="181">
        <f t="shared" si="30"/>
        <v>0</v>
      </c>
      <c r="BL180" s="21" t="s">
        <v>172</v>
      </c>
      <c r="BM180" s="21" t="s">
        <v>419</v>
      </c>
    </row>
    <row r="181" spans="2:65" s="1" customFormat="1" ht="25.5" customHeight="1">
      <c r="B181" s="37"/>
      <c r="C181" s="172" t="s">
        <v>427</v>
      </c>
      <c r="D181" s="172" t="s">
        <v>168</v>
      </c>
      <c r="E181" s="173" t="s">
        <v>924</v>
      </c>
      <c r="F181" s="279" t="s">
        <v>925</v>
      </c>
      <c r="G181" s="279"/>
      <c r="H181" s="279"/>
      <c r="I181" s="279"/>
      <c r="J181" s="174" t="s">
        <v>207</v>
      </c>
      <c r="K181" s="175">
        <v>5004.8500000000004</v>
      </c>
      <c r="L181" s="176">
        <v>0</v>
      </c>
      <c r="M181" s="281">
        <v>0</v>
      </c>
      <c r="N181" s="282"/>
      <c r="O181" s="282"/>
      <c r="P181" s="280">
        <f t="shared" si="18"/>
        <v>0</v>
      </c>
      <c r="Q181" s="280"/>
      <c r="R181" s="39"/>
      <c r="T181" s="177" t="s">
        <v>21</v>
      </c>
      <c r="U181" s="46" t="s">
        <v>49</v>
      </c>
      <c r="V181" s="178">
        <f t="shared" si="19"/>
        <v>0</v>
      </c>
      <c r="W181" s="178">
        <f t="shared" si="20"/>
        <v>0</v>
      </c>
      <c r="X181" s="178">
        <f t="shared" si="21"/>
        <v>0</v>
      </c>
      <c r="Y181" s="38"/>
      <c r="Z181" s="179">
        <f t="shared" si="22"/>
        <v>0</v>
      </c>
      <c r="AA181" s="179">
        <v>0</v>
      </c>
      <c r="AB181" s="179">
        <f t="shared" si="23"/>
        <v>0</v>
      </c>
      <c r="AC181" s="179">
        <v>0</v>
      </c>
      <c r="AD181" s="179">
        <f t="shared" si="24"/>
        <v>0</v>
      </c>
      <c r="AE181" s="180" t="s">
        <v>21</v>
      </c>
      <c r="AR181" s="21" t="s">
        <v>172</v>
      </c>
      <c r="AT181" s="21" t="s">
        <v>168</v>
      </c>
      <c r="AU181" s="21" t="s">
        <v>141</v>
      </c>
      <c r="AY181" s="21" t="s">
        <v>167</v>
      </c>
      <c r="BE181" s="113">
        <f t="shared" si="25"/>
        <v>0</v>
      </c>
      <c r="BF181" s="113">
        <f t="shared" si="26"/>
        <v>0</v>
      </c>
      <c r="BG181" s="113">
        <f t="shared" si="27"/>
        <v>0</v>
      </c>
      <c r="BH181" s="113">
        <f t="shared" si="28"/>
        <v>0</v>
      </c>
      <c r="BI181" s="113">
        <f t="shared" si="29"/>
        <v>0</v>
      </c>
      <c r="BJ181" s="21" t="s">
        <v>141</v>
      </c>
      <c r="BK181" s="181">
        <f t="shared" si="30"/>
        <v>0</v>
      </c>
      <c r="BL181" s="21" t="s">
        <v>172</v>
      </c>
      <c r="BM181" s="21" t="s">
        <v>430</v>
      </c>
    </row>
    <row r="182" spans="2:65" s="1" customFormat="1" ht="25.5" customHeight="1">
      <c r="B182" s="37"/>
      <c r="C182" s="172" t="s">
        <v>238</v>
      </c>
      <c r="D182" s="172" t="s">
        <v>168</v>
      </c>
      <c r="E182" s="173" t="s">
        <v>258</v>
      </c>
      <c r="F182" s="279" t="s">
        <v>259</v>
      </c>
      <c r="G182" s="279"/>
      <c r="H182" s="279"/>
      <c r="I182" s="279"/>
      <c r="J182" s="174" t="s">
        <v>207</v>
      </c>
      <c r="K182" s="175">
        <v>5004.8500000000004</v>
      </c>
      <c r="L182" s="176">
        <v>0</v>
      </c>
      <c r="M182" s="281">
        <v>0</v>
      </c>
      <c r="N182" s="282"/>
      <c r="O182" s="282"/>
      <c r="P182" s="280">
        <f t="shared" si="18"/>
        <v>0</v>
      </c>
      <c r="Q182" s="280"/>
      <c r="R182" s="39"/>
      <c r="T182" s="177" t="s">
        <v>21</v>
      </c>
      <c r="U182" s="46" t="s">
        <v>49</v>
      </c>
      <c r="V182" s="178">
        <f t="shared" si="19"/>
        <v>0</v>
      </c>
      <c r="W182" s="178">
        <f t="shared" si="20"/>
        <v>0</v>
      </c>
      <c r="X182" s="178">
        <f t="shared" si="21"/>
        <v>0</v>
      </c>
      <c r="Y182" s="38"/>
      <c r="Z182" s="179">
        <f t="shared" si="22"/>
        <v>0</v>
      </c>
      <c r="AA182" s="179">
        <v>0</v>
      </c>
      <c r="AB182" s="179">
        <f t="shared" si="23"/>
        <v>0</v>
      </c>
      <c r="AC182" s="179">
        <v>0</v>
      </c>
      <c r="AD182" s="179">
        <f t="shared" si="24"/>
        <v>0</v>
      </c>
      <c r="AE182" s="180" t="s">
        <v>21</v>
      </c>
      <c r="AR182" s="21" t="s">
        <v>172</v>
      </c>
      <c r="AT182" s="21" t="s">
        <v>168</v>
      </c>
      <c r="AU182" s="21" t="s">
        <v>141</v>
      </c>
      <c r="AY182" s="21" t="s">
        <v>167</v>
      </c>
      <c r="BE182" s="113">
        <f t="shared" si="25"/>
        <v>0</v>
      </c>
      <c r="BF182" s="113">
        <f t="shared" si="26"/>
        <v>0</v>
      </c>
      <c r="BG182" s="113">
        <f t="shared" si="27"/>
        <v>0</v>
      </c>
      <c r="BH182" s="113">
        <f t="shared" si="28"/>
        <v>0</v>
      </c>
      <c r="BI182" s="113">
        <f t="shared" si="29"/>
        <v>0</v>
      </c>
      <c r="BJ182" s="21" t="s">
        <v>141</v>
      </c>
      <c r="BK182" s="181">
        <f t="shared" si="30"/>
        <v>0</v>
      </c>
      <c r="BL182" s="21" t="s">
        <v>172</v>
      </c>
      <c r="BM182" s="21" t="s">
        <v>433</v>
      </c>
    </row>
    <row r="183" spans="2:65" s="9" customFormat="1" ht="29.85" customHeight="1">
      <c r="B183" s="159"/>
      <c r="C183" s="160"/>
      <c r="D183" s="170" t="s">
        <v>134</v>
      </c>
      <c r="E183" s="170"/>
      <c r="F183" s="170"/>
      <c r="G183" s="170"/>
      <c r="H183" s="170"/>
      <c r="I183" s="170"/>
      <c r="J183" s="170"/>
      <c r="K183" s="170"/>
      <c r="L183" s="170"/>
      <c r="M183" s="298">
        <f>BK183</f>
        <v>0</v>
      </c>
      <c r="N183" s="299"/>
      <c r="O183" s="299"/>
      <c r="P183" s="299"/>
      <c r="Q183" s="299"/>
      <c r="R183" s="162"/>
      <c r="T183" s="163"/>
      <c r="U183" s="160"/>
      <c r="V183" s="160"/>
      <c r="W183" s="164">
        <f>W184</f>
        <v>0</v>
      </c>
      <c r="X183" s="164">
        <f>X184</f>
        <v>0</v>
      </c>
      <c r="Y183" s="160"/>
      <c r="Z183" s="165">
        <f>Z184</f>
        <v>0</v>
      </c>
      <c r="AA183" s="160"/>
      <c r="AB183" s="165">
        <f>AB184</f>
        <v>0</v>
      </c>
      <c r="AC183" s="160"/>
      <c r="AD183" s="165">
        <f>AD184</f>
        <v>0</v>
      </c>
      <c r="AE183" s="166"/>
      <c r="AR183" s="167" t="s">
        <v>92</v>
      </c>
      <c r="AT183" s="168" t="s">
        <v>83</v>
      </c>
      <c r="AU183" s="168" t="s">
        <v>92</v>
      </c>
      <c r="AY183" s="167" t="s">
        <v>167</v>
      </c>
      <c r="BK183" s="169">
        <f>BK184</f>
        <v>0</v>
      </c>
    </row>
    <row r="184" spans="2:65" s="1" customFormat="1" ht="38.25" customHeight="1">
      <c r="B184" s="37"/>
      <c r="C184" s="172" t="s">
        <v>434</v>
      </c>
      <c r="D184" s="172" t="s">
        <v>168</v>
      </c>
      <c r="E184" s="173" t="s">
        <v>926</v>
      </c>
      <c r="F184" s="279" t="s">
        <v>927</v>
      </c>
      <c r="G184" s="279"/>
      <c r="H184" s="279"/>
      <c r="I184" s="279"/>
      <c r="J184" s="174" t="s">
        <v>207</v>
      </c>
      <c r="K184" s="175">
        <v>12681.885</v>
      </c>
      <c r="L184" s="176">
        <v>0</v>
      </c>
      <c r="M184" s="281">
        <v>0</v>
      </c>
      <c r="N184" s="282"/>
      <c r="O184" s="282"/>
      <c r="P184" s="280">
        <f>ROUND(V184*K184,3)</f>
        <v>0</v>
      </c>
      <c r="Q184" s="280"/>
      <c r="R184" s="39"/>
      <c r="T184" s="177" t="s">
        <v>21</v>
      </c>
      <c r="U184" s="46" t="s">
        <v>49</v>
      </c>
      <c r="V184" s="178">
        <f>L184+M184</f>
        <v>0</v>
      </c>
      <c r="W184" s="178">
        <f>ROUND(L184*K184,3)</f>
        <v>0</v>
      </c>
      <c r="X184" s="178">
        <f>ROUND(M184*K184,3)</f>
        <v>0</v>
      </c>
      <c r="Y184" s="38"/>
      <c r="Z184" s="179">
        <f>Y184*K184</f>
        <v>0</v>
      </c>
      <c r="AA184" s="179">
        <v>0</v>
      </c>
      <c r="AB184" s="179">
        <f>AA184*K184</f>
        <v>0</v>
      </c>
      <c r="AC184" s="179">
        <v>0</v>
      </c>
      <c r="AD184" s="179">
        <f>AC184*K184</f>
        <v>0</v>
      </c>
      <c r="AE184" s="180" t="s">
        <v>21</v>
      </c>
      <c r="AR184" s="21" t="s">
        <v>172</v>
      </c>
      <c r="AT184" s="21" t="s">
        <v>168</v>
      </c>
      <c r="AU184" s="21" t="s">
        <v>141</v>
      </c>
      <c r="AY184" s="21" t="s">
        <v>167</v>
      </c>
      <c r="BE184" s="113">
        <f>IF(U184="základná",P184,0)</f>
        <v>0</v>
      </c>
      <c r="BF184" s="113">
        <f>IF(U184="znížená",P184,0)</f>
        <v>0</v>
      </c>
      <c r="BG184" s="113">
        <f>IF(U184="zákl. prenesená",P184,0)</f>
        <v>0</v>
      </c>
      <c r="BH184" s="113">
        <f>IF(U184="zníž. prenesená",P184,0)</f>
        <v>0</v>
      </c>
      <c r="BI184" s="113">
        <f>IF(U184="nulová",P184,0)</f>
        <v>0</v>
      </c>
      <c r="BJ184" s="21" t="s">
        <v>141</v>
      </c>
      <c r="BK184" s="181">
        <f>ROUND(V184*K184,3)</f>
        <v>0</v>
      </c>
      <c r="BL184" s="21" t="s">
        <v>172</v>
      </c>
      <c r="BM184" s="21" t="s">
        <v>437</v>
      </c>
    </row>
    <row r="185" spans="2:65" s="9" customFormat="1" ht="37.35" customHeight="1">
      <c r="B185" s="159"/>
      <c r="C185" s="160"/>
      <c r="D185" s="161" t="s">
        <v>135</v>
      </c>
      <c r="E185" s="161"/>
      <c r="F185" s="161"/>
      <c r="G185" s="161"/>
      <c r="H185" s="161"/>
      <c r="I185" s="161"/>
      <c r="J185" s="161"/>
      <c r="K185" s="161"/>
      <c r="L185" s="161"/>
      <c r="M185" s="300">
        <f>BK185</f>
        <v>0</v>
      </c>
      <c r="N185" s="301"/>
      <c r="O185" s="301"/>
      <c r="P185" s="301"/>
      <c r="Q185" s="301"/>
      <c r="R185" s="162"/>
      <c r="T185" s="163"/>
      <c r="U185" s="160"/>
      <c r="V185" s="160"/>
      <c r="W185" s="164">
        <f>W186+W190+W201</f>
        <v>0</v>
      </c>
      <c r="X185" s="164">
        <f>X186+X190+X201</f>
        <v>0</v>
      </c>
      <c r="Y185" s="160"/>
      <c r="Z185" s="165">
        <f>Z186+Z190+Z201</f>
        <v>0</v>
      </c>
      <c r="AA185" s="160"/>
      <c r="AB185" s="165">
        <f>AB186+AB190+AB201</f>
        <v>20.706000000000003</v>
      </c>
      <c r="AC185" s="160"/>
      <c r="AD185" s="165">
        <f>AD186+AD190+AD201</f>
        <v>0</v>
      </c>
      <c r="AE185" s="166"/>
      <c r="AR185" s="167" t="s">
        <v>141</v>
      </c>
      <c r="AT185" s="168" t="s">
        <v>83</v>
      </c>
      <c r="AU185" s="168" t="s">
        <v>84</v>
      </c>
      <c r="AY185" s="167" t="s">
        <v>167</v>
      </c>
      <c r="BK185" s="169">
        <f>BK186+BK190+BK201</f>
        <v>0</v>
      </c>
    </row>
    <row r="186" spans="2:65" s="9" customFormat="1" ht="19.899999999999999" customHeight="1">
      <c r="B186" s="159"/>
      <c r="C186" s="160"/>
      <c r="D186" s="170" t="s">
        <v>294</v>
      </c>
      <c r="E186" s="170"/>
      <c r="F186" s="170"/>
      <c r="G186" s="170"/>
      <c r="H186" s="170"/>
      <c r="I186" s="170"/>
      <c r="J186" s="170"/>
      <c r="K186" s="170"/>
      <c r="L186" s="170"/>
      <c r="M186" s="296">
        <f>BK186</f>
        <v>0</v>
      </c>
      <c r="N186" s="297"/>
      <c r="O186" s="297"/>
      <c r="P186" s="297"/>
      <c r="Q186" s="297"/>
      <c r="R186" s="162"/>
      <c r="T186" s="163"/>
      <c r="U186" s="160"/>
      <c r="V186" s="160"/>
      <c r="W186" s="164">
        <f>SUM(W187:W189)</f>
        <v>0</v>
      </c>
      <c r="X186" s="164">
        <f>SUM(X187:X189)</f>
        <v>0</v>
      </c>
      <c r="Y186" s="160"/>
      <c r="Z186" s="165">
        <f>SUM(Z187:Z189)</f>
        <v>0</v>
      </c>
      <c r="AA186" s="160"/>
      <c r="AB186" s="165">
        <f>SUM(AB187:AB189)</f>
        <v>20.706000000000003</v>
      </c>
      <c r="AC186" s="160"/>
      <c r="AD186" s="165">
        <f>SUM(AD187:AD189)</f>
        <v>0</v>
      </c>
      <c r="AE186" s="166"/>
      <c r="AR186" s="167" t="s">
        <v>141</v>
      </c>
      <c r="AT186" s="168" t="s">
        <v>83</v>
      </c>
      <c r="AU186" s="168" t="s">
        <v>92</v>
      </c>
      <c r="AY186" s="167" t="s">
        <v>167</v>
      </c>
      <c r="BK186" s="169">
        <f>SUM(BK187:BK189)</f>
        <v>0</v>
      </c>
    </row>
    <row r="187" spans="2:65" s="1" customFormat="1" ht="38.25" customHeight="1">
      <c r="B187" s="37"/>
      <c r="C187" s="172" t="s">
        <v>257</v>
      </c>
      <c r="D187" s="172" t="s">
        <v>168</v>
      </c>
      <c r="E187" s="173" t="s">
        <v>928</v>
      </c>
      <c r="F187" s="279" t="s">
        <v>929</v>
      </c>
      <c r="G187" s="279"/>
      <c r="H187" s="279"/>
      <c r="I187" s="279"/>
      <c r="J187" s="174" t="s">
        <v>198</v>
      </c>
      <c r="K187" s="175">
        <v>8700</v>
      </c>
      <c r="L187" s="176">
        <v>0</v>
      </c>
      <c r="M187" s="281">
        <v>0</v>
      </c>
      <c r="N187" s="282"/>
      <c r="O187" s="282"/>
      <c r="P187" s="280">
        <f>ROUND(V187*K187,3)</f>
        <v>0</v>
      </c>
      <c r="Q187" s="280"/>
      <c r="R187" s="39"/>
      <c r="T187" s="177" t="s">
        <v>21</v>
      </c>
      <c r="U187" s="46" t="s">
        <v>49</v>
      </c>
      <c r="V187" s="178">
        <f>L187+M187</f>
        <v>0</v>
      </c>
      <c r="W187" s="178">
        <f>ROUND(L187*K187,3)</f>
        <v>0</v>
      </c>
      <c r="X187" s="178">
        <f>ROUND(M187*K187,3)</f>
        <v>0</v>
      </c>
      <c r="Y187" s="38"/>
      <c r="Z187" s="179">
        <f>Y187*K187</f>
        <v>0</v>
      </c>
      <c r="AA187" s="179">
        <v>8.0000000000000007E-5</v>
      </c>
      <c r="AB187" s="179">
        <f>AA187*K187</f>
        <v>0.69600000000000006</v>
      </c>
      <c r="AC187" s="179">
        <v>0</v>
      </c>
      <c r="AD187" s="179">
        <f>AC187*K187</f>
        <v>0</v>
      </c>
      <c r="AE187" s="180" t="s">
        <v>21</v>
      </c>
      <c r="AR187" s="21" t="s">
        <v>203</v>
      </c>
      <c r="AT187" s="21" t="s">
        <v>168</v>
      </c>
      <c r="AU187" s="21" t="s">
        <v>141</v>
      </c>
      <c r="AY187" s="21" t="s">
        <v>167</v>
      </c>
      <c r="BE187" s="113">
        <f>IF(U187="základná",P187,0)</f>
        <v>0</v>
      </c>
      <c r="BF187" s="113">
        <f>IF(U187="znížená",P187,0)</f>
        <v>0</v>
      </c>
      <c r="BG187" s="113">
        <f>IF(U187="zákl. prenesená",P187,0)</f>
        <v>0</v>
      </c>
      <c r="BH187" s="113">
        <f>IF(U187="zníž. prenesená",P187,0)</f>
        <v>0</v>
      </c>
      <c r="BI187" s="113">
        <f>IF(U187="nulová",P187,0)</f>
        <v>0</v>
      </c>
      <c r="BJ187" s="21" t="s">
        <v>141</v>
      </c>
      <c r="BK187" s="181">
        <f>ROUND(V187*K187,3)</f>
        <v>0</v>
      </c>
      <c r="BL187" s="21" t="s">
        <v>203</v>
      </c>
      <c r="BM187" s="21" t="s">
        <v>930</v>
      </c>
    </row>
    <row r="188" spans="2:65" s="10" customFormat="1" ht="16.5" customHeight="1">
      <c r="B188" s="182"/>
      <c r="C188" s="183"/>
      <c r="D188" s="183"/>
      <c r="E188" s="184" t="s">
        <v>21</v>
      </c>
      <c r="F188" s="283" t="s">
        <v>931</v>
      </c>
      <c r="G188" s="284"/>
      <c r="H188" s="284"/>
      <c r="I188" s="284"/>
      <c r="J188" s="183"/>
      <c r="K188" s="185">
        <v>8700</v>
      </c>
      <c r="L188" s="183"/>
      <c r="M188" s="183"/>
      <c r="N188" s="183"/>
      <c r="O188" s="183"/>
      <c r="P188" s="183"/>
      <c r="Q188" s="183"/>
      <c r="R188" s="186"/>
      <c r="T188" s="187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8"/>
      <c r="AT188" s="189" t="s">
        <v>174</v>
      </c>
      <c r="AU188" s="189" t="s">
        <v>141</v>
      </c>
      <c r="AV188" s="10" t="s">
        <v>141</v>
      </c>
      <c r="AW188" s="10" t="s">
        <v>7</v>
      </c>
      <c r="AX188" s="10" t="s">
        <v>92</v>
      </c>
      <c r="AY188" s="189" t="s">
        <v>167</v>
      </c>
    </row>
    <row r="189" spans="2:65" s="1" customFormat="1" ht="16.5" customHeight="1">
      <c r="B189" s="37"/>
      <c r="C189" s="198" t="s">
        <v>478</v>
      </c>
      <c r="D189" s="198" t="s">
        <v>221</v>
      </c>
      <c r="E189" s="199" t="s">
        <v>932</v>
      </c>
      <c r="F189" s="289" t="s">
        <v>933</v>
      </c>
      <c r="G189" s="289"/>
      <c r="H189" s="289"/>
      <c r="I189" s="289"/>
      <c r="J189" s="200" t="s">
        <v>198</v>
      </c>
      <c r="K189" s="201">
        <v>10005</v>
      </c>
      <c r="L189" s="202">
        <v>0</v>
      </c>
      <c r="M189" s="290"/>
      <c r="N189" s="290"/>
      <c r="O189" s="291"/>
      <c r="P189" s="280">
        <f>ROUND(V189*K189,3)</f>
        <v>0</v>
      </c>
      <c r="Q189" s="280"/>
      <c r="R189" s="39"/>
      <c r="T189" s="177" t="s">
        <v>21</v>
      </c>
      <c r="U189" s="46" t="s">
        <v>49</v>
      </c>
      <c r="V189" s="178">
        <f>L189+M189</f>
        <v>0</v>
      </c>
      <c r="W189" s="178">
        <f>ROUND(L189*K189,3)</f>
        <v>0</v>
      </c>
      <c r="X189" s="178">
        <f>ROUND(M189*K189,3)</f>
        <v>0</v>
      </c>
      <c r="Y189" s="38"/>
      <c r="Z189" s="179">
        <f>Y189*K189</f>
        <v>0</v>
      </c>
      <c r="AA189" s="179">
        <v>2E-3</v>
      </c>
      <c r="AB189" s="179">
        <f>AA189*K189</f>
        <v>20.010000000000002</v>
      </c>
      <c r="AC189" s="179">
        <v>0</v>
      </c>
      <c r="AD189" s="179">
        <f>AC189*K189</f>
        <v>0</v>
      </c>
      <c r="AE189" s="180" t="s">
        <v>21</v>
      </c>
      <c r="AR189" s="21" t="s">
        <v>238</v>
      </c>
      <c r="AT189" s="21" t="s">
        <v>221</v>
      </c>
      <c r="AU189" s="21" t="s">
        <v>141</v>
      </c>
      <c r="AY189" s="21" t="s">
        <v>167</v>
      </c>
      <c r="BE189" s="113">
        <f>IF(U189="základná",P189,0)</f>
        <v>0</v>
      </c>
      <c r="BF189" s="113">
        <f>IF(U189="znížená",P189,0)</f>
        <v>0</v>
      </c>
      <c r="BG189" s="113">
        <f>IF(U189="zákl. prenesená",P189,0)</f>
        <v>0</v>
      </c>
      <c r="BH189" s="113">
        <f>IF(U189="zníž. prenesená",P189,0)</f>
        <v>0</v>
      </c>
      <c r="BI189" s="113">
        <f>IF(U189="nulová",P189,0)</f>
        <v>0</v>
      </c>
      <c r="BJ189" s="21" t="s">
        <v>141</v>
      </c>
      <c r="BK189" s="181">
        <f>ROUND(V189*K189,3)</f>
        <v>0</v>
      </c>
      <c r="BL189" s="21" t="s">
        <v>203</v>
      </c>
      <c r="BM189" s="21" t="s">
        <v>934</v>
      </c>
    </row>
    <row r="190" spans="2:65" s="9" customFormat="1" ht="29.85" customHeight="1">
      <c r="B190" s="159"/>
      <c r="C190" s="160"/>
      <c r="D190" s="170" t="s">
        <v>136</v>
      </c>
      <c r="E190" s="170"/>
      <c r="F190" s="170"/>
      <c r="G190" s="170"/>
      <c r="H190" s="170"/>
      <c r="I190" s="170"/>
      <c r="J190" s="170"/>
      <c r="K190" s="170"/>
      <c r="L190" s="170"/>
      <c r="M190" s="298">
        <f>BK190</f>
        <v>0</v>
      </c>
      <c r="N190" s="299"/>
      <c r="O190" s="299"/>
      <c r="P190" s="299"/>
      <c r="Q190" s="299"/>
      <c r="R190" s="162"/>
      <c r="T190" s="163"/>
      <c r="U190" s="160"/>
      <c r="V190" s="160"/>
      <c r="W190" s="164">
        <f>SUM(W191:W200)</f>
        <v>0</v>
      </c>
      <c r="X190" s="164">
        <f>SUM(X191:X200)</f>
        <v>0</v>
      </c>
      <c r="Y190" s="160"/>
      <c r="Z190" s="165">
        <f>SUM(Z191:Z200)</f>
        <v>0</v>
      </c>
      <c r="AA190" s="160"/>
      <c r="AB190" s="165">
        <f>SUM(AB191:AB200)</f>
        <v>0</v>
      </c>
      <c r="AC190" s="160"/>
      <c r="AD190" s="165">
        <f>SUM(AD191:AD200)</f>
        <v>0</v>
      </c>
      <c r="AE190" s="166"/>
      <c r="AR190" s="167" t="s">
        <v>141</v>
      </c>
      <c r="AT190" s="168" t="s">
        <v>83</v>
      </c>
      <c r="AU190" s="168" t="s">
        <v>92</v>
      </c>
      <c r="AY190" s="167" t="s">
        <v>167</v>
      </c>
      <c r="BK190" s="169">
        <f>SUM(BK191:BK200)</f>
        <v>0</v>
      </c>
    </row>
    <row r="191" spans="2:65" s="1" customFormat="1" ht="38.25" customHeight="1">
      <c r="B191" s="37"/>
      <c r="C191" s="172" t="s">
        <v>242</v>
      </c>
      <c r="D191" s="172" t="s">
        <v>168</v>
      </c>
      <c r="E191" s="173" t="s">
        <v>935</v>
      </c>
      <c r="F191" s="279" t="s">
        <v>936</v>
      </c>
      <c r="G191" s="279"/>
      <c r="H191" s="279"/>
      <c r="I191" s="279"/>
      <c r="J191" s="174" t="s">
        <v>267</v>
      </c>
      <c r="K191" s="175">
        <v>8100</v>
      </c>
      <c r="L191" s="176">
        <v>0</v>
      </c>
      <c r="M191" s="281">
        <v>0</v>
      </c>
      <c r="N191" s="282"/>
      <c r="O191" s="282"/>
      <c r="P191" s="280">
        <f>ROUND(V191*K191,3)</f>
        <v>0</v>
      </c>
      <c r="Q191" s="280"/>
      <c r="R191" s="39"/>
      <c r="T191" s="177" t="s">
        <v>21</v>
      </c>
      <c r="U191" s="46" t="s">
        <v>49</v>
      </c>
      <c r="V191" s="178">
        <f>L191+M191</f>
        <v>0</v>
      </c>
      <c r="W191" s="178">
        <f>ROUND(L191*K191,3)</f>
        <v>0</v>
      </c>
      <c r="X191" s="178">
        <f>ROUND(M191*K191,3)</f>
        <v>0</v>
      </c>
      <c r="Y191" s="38"/>
      <c r="Z191" s="179">
        <f>Y191*K191</f>
        <v>0</v>
      </c>
      <c r="AA191" s="179">
        <v>0</v>
      </c>
      <c r="AB191" s="179">
        <f>AA191*K191</f>
        <v>0</v>
      </c>
      <c r="AC191" s="179">
        <v>0</v>
      </c>
      <c r="AD191" s="179">
        <f>AC191*K191</f>
        <v>0</v>
      </c>
      <c r="AE191" s="180" t="s">
        <v>21</v>
      </c>
      <c r="AR191" s="21" t="s">
        <v>203</v>
      </c>
      <c r="AT191" s="21" t="s">
        <v>168</v>
      </c>
      <c r="AU191" s="21" t="s">
        <v>141</v>
      </c>
      <c r="AY191" s="21" t="s">
        <v>167</v>
      </c>
      <c r="BE191" s="113">
        <f>IF(U191="základná",P191,0)</f>
        <v>0</v>
      </c>
      <c r="BF191" s="113">
        <f>IF(U191="znížená",P191,0)</f>
        <v>0</v>
      </c>
      <c r="BG191" s="113">
        <f>IF(U191="zákl. prenesená",P191,0)</f>
        <v>0</v>
      </c>
      <c r="BH191" s="113">
        <f>IF(U191="zníž. prenesená",P191,0)</f>
        <v>0</v>
      </c>
      <c r="BI191" s="113">
        <f>IF(U191="nulová",P191,0)</f>
        <v>0</v>
      </c>
      <c r="BJ191" s="21" t="s">
        <v>141</v>
      </c>
      <c r="BK191" s="181">
        <f>ROUND(V191*K191,3)</f>
        <v>0</v>
      </c>
      <c r="BL191" s="21" t="s">
        <v>203</v>
      </c>
      <c r="BM191" s="21" t="s">
        <v>443</v>
      </c>
    </row>
    <row r="192" spans="2:65" s="10" customFormat="1" ht="16.5" customHeight="1">
      <c r="B192" s="182"/>
      <c r="C192" s="183"/>
      <c r="D192" s="183"/>
      <c r="E192" s="184" t="s">
        <v>21</v>
      </c>
      <c r="F192" s="283" t="s">
        <v>937</v>
      </c>
      <c r="G192" s="284"/>
      <c r="H192" s="284"/>
      <c r="I192" s="284"/>
      <c r="J192" s="183"/>
      <c r="K192" s="185">
        <v>8100</v>
      </c>
      <c r="L192" s="183"/>
      <c r="M192" s="183"/>
      <c r="N192" s="183"/>
      <c r="O192" s="183"/>
      <c r="P192" s="183"/>
      <c r="Q192" s="183"/>
      <c r="R192" s="186"/>
      <c r="T192" s="187"/>
      <c r="U192" s="183"/>
      <c r="V192" s="183"/>
      <c r="W192" s="183"/>
      <c r="X192" s="183"/>
      <c r="Y192" s="183"/>
      <c r="Z192" s="183"/>
      <c r="AA192" s="183"/>
      <c r="AB192" s="183"/>
      <c r="AC192" s="183"/>
      <c r="AD192" s="183"/>
      <c r="AE192" s="188"/>
      <c r="AT192" s="189" t="s">
        <v>174</v>
      </c>
      <c r="AU192" s="189" t="s">
        <v>141</v>
      </c>
      <c r="AV192" s="10" t="s">
        <v>141</v>
      </c>
      <c r="AW192" s="10" t="s">
        <v>7</v>
      </c>
      <c r="AX192" s="10" t="s">
        <v>84</v>
      </c>
      <c r="AY192" s="189" t="s">
        <v>167</v>
      </c>
    </row>
    <row r="193" spans="2:65" s="11" customFormat="1" ht="16.5" customHeight="1">
      <c r="B193" s="190"/>
      <c r="C193" s="191"/>
      <c r="D193" s="191"/>
      <c r="E193" s="192" t="s">
        <v>21</v>
      </c>
      <c r="F193" s="285" t="s">
        <v>175</v>
      </c>
      <c r="G193" s="286"/>
      <c r="H193" s="286"/>
      <c r="I193" s="286"/>
      <c r="J193" s="191"/>
      <c r="K193" s="193">
        <v>8100</v>
      </c>
      <c r="L193" s="191"/>
      <c r="M193" s="191"/>
      <c r="N193" s="191"/>
      <c r="O193" s="191"/>
      <c r="P193" s="191"/>
      <c r="Q193" s="191"/>
      <c r="R193" s="194"/>
      <c r="T193" s="195"/>
      <c r="U193" s="191"/>
      <c r="V193" s="191"/>
      <c r="W193" s="191"/>
      <c r="X193" s="191"/>
      <c r="Y193" s="191"/>
      <c r="Z193" s="191"/>
      <c r="AA193" s="191"/>
      <c r="AB193" s="191"/>
      <c r="AC193" s="191"/>
      <c r="AD193" s="191"/>
      <c r="AE193" s="196"/>
      <c r="AT193" s="197" t="s">
        <v>174</v>
      </c>
      <c r="AU193" s="197" t="s">
        <v>141</v>
      </c>
      <c r="AV193" s="11" t="s">
        <v>172</v>
      </c>
      <c r="AW193" s="11" t="s">
        <v>7</v>
      </c>
      <c r="AX193" s="11" t="s">
        <v>92</v>
      </c>
      <c r="AY193" s="197" t="s">
        <v>167</v>
      </c>
    </row>
    <row r="194" spans="2:65" s="1" customFormat="1" ht="16.5" customHeight="1">
      <c r="B194" s="37"/>
      <c r="C194" s="198" t="s">
        <v>447</v>
      </c>
      <c r="D194" s="198" t="s">
        <v>221</v>
      </c>
      <c r="E194" s="199" t="s">
        <v>806</v>
      </c>
      <c r="F194" s="289" t="s">
        <v>807</v>
      </c>
      <c r="G194" s="289"/>
      <c r="H194" s="289"/>
      <c r="I194" s="289"/>
      <c r="J194" s="200" t="s">
        <v>207</v>
      </c>
      <c r="K194" s="201">
        <v>8.1</v>
      </c>
      <c r="L194" s="202">
        <v>0</v>
      </c>
      <c r="M194" s="290"/>
      <c r="N194" s="290"/>
      <c r="O194" s="291"/>
      <c r="P194" s="280">
        <f>ROUND(V194*K194,3)</f>
        <v>0</v>
      </c>
      <c r="Q194" s="280"/>
      <c r="R194" s="39"/>
      <c r="T194" s="177" t="s">
        <v>21</v>
      </c>
      <c r="U194" s="46" t="s">
        <v>49</v>
      </c>
      <c r="V194" s="178">
        <f>L194+M194</f>
        <v>0</v>
      </c>
      <c r="W194" s="178">
        <f>ROUND(L194*K194,3)</f>
        <v>0</v>
      </c>
      <c r="X194" s="178">
        <f>ROUND(M194*K194,3)</f>
        <v>0</v>
      </c>
      <c r="Y194" s="38"/>
      <c r="Z194" s="179">
        <f>Y194*K194</f>
        <v>0</v>
      </c>
      <c r="AA194" s="179">
        <v>0</v>
      </c>
      <c r="AB194" s="179">
        <f>AA194*K194</f>
        <v>0</v>
      </c>
      <c r="AC194" s="179">
        <v>0</v>
      </c>
      <c r="AD194" s="179">
        <f>AC194*K194</f>
        <v>0</v>
      </c>
      <c r="AE194" s="180" t="s">
        <v>21</v>
      </c>
      <c r="AR194" s="21" t="s">
        <v>238</v>
      </c>
      <c r="AT194" s="21" t="s">
        <v>221</v>
      </c>
      <c r="AU194" s="21" t="s">
        <v>141</v>
      </c>
      <c r="AY194" s="21" t="s">
        <v>167</v>
      </c>
      <c r="BE194" s="113">
        <f>IF(U194="základná",P194,0)</f>
        <v>0</v>
      </c>
      <c r="BF194" s="113">
        <f>IF(U194="znížená",P194,0)</f>
        <v>0</v>
      </c>
      <c r="BG194" s="113">
        <f>IF(U194="zákl. prenesená",P194,0)</f>
        <v>0</v>
      </c>
      <c r="BH194" s="113">
        <f>IF(U194="zníž. prenesená",P194,0)</f>
        <v>0</v>
      </c>
      <c r="BI194" s="113">
        <f>IF(U194="nulová",P194,0)</f>
        <v>0</v>
      </c>
      <c r="BJ194" s="21" t="s">
        <v>141</v>
      </c>
      <c r="BK194" s="181">
        <f>ROUND(V194*K194,3)</f>
        <v>0</v>
      </c>
      <c r="BL194" s="21" t="s">
        <v>203</v>
      </c>
      <c r="BM194" s="21" t="s">
        <v>450</v>
      </c>
    </row>
    <row r="195" spans="2:65" s="10" customFormat="1" ht="16.5" customHeight="1">
      <c r="B195" s="182"/>
      <c r="C195" s="183"/>
      <c r="D195" s="183"/>
      <c r="E195" s="184" t="s">
        <v>21</v>
      </c>
      <c r="F195" s="283" t="s">
        <v>938</v>
      </c>
      <c r="G195" s="284"/>
      <c r="H195" s="284"/>
      <c r="I195" s="284"/>
      <c r="J195" s="183"/>
      <c r="K195" s="185">
        <v>8.1</v>
      </c>
      <c r="L195" s="183"/>
      <c r="M195" s="183"/>
      <c r="N195" s="183"/>
      <c r="O195" s="183"/>
      <c r="P195" s="183"/>
      <c r="Q195" s="183"/>
      <c r="R195" s="186"/>
      <c r="T195" s="187"/>
      <c r="U195" s="183"/>
      <c r="V195" s="183"/>
      <c r="W195" s="183"/>
      <c r="X195" s="183"/>
      <c r="Y195" s="183"/>
      <c r="Z195" s="183"/>
      <c r="AA195" s="183"/>
      <c r="AB195" s="183"/>
      <c r="AC195" s="183"/>
      <c r="AD195" s="183"/>
      <c r="AE195" s="188"/>
      <c r="AT195" s="189" t="s">
        <v>174</v>
      </c>
      <c r="AU195" s="189" t="s">
        <v>141</v>
      </c>
      <c r="AV195" s="10" t="s">
        <v>141</v>
      </c>
      <c r="AW195" s="10" t="s">
        <v>7</v>
      </c>
      <c r="AX195" s="10" t="s">
        <v>84</v>
      </c>
      <c r="AY195" s="189" t="s">
        <v>167</v>
      </c>
    </row>
    <row r="196" spans="2:65" s="11" customFormat="1" ht="16.5" customHeight="1">
      <c r="B196" s="190"/>
      <c r="C196" s="191"/>
      <c r="D196" s="191"/>
      <c r="E196" s="192" t="s">
        <v>21</v>
      </c>
      <c r="F196" s="285" t="s">
        <v>175</v>
      </c>
      <c r="G196" s="286"/>
      <c r="H196" s="286"/>
      <c r="I196" s="286"/>
      <c r="J196" s="191"/>
      <c r="K196" s="193">
        <v>8.1</v>
      </c>
      <c r="L196" s="191"/>
      <c r="M196" s="191"/>
      <c r="N196" s="191"/>
      <c r="O196" s="191"/>
      <c r="P196" s="191"/>
      <c r="Q196" s="191"/>
      <c r="R196" s="194"/>
      <c r="T196" s="195"/>
      <c r="U196" s="191"/>
      <c r="V196" s="191"/>
      <c r="W196" s="191"/>
      <c r="X196" s="191"/>
      <c r="Y196" s="191"/>
      <c r="Z196" s="191"/>
      <c r="AA196" s="191"/>
      <c r="AB196" s="191"/>
      <c r="AC196" s="191"/>
      <c r="AD196" s="191"/>
      <c r="AE196" s="196"/>
      <c r="AT196" s="197" t="s">
        <v>174</v>
      </c>
      <c r="AU196" s="197" t="s">
        <v>141</v>
      </c>
      <c r="AV196" s="11" t="s">
        <v>172</v>
      </c>
      <c r="AW196" s="11" t="s">
        <v>7</v>
      </c>
      <c r="AX196" s="11" t="s">
        <v>92</v>
      </c>
      <c r="AY196" s="197" t="s">
        <v>167</v>
      </c>
    </row>
    <row r="197" spans="2:65" s="1" customFormat="1" ht="38.25" customHeight="1">
      <c r="B197" s="37"/>
      <c r="C197" s="172" t="s">
        <v>245</v>
      </c>
      <c r="D197" s="172" t="s">
        <v>168</v>
      </c>
      <c r="E197" s="173" t="s">
        <v>939</v>
      </c>
      <c r="F197" s="279" t="s">
        <v>940</v>
      </c>
      <c r="G197" s="279"/>
      <c r="H197" s="279"/>
      <c r="I197" s="279"/>
      <c r="J197" s="174" t="s">
        <v>267</v>
      </c>
      <c r="K197" s="175">
        <v>8100</v>
      </c>
      <c r="L197" s="176">
        <v>0</v>
      </c>
      <c r="M197" s="281">
        <v>0</v>
      </c>
      <c r="N197" s="282"/>
      <c r="O197" s="282"/>
      <c r="P197" s="280">
        <f>ROUND(V197*K197,3)</f>
        <v>0</v>
      </c>
      <c r="Q197" s="280"/>
      <c r="R197" s="39"/>
      <c r="T197" s="177" t="s">
        <v>21</v>
      </c>
      <c r="U197" s="46" t="s">
        <v>49</v>
      </c>
      <c r="V197" s="178">
        <f>L197+M197</f>
        <v>0</v>
      </c>
      <c r="W197" s="178">
        <f>ROUND(L197*K197,3)</f>
        <v>0</v>
      </c>
      <c r="X197" s="178">
        <f>ROUND(M197*K197,3)</f>
        <v>0</v>
      </c>
      <c r="Y197" s="38"/>
      <c r="Z197" s="179">
        <f>Y197*K197</f>
        <v>0</v>
      </c>
      <c r="AA197" s="179">
        <v>0</v>
      </c>
      <c r="AB197" s="179">
        <f>AA197*K197</f>
        <v>0</v>
      </c>
      <c r="AC197" s="179">
        <v>0</v>
      </c>
      <c r="AD197" s="179">
        <f>AC197*K197</f>
        <v>0</v>
      </c>
      <c r="AE197" s="180" t="s">
        <v>21</v>
      </c>
      <c r="AR197" s="21" t="s">
        <v>203</v>
      </c>
      <c r="AT197" s="21" t="s">
        <v>168</v>
      </c>
      <c r="AU197" s="21" t="s">
        <v>141</v>
      </c>
      <c r="AY197" s="21" t="s">
        <v>167</v>
      </c>
      <c r="BE197" s="113">
        <f>IF(U197="základná",P197,0)</f>
        <v>0</v>
      </c>
      <c r="BF197" s="113">
        <f>IF(U197="znížená",P197,0)</f>
        <v>0</v>
      </c>
      <c r="BG197" s="113">
        <f>IF(U197="zákl. prenesená",P197,0)</f>
        <v>0</v>
      </c>
      <c r="BH197" s="113">
        <f>IF(U197="zníž. prenesená",P197,0)</f>
        <v>0</v>
      </c>
      <c r="BI197" s="113">
        <f>IF(U197="nulová",P197,0)</f>
        <v>0</v>
      </c>
      <c r="BJ197" s="21" t="s">
        <v>141</v>
      </c>
      <c r="BK197" s="181">
        <f>ROUND(V197*K197,3)</f>
        <v>0</v>
      </c>
      <c r="BL197" s="21" t="s">
        <v>203</v>
      </c>
      <c r="BM197" s="21" t="s">
        <v>454</v>
      </c>
    </row>
    <row r="198" spans="2:65" s="10" customFormat="1" ht="16.5" customHeight="1">
      <c r="B198" s="182"/>
      <c r="C198" s="183"/>
      <c r="D198" s="183"/>
      <c r="E198" s="184" t="s">
        <v>21</v>
      </c>
      <c r="F198" s="283" t="s">
        <v>937</v>
      </c>
      <c r="G198" s="284"/>
      <c r="H198" s="284"/>
      <c r="I198" s="284"/>
      <c r="J198" s="183"/>
      <c r="K198" s="185">
        <v>8100</v>
      </c>
      <c r="L198" s="183"/>
      <c r="M198" s="183"/>
      <c r="N198" s="183"/>
      <c r="O198" s="183"/>
      <c r="P198" s="183"/>
      <c r="Q198" s="183"/>
      <c r="R198" s="186"/>
      <c r="T198" s="187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8"/>
      <c r="AT198" s="189" t="s">
        <v>174</v>
      </c>
      <c r="AU198" s="189" t="s">
        <v>141</v>
      </c>
      <c r="AV198" s="10" t="s">
        <v>141</v>
      </c>
      <c r="AW198" s="10" t="s">
        <v>7</v>
      </c>
      <c r="AX198" s="10" t="s">
        <v>84</v>
      </c>
      <c r="AY198" s="189" t="s">
        <v>167</v>
      </c>
    </row>
    <row r="199" spans="2:65" s="11" customFormat="1" ht="16.5" customHeight="1">
      <c r="B199" s="190"/>
      <c r="C199" s="191"/>
      <c r="D199" s="191"/>
      <c r="E199" s="192" t="s">
        <v>21</v>
      </c>
      <c r="F199" s="285" t="s">
        <v>175</v>
      </c>
      <c r="G199" s="286"/>
      <c r="H199" s="286"/>
      <c r="I199" s="286"/>
      <c r="J199" s="191"/>
      <c r="K199" s="193">
        <v>8100</v>
      </c>
      <c r="L199" s="191"/>
      <c r="M199" s="191"/>
      <c r="N199" s="191"/>
      <c r="O199" s="191"/>
      <c r="P199" s="191"/>
      <c r="Q199" s="191"/>
      <c r="R199" s="194"/>
      <c r="T199" s="195"/>
      <c r="U199" s="191"/>
      <c r="V199" s="191"/>
      <c r="W199" s="191"/>
      <c r="X199" s="191"/>
      <c r="Y199" s="191"/>
      <c r="Z199" s="191"/>
      <c r="AA199" s="191"/>
      <c r="AB199" s="191"/>
      <c r="AC199" s="191"/>
      <c r="AD199" s="191"/>
      <c r="AE199" s="196"/>
      <c r="AT199" s="197" t="s">
        <v>174</v>
      </c>
      <c r="AU199" s="197" t="s">
        <v>141</v>
      </c>
      <c r="AV199" s="11" t="s">
        <v>172</v>
      </c>
      <c r="AW199" s="11" t="s">
        <v>7</v>
      </c>
      <c r="AX199" s="11" t="s">
        <v>92</v>
      </c>
      <c r="AY199" s="197" t="s">
        <v>167</v>
      </c>
    </row>
    <row r="200" spans="2:65" s="1" customFormat="1" ht="38.25" customHeight="1">
      <c r="B200" s="37"/>
      <c r="C200" s="172" t="s">
        <v>455</v>
      </c>
      <c r="D200" s="172" t="s">
        <v>168</v>
      </c>
      <c r="E200" s="173" t="s">
        <v>274</v>
      </c>
      <c r="F200" s="279" t="s">
        <v>275</v>
      </c>
      <c r="G200" s="279"/>
      <c r="H200" s="279"/>
      <c r="I200" s="279"/>
      <c r="J200" s="174" t="s">
        <v>276</v>
      </c>
      <c r="K200" s="176">
        <v>0</v>
      </c>
      <c r="L200" s="176">
        <v>0</v>
      </c>
      <c r="M200" s="281">
        <v>0</v>
      </c>
      <c r="N200" s="282"/>
      <c r="O200" s="282"/>
      <c r="P200" s="280">
        <f>ROUND(V200*K200,3)</f>
        <v>0</v>
      </c>
      <c r="Q200" s="280"/>
      <c r="R200" s="39"/>
      <c r="T200" s="177" t="s">
        <v>21</v>
      </c>
      <c r="U200" s="46" t="s">
        <v>49</v>
      </c>
      <c r="V200" s="178">
        <f>L200+M200</f>
        <v>0</v>
      </c>
      <c r="W200" s="178">
        <f>ROUND(L200*K200,3)</f>
        <v>0</v>
      </c>
      <c r="X200" s="178">
        <f>ROUND(M200*K200,3)</f>
        <v>0</v>
      </c>
      <c r="Y200" s="38"/>
      <c r="Z200" s="179">
        <f>Y200*K200</f>
        <v>0</v>
      </c>
      <c r="AA200" s="179">
        <v>0</v>
      </c>
      <c r="AB200" s="179">
        <f>AA200*K200</f>
        <v>0</v>
      </c>
      <c r="AC200" s="179">
        <v>0</v>
      </c>
      <c r="AD200" s="179">
        <f>AC200*K200</f>
        <v>0</v>
      </c>
      <c r="AE200" s="180" t="s">
        <v>21</v>
      </c>
      <c r="AR200" s="21" t="s">
        <v>203</v>
      </c>
      <c r="AT200" s="21" t="s">
        <v>168</v>
      </c>
      <c r="AU200" s="21" t="s">
        <v>141</v>
      </c>
      <c r="AY200" s="21" t="s">
        <v>167</v>
      </c>
      <c r="BE200" s="113">
        <f>IF(U200="základná",P200,0)</f>
        <v>0</v>
      </c>
      <c r="BF200" s="113">
        <f>IF(U200="znížená",P200,0)</f>
        <v>0</v>
      </c>
      <c r="BG200" s="113">
        <f>IF(U200="zákl. prenesená",P200,0)</f>
        <v>0</v>
      </c>
      <c r="BH200" s="113">
        <f>IF(U200="zníž. prenesená",P200,0)</f>
        <v>0</v>
      </c>
      <c r="BI200" s="113">
        <f>IF(U200="nulová",P200,0)</f>
        <v>0</v>
      </c>
      <c r="BJ200" s="21" t="s">
        <v>141</v>
      </c>
      <c r="BK200" s="181">
        <f>ROUND(V200*K200,3)</f>
        <v>0</v>
      </c>
      <c r="BL200" s="21" t="s">
        <v>203</v>
      </c>
      <c r="BM200" s="21" t="s">
        <v>458</v>
      </c>
    </row>
    <row r="201" spans="2:65" s="9" customFormat="1" ht="29.85" customHeight="1">
      <c r="B201" s="159"/>
      <c r="C201" s="160"/>
      <c r="D201" s="170" t="s">
        <v>137</v>
      </c>
      <c r="E201" s="170"/>
      <c r="F201" s="170"/>
      <c r="G201" s="170"/>
      <c r="H201" s="170"/>
      <c r="I201" s="170"/>
      <c r="J201" s="170"/>
      <c r="K201" s="170"/>
      <c r="L201" s="170"/>
      <c r="M201" s="298">
        <f>BK201</f>
        <v>0</v>
      </c>
      <c r="N201" s="299"/>
      <c r="O201" s="299"/>
      <c r="P201" s="299"/>
      <c r="Q201" s="299"/>
      <c r="R201" s="162"/>
      <c r="T201" s="163"/>
      <c r="U201" s="160"/>
      <c r="V201" s="160"/>
      <c r="W201" s="164">
        <f>SUM(W202:W205)</f>
        <v>0</v>
      </c>
      <c r="X201" s="164">
        <f>SUM(X202:X205)</f>
        <v>0</v>
      </c>
      <c r="Y201" s="160"/>
      <c r="Z201" s="165">
        <f>SUM(Z202:Z205)</f>
        <v>0</v>
      </c>
      <c r="AA201" s="160"/>
      <c r="AB201" s="165">
        <f>SUM(AB202:AB205)</f>
        <v>0</v>
      </c>
      <c r="AC201" s="160"/>
      <c r="AD201" s="165">
        <f>SUM(AD202:AD205)</f>
        <v>0</v>
      </c>
      <c r="AE201" s="166"/>
      <c r="AR201" s="167" t="s">
        <v>141</v>
      </c>
      <c r="AT201" s="168" t="s">
        <v>83</v>
      </c>
      <c r="AU201" s="168" t="s">
        <v>92</v>
      </c>
      <c r="AY201" s="167" t="s">
        <v>167</v>
      </c>
      <c r="BK201" s="169">
        <f>SUM(BK202:BK205)</f>
        <v>0</v>
      </c>
    </row>
    <row r="202" spans="2:65" s="1" customFormat="1" ht="38.25" customHeight="1">
      <c r="B202" s="37"/>
      <c r="C202" s="172" t="s">
        <v>250</v>
      </c>
      <c r="D202" s="172" t="s">
        <v>168</v>
      </c>
      <c r="E202" s="173" t="s">
        <v>811</v>
      </c>
      <c r="F202" s="279" t="s">
        <v>812</v>
      </c>
      <c r="G202" s="279"/>
      <c r="H202" s="279"/>
      <c r="I202" s="279"/>
      <c r="J202" s="174" t="s">
        <v>198</v>
      </c>
      <c r="K202" s="175">
        <v>194.7</v>
      </c>
      <c r="L202" s="176">
        <v>0</v>
      </c>
      <c r="M202" s="281">
        <v>0</v>
      </c>
      <c r="N202" s="282"/>
      <c r="O202" s="282"/>
      <c r="P202" s="280">
        <f>ROUND(V202*K202,3)</f>
        <v>0</v>
      </c>
      <c r="Q202" s="280"/>
      <c r="R202" s="39"/>
      <c r="T202" s="177" t="s">
        <v>21</v>
      </c>
      <c r="U202" s="46" t="s">
        <v>49</v>
      </c>
      <c r="V202" s="178">
        <f>L202+M202</f>
        <v>0</v>
      </c>
      <c r="W202" s="178">
        <f>ROUND(L202*K202,3)</f>
        <v>0</v>
      </c>
      <c r="X202" s="178">
        <f>ROUND(M202*K202,3)</f>
        <v>0</v>
      </c>
      <c r="Y202" s="38"/>
      <c r="Z202" s="179">
        <f>Y202*K202</f>
        <v>0</v>
      </c>
      <c r="AA202" s="179">
        <v>0</v>
      </c>
      <c r="AB202" s="179">
        <f>AA202*K202</f>
        <v>0</v>
      </c>
      <c r="AC202" s="179">
        <v>0</v>
      </c>
      <c r="AD202" s="179">
        <f>AC202*K202</f>
        <v>0</v>
      </c>
      <c r="AE202" s="180" t="s">
        <v>21</v>
      </c>
      <c r="AR202" s="21" t="s">
        <v>203</v>
      </c>
      <c r="AT202" s="21" t="s">
        <v>168</v>
      </c>
      <c r="AU202" s="21" t="s">
        <v>141</v>
      </c>
      <c r="AY202" s="21" t="s">
        <v>167</v>
      </c>
      <c r="BE202" s="113">
        <f>IF(U202="základná",P202,0)</f>
        <v>0</v>
      </c>
      <c r="BF202" s="113">
        <f>IF(U202="znížená",P202,0)</f>
        <v>0</v>
      </c>
      <c r="BG202" s="113">
        <f>IF(U202="zákl. prenesená",P202,0)</f>
        <v>0</v>
      </c>
      <c r="BH202" s="113">
        <f>IF(U202="zníž. prenesená",P202,0)</f>
        <v>0</v>
      </c>
      <c r="BI202" s="113">
        <f>IF(U202="nulová",P202,0)</f>
        <v>0</v>
      </c>
      <c r="BJ202" s="21" t="s">
        <v>141</v>
      </c>
      <c r="BK202" s="181">
        <f>ROUND(V202*K202,3)</f>
        <v>0</v>
      </c>
      <c r="BL202" s="21" t="s">
        <v>203</v>
      </c>
      <c r="BM202" s="21" t="s">
        <v>461</v>
      </c>
    </row>
    <row r="203" spans="2:65" s="1" customFormat="1" ht="25.5" customHeight="1">
      <c r="B203" s="37"/>
      <c r="C203" s="172" t="s">
        <v>463</v>
      </c>
      <c r="D203" s="172" t="s">
        <v>168</v>
      </c>
      <c r="E203" s="173" t="s">
        <v>279</v>
      </c>
      <c r="F203" s="279" t="s">
        <v>280</v>
      </c>
      <c r="G203" s="279"/>
      <c r="H203" s="279"/>
      <c r="I203" s="279"/>
      <c r="J203" s="174" t="s">
        <v>198</v>
      </c>
      <c r="K203" s="175">
        <v>194.7</v>
      </c>
      <c r="L203" s="176">
        <v>0</v>
      </c>
      <c r="M203" s="281">
        <v>0</v>
      </c>
      <c r="N203" s="282"/>
      <c r="O203" s="282"/>
      <c r="P203" s="280">
        <f>ROUND(V203*K203,3)</f>
        <v>0</v>
      </c>
      <c r="Q203" s="280"/>
      <c r="R203" s="39"/>
      <c r="T203" s="177" t="s">
        <v>21</v>
      </c>
      <c r="U203" s="46" t="s">
        <v>49</v>
      </c>
      <c r="V203" s="178">
        <f>L203+M203</f>
        <v>0</v>
      </c>
      <c r="W203" s="178">
        <f>ROUND(L203*K203,3)</f>
        <v>0</v>
      </c>
      <c r="X203" s="178">
        <f>ROUND(M203*K203,3)</f>
        <v>0</v>
      </c>
      <c r="Y203" s="38"/>
      <c r="Z203" s="179">
        <f>Y203*K203</f>
        <v>0</v>
      </c>
      <c r="AA203" s="179">
        <v>0</v>
      </c>
      <c r="AB203" s="179">
        <f>AA203*K203</f>
        <v>0</v>
      </c>
      <c r="AC203" s="179">
        <v>0</v>
      </c>
      <c r="AD203" s="179">
        <f>AC203*K203</f>
        <v>0</v>
      </c>
      <c r="AE203" s="180" t="s">
        <v>21</v>
      </c>
      <c r="AR203" s="21" t="s">
        <v>203</v>
      </c>
      <c r="AT203" s="21" t="s">
        <v>168</v>
      </c>
      <c r="AU203" s="21" t="s">
        <v>141</v>
      </c>
      <c r="AY203" s="21" t="s">
        <v>167</v>
      </c>
      <c r="BE203" s="113">
        <f>IF(U203="základná",P203,0)</f>
        <v>0</v>
      </c>
      <c r="BF203" s="113">
        <f>IF(U203="znížená",P203,0)</f>
        <v>0</v>
      </c>
      <c r="BG203" s="113">
        <f>IF(U203="zákl. prenesená",P203,0)</f>
        <v>0</v>
      </c>
      <c r="BH203" s="113">
        <f>IF(U203="zníž. prenesená",P203,0)</f>
        <v>0</v>
      </c>
      <c r="BI203" s="113">
        <f>IF(U203="nulová",P203,0)</f>
        <v>0</v>
      </c>
      <c r="BJ203" s="21" t="s">
        <v>141</v>
      </c>
      <c r="BK203" s="181">
        <f>ROUND(V203*K203,3)</f>
        <v>0</v>
      </c>
      <c r="BL203" s="21" t="s">
        <v>203</v>
      </c>
      <c r="BM203" s="21" t="s">
        <v>466</v>
      </c>
    </row>
    <row r="204" spans="2:65" s="10" customFormat="1" ht="16.5" customHeight="1">
      <c r="B204" s="182"/>
      <c r="C204" s="183"/>
      <c r="D204" s="183"/>
      <c r="E204" s="184" t="s">
        <v>21</v>
      </c>
      <c r="F204" s="283" t="s">
        <v>941</v>
      </c>
      <c r="G204" s="284"/>
      <c r="H204" s="284"/>
      <c r="I204" s="284"/>
      <c r="J204" s="183"/>
      <c r="K204" s="185">
        <v>194.7</v>
      </c>
      <c r="L204" s="183"/>
      <c r="M204" s="183"/>
      <c r="N204" s="183"/>
      <c r="O204" s="183"/>
      <c r="P204" s="183"/>
      <c r="Q204" s="183"/>
      <c r="R204" s="186"/>
      <c r="T204" s="187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8"/>
      <c r="AT204" s="189" t="s">
        <v>174</v>
      </c>
      <c r="AU204" s="189" t="s">
        <v>141</v>
      </c>
      <c r="AV204" s="10" t="s">
        <v>141</v>
      </c>
      <c r="AW204" s="10" t="s">
        <v>7</v>
      </c>
      <c r="AX204" s="10" t="s">
        <v>84</v>
      </c>
      <c r="AY204" s="189" t="s">
        <v>167</v>
      </c>
    </row>
    <row r="205" spans="2:65" s="11" customFormat="1" ht="16.5" customHeight="1">
      <c r="B205" s="190"/>
      <c r="C205" s="191"/>
      <c r="D205" s="191"/>
      <c r="E205" s="192" t="s">
        <v>21</v>
      </c>
      <c r="F205" s="285" t="s">
        <v>175</v>
      </c>
      <c r="G205" s="286"/>
      <c r="H205" s="286"/>
      <c r="I205" s="286"/>
      <c r="J205" s="191"/>
      <c r="K205" s="193">
        <v>194.7</v>
      </c>
      <c r="L205" s="191"/>
      <c r="M205" s="191"/>
      <c r="N205" s="191"/>
      <c r="O205" s="191"/>
      <c r="P205" s="191"/>
      <c r="Q205" s="191"/>
      <c r="R205" s="194"/>
      <c r="T205" s="195"/>
      <c r="U205" s="191"/>
      <c r="V205" s="191"/>
      <c r="W205" s="191"/>
      <c r="X205" s="191"/>
      <c r="Y205" s="191"/>
      <c r="Z205" s="191"/>
      <c r="AA205" s="191"/>
      <c r="AB205" s="191"/>
      <c r="AC205" s="191"/>
      <c r="AD205" s="191"/>
      <c r="AE205" s="196"/>
      <c r="AT205" s="197" t="s">
        <v>174</v>
      </c>
      <c r="AU205" s="197" t="s">
        <v>141</v>
      </c>
      <c r="AV205" s="11" t="s">
        <v>172</v>
      </c>
      <c r="AW205" s="11" t="s">
        <v>7</v>
      </c>
      <c r="AX205" s="11" t="s">
        <v>92</v>
      </c>
      <c r="AY205" s="197" t="s">
        <v>167</v>
      </c>
    </row>
    <row r="206" spans="2:65" s="1" customFormat="1" ht="49.9" customHeight="1">
      <c r="B206" s="37"/>
      <c r="C206" s="38"/>
      <c r="D206" s="161" t="s">
        <v>287</v>
      </c>
      <c r="E206" s="38"/>
      <c r="F206" s="38"/>
      <c r="G206" s="38"/>
      <c r="H206" s="38"/>
      <c r="I206" s="38"/>
      <c r="J206" s="38"/>
      <c r="K206" s="38"/>
      <c r="L206" s="38"/>
      <c r="M206" s="294">
        <f>BK206</f>
        <v>0</v>
      </c>
      <c r="N206" s="302"/>
      <c r="O206" s="302"/>
      <c r="P206" s="302"/>
      <c r="Q206" s="302"/>
      <c r="R206" s="39"/>
      <c r="T206" s="150"/>
      <c r="U206" s="58"/>
      <c r="V206" s="58"/>
      <c r="W206" s="171">
        <v>0</v>
      </c>
      <c r="X206" s="171">
        <v>0</v>
      </c>
      <c r="Y206" s="58"/>
      <c r="Z206" s="58"/>
      <c r="AA206" s="58"/>
      <c r="AB206" s="58"/>
      <c r="AC206" s="58"/>
      <c r="AD206" s="58"/>
      <c r="AE206" s="60"/>
      <c r="AT206" s="21" t="s">
        <v>83</v>
      </c>
      <c r="AU206" s="21" t="s">
        <v>84</v>
      </c>
      <c r="AY206" s="21" t="s">
        <v>288</v>
      </c>
      <c r="BK206" s="181">
        <v>0</v>
      </c>
    </row>
    <row r="207" spans="2:65" s="1" customFormat="1" ht="6.95" customHeight="1">
      <c r="B207" s="61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3"/>
    </row>
  </sheetData>
  <sheetProtection algorithmName="SHA-512" hashValue="mSftCon71hNDzhmMtuY10RFeWNSORt4wuWKn42KC+cGNw8DlvP4ihtM5v4fH/ZnBaAXJezVeUDnxC3X9BNBgeA==" saltValue="O2HrUmr2i014N8UyxR3kcxbghdE19GjWtIN1NAOCCH3ZZ2vPXVOW51l8Q8tVgtfRuJ4oZLwus0NfODUjSJYwog==" spinCount="10" sheet="1" objects="1" scenarios="1" formatColumns="0" formatRows="0"/>
  <mergeCells count="268">
    <mergeCell ref="M206:Q206"/>
    <mergeCell ref="H1:K1"/>
    <mergeCell ref="S2:AF2"/>
    <mergeCell ref="F204:I204"/>
    <mergeCell ref="F205:I205"/>
    <mergeCell ref="M126:Q126"/>
    <mergeCell ref="M127:Q127"/>
    <mergeCell ref="M128:Q128"/>
    <mergeCell ref="M143:Q143"/>
    <mergeCell ref="M156:Q156"/>
    <mergeCell ref="M160:Q160"/>
    <mergeCell ref="M169:Q169"/>
    <mergeCell ref="M183:Q183"/>
    <mergeCell ref="M185:Q185"/>
    <mergeCell ref="M186:Q186"/>
    <mergeCell ref="M190:Q190"/>
    <mergeCell ref="M201:Q201"/>
    <mergeCell ref="F199:I199"/>
    <mergeCell ref="F200:I200"/>
    <mergeCell ref="P200:Q200"/>
    <mergeCell ref="M200:O200"/>
    <mergeCell ref="F202:I202"/>
    <mergeCell ref="P202:Q202"/>
    <mergeCell ref="M202:O202"/>
    <mergeCell ref="F203:I203"/>
    <mergeCell ref="P203:Q203"/>
    <mergeCell ref="M203:O203"/>
    <mergeCell ref="F194:I194"/>
    <mergeCell ref="P194:Q194"/>
    <mergeCell ref="M194:O194"/>
    <mergeCell ref="F195:I195"/>
    <mergeCell ref="F196:I196"/>
    <mergeCell ref="F197:I197"/>
    <mergeCell ref="P197:Q197"/>
    <mergeCell ref="M197:O197"/>
    <mergeCell ref="F198:I198"/>
    <mergeCell ref="F188:I188"/>
    <mergeCell ref="F189:I189"/>
    <mergeCell ref="P189:Q189"/>
    <mergeCell ref="M189:O189"/>
    <mergeCell ref="F191:I191"/>
    <mergeCell ref="P191:Q191"/>
    <mergeCell ref="M191:O191"/>
    <mergeCell ref="F192:I192"/>
    <mergeCell ref="F193:I193"/>
    <mergeCell ref="F182:I182"/>
    <mergeCell ref="P182:Q182"/>
    <mergeCell ref="M182:O182"/>
    <mergeCell ref="F184:I184"/>
    <mergeCell ref="P184:Q184"/>
    <mergeCell ref="M184:O184"/>
    <mergeCell ref="F187:I187"/>
    <mergeCell ref="P187:Q187"/>
    <mergeCell ref="M187:O187"/>
    <mergeCell ref="F179:I179"/>
    <mergeCell ref="P179:Q179"/>
    <mergeCell ref="M179:O179"/>
    <mergeCell ref="F180:I180"/>
    <mergeCell ref="P180:Q180"/>
    <mergeCell ref="M180:O180"/>
    <mergeCell ref="F181:I181"/>
    <mergeCell ref="P181:Q181"/>
    <mergeCell ref="M181:O181"/>
    <mergeCell ref="F176:I176"/>
    <mergeCell ref="P176:Q176"/>
    <mergeCell ref="M176:O176"/>
    <mergeCell ref="F177:I177"/>
    <mergeCell ref="P177:Q177"/>
    <mergeCell ref="M177:O177"/>
    <mergeCell ref="F178:I178"/>
    <mergeCell ref="P178:Q178"/>
    <mergeCell ref="M178:O178"/>
    <mergeCell ref="F171:I171"/>
    <mergeCell ref="P171:Q171"/>
    <mergeCell ref="M171:O171"/>
    <mergeCell ref="F172:I172"/>
    <mergeCell ref="P172:Q172"/>
    <mergeCell ref="M172:O172"/>
    <mergeCell ref="F173:I173"/>
    <mergeCell ref="F174:I174"/>
    <mergeCell ref="F175:I175"/>
    <mergeCell ref="P175:Q175"/>
    <mergeCell ref="M175:O175"/>
    <mergeCell ref="F167:I167"/>
    <mergeCell ref="P167:Q167"/>
    <mergeCell ref="M167:O167"/>
    <mergeCell ref="F168:I168"/>
    <mergeCell ref="P168:Q168"/>
    <mergeCell ref="M168:O168"/>
    <mergeCell ref="F170:I170"/>
    <mergeCell ref="P170:Q170"/>
    <mergeCell ref="M170:O170"/>
    <mergeCell ref="F164:I164"/>
    <mergeCell ref="P164:Q164"/>
    <mergeCell ref="M164:O164"/>
    <mergeCell ref="F165:I165"/>
    <mergeCell ref="P165:Q165"/>
    <mergeCell ref="M165:O165"/>
    <mergeCell ref="F166:I166"/>
    <mergeCell ref="P166:Q166"/>
    <mergeCell ref="M166:O166"/>
    <mergeCell ref="F158:I158"/>
    <mergeCell ref="F159:I159"/>
    <mergeCell ref="F161:I161"/>
    <mergeCell ref="P161:Q161"/>
    <mergeCell ref="M161:O161"/>
    <mergeCell ref="F162:I162"/>
    <mergeCell ref="P162:Q162"/>
    <mergeCell ref="M162:O162"/>
    <mergeCell ref="F163:I163"/>
    <mergeCell ref="P163:Q163"/>
    <mergeCell ref="M163:O163"/>
    <mergeCell ref="F152:I152"/>
    <mergeCell ref="F153:I153"/>
    <mergeCell ref="F154:I154"/>
    <mergeCell ref="P154:Q154"/>
    <mergeCell ref="M154:O154"/>
    <mergeCell ref="F155:I155"/>
    <mergeCell ref="P155:Q155"/>
    <mergeCell ref="M155:O155"/>
    <mergeCell ref="F157:I157"/>
    <mergeCell ref="P157:Q157"/>
    <mergeCell ref="M157:O157"/>
    <mergeCell ref="F147:I147"/>
    <mergeCell ref="P147:Q147"/>
    <mergeCell ref="M147:O147"/>
    <mergeCell ref="F148:I148"/>
    <mergeCell ref="P148:Q148"/>
    <mergeCell ref="M148:O148"/>
    <mergeCell ref="F149:I149"/>
    <mergeCell ref="F150:I150"/>
    <mergeCell ref="F151:I151"/>
    <mergeCell ref="P151:Q151"/>
    <mergeCell ref="M151:O151"/>
    <mergeCell ref="F141:I141"/>
    <mergeCell ref="F142:I142"/>
    <mergeCell ref="F144:I144"/>
    <mergeCell ref="P144:Q144"/>
    <mergeCell ref="M144:O144"/>
    <mergeCell ref="F145:I145"/>
    <mergeCell ref="P145:Q145"/>
    <mergeCell ref="M145:O145"/>
    <mergeCell ref="F146:I146"/>
    <mergeCell ref="P146:Q146"/>
    <mergeCell ref="M146:O146"/>
    <mergeCell ref="F135:I135"/>
    <mergeCell ref="F136:I136"/>
    <mergeCell ref="F137:I137"/>
    <mergeCell ref="P137:Q137"/>
    <mergeCell ref="M137:O137"/>
    <mergeCell ref="F138:I138"/>
    <mergeCell ref="F139:I139"/>
    <mergeCell ref="F140:I140"/>
    <mergeCell ref="P140:Q140"/>
    <mergeCell ref="M140:O140"/>
    <mergeCell ref="F130:I130"/>
    <mergeCell ref="F131:I131"/>
    <mergeCell ref="F132:I132"/>
    <mergeCell ref="P132:Q132"/>
    <mergeCell ref="M132:O132"/>
    <mergeCell ref="F133:I133"/>
    <mergeCell ref="P133:Q133"/>
    <mergeCell ref="M133:O133"/>
    <mergeCell ref="F134:I134"/>
    <mergeCell ref="P134:Q134"/>
    <mergeCell ref="M134:O134"/>
    <mergeCell ref="M120:P120"/>
    <mergeCell ref="M122:Q122"/>
    <mergeCell ref="M123:Q123"/>
    <mergeCell ref="F125:I125"/>
    <mergeCell ref="P125:Q125"/>
    <mergeCell ref="M125:O125"/>
    <mergeCell ref="F129:I129"/>
    <mergeCell ref="P129:Q129"/>
    <mergeCell ref="M129:O129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F118:P11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2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22"/>
      <c r="B1" s="14"/>
      <c r="C1" s="14"/>
      <c r="D1" s="15" t="s">
        <v>1</v>
      </c>
      <c r="E1" s="14"/>
      <c r="F1" s="16" t="s">
        <v>109</v>
      </c>
      <c r="G1" s="16"/>
      <c r="H1" s="303" t="s">
        <v>110</v>
      </c>
      <c r="I1" s="303"/>
      <c r="J1" s="303"/>
      <c r="K1" s="303"/>
      <c r="L1" s="16" t="s">
        <v>111</v>
      </c>
      <c r="M1" s="14"/>
      <c r="N1" s="14"/>
      <c r="O1" s="15" t="s">
        <v>112</v>
      </c>
      <c r="P1" s="14"/>
      <c r="Q1" s="14"/>
      <c r="R1" s="14"/>
      <c r="S1" s="16" t="s">
        <v>113</v>
      </c>
      <c r="T1" s="16"/>
      <c r="U1" s="122"/>
      <c r="V1" s="122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10" t="s">
        <v>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S2" s="256" t="s">
        <v>9</v>
      </c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T2" s="21" t="s">
        <v>93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84</v>
      </c>
    </row>
    <row r="4" spans="1:66" ht="36.950000000000003" customHeight="1">
      <c r="B4" s="25"/>
      <c r="C4" s="212" t="s">
        <v>114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8" t="str">
        <f>'Rekapitulácia stavby'!K6</f>
        <v>ES červená Skala - spevnené plochy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8"/>
      <c r="R6" s="26"/>
    </row>
    <row r="7" spans="1:66" s="1" customFormat="1" ht="32.85" customHeight="1">
      <c r="B7" s="37"/>
      <c r="C7" s="38"/>
      <c r="D7" s="31" t="s">
        <v>115</v>
      </c>
      <c r="E7" s="38"/>
      <c r="F7" s="218" t="s">
        <v>116</v>
      </c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38"/>
      <c r="R7" s="39"/>
    </row>
    <row r="8" spans="1:66" s="1" customFormat="1" ht="14.45" customHeight="1">
      <c r="B8" s="37"/>
      <c r="C8" s="38"/>
      <c r="D8" s="32" t="s">
        <v>20</v>
      </c>
      <c r="E8" s="38"/>
      <c r="F8" s="30" t="s">
        <v>21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21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117</v>
      </c>
      <c r="G9" s="38"/>
      <c r="H9" s="38"/>
      <c r="I9" s="38"/>
      <c r="J9" s="38"/>
      <c r="K9" s="38"/>
      <c r="L9" s="38"/>
      <c r="M9" s="32" t="s">
        <v>25</v>
      </c>
      <c r="N9" s="38"/>
      <c r="O9" s="261" t="str">
        <f>'Rekapitulácia stavby'!AN8</f>
        <v>29. 3. 2018</v>
      </c>
      <c r="P9" s="262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16" t="s">
        <v>21</v>
      </c>
      <c r="P11" s="216"/>
      <c r="Q11" s="38"/>
      <c r="R11" s="39"/>
    </row>
    <row r="12" spans="1:66" s="1" customFormat="1" ht="18" customHeight="1">
      <c r="B12" s="37"/>
      <c r="C12" s="38"/>
      <c r="D12" s="38"/>
      <c r="E12" s="30" t="s">
        <v>118</v>
      </c>
      <c r="F12" s="38"/>
      <c r="G12" s="38"/>
      <c r="H12" s="38"/>
      <c r="I12" s="38"/>
      <c r="J12" s="38"/>
      <c r="K12" s="38"/>
      <c r="L12" s="38"/>
      <c r="M12" s="32" t="s">
        <v>31</v>
      </c>
      <c r="N12" s="38"/>
      <c r="O12" s="216" t="s">
        <v>21</v>
      </c>
      <c r="P12" s="21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33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63" t="str">
        <f>IF('Rekapitulácia stavby'!AN13="","",'Rekapitulácia stavby'!AN13)</f>
        <v>Vyplň údaj</v>
      </c>
      <c r="P14" s="216"/>
      <c r="Q14" s="38"/>
      <c r="R14" s="39"/>
    </row>
    <row r="15" spans="1:66" s="1" customFormat="1" ht="18" customHeight="1">
      <c r="B15" s="37"/>
      <c r="C15" s="38"/>
      <c r="D15" s="38"/>
      <c r="E15" s="263" t="str">
        <f>IF('Rekapitulácia stavby'!E14="","",'Rekapitulácia stavby'!E14)</f>
        <v>Vyplň údaj</v>
      </c>
      <c r="F15" s="264"/>
      <c r="G15" s="264"/>
      <c r="H15" s="264"/>
      <c r="I15" s="264"/>
      <c r="J15" s="264"/>
      <c r="K15" s="264"/>
      <c r="L15" s="264"/>
      <c r="M15" s="32" t="s">
        <v>31</v>
      </c>
      <c r="N15" s="38"/>
      <c r="O15" s="263" t="str">
        <f>IF('Rekapitulácia stavby'!AN14="","",'Rekapitulácia stavby'!AN14)</f>
        <v>Vyplň údaj</v>
      </c>
      <c r="P15" s="21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35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16" t="str">
        <f>IF('Rekapitulácia stavby'!AN16="","",'Rekapitulácia stavby'!AN16)</f>
        <v/>
      </c>
      <c r="P17" s="21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IF('Rekapitulácia stavby'!E17="","",'Rekapitulácia stavby'!E17)</f>
        <v>HPK Engineering a.s.</v>
      </c>
      <c r="F18" s="38"/>
      <c r="G18" s="38"/>
      <c r="H18" s="38"/>
      <c r="I18" s="38"/>
      <c r="J18" s="38"/>
      <c r="K18" s="38"/>
      <c r="L18" s="38"/>
      <c r="M18" s="32" t="s">
        <v>31</v>
      </c>
      <c r="N18" s="38"/>
      <c r="O18" s="216" t="str">
        <f>IF('Rekapitulácia stavby'!AN17="","",'Rekapitulácia stavby'!AN17)</f>
        <v/>
      </c>
      <c r="P18" s="21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38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16" t="s">
        <v>21</v>
      </c>
      <c r="P20" s="216"/>
      <c r="Q20" s="38"/>
      <c r="R20" s="39"/>
    </row>
    <row r="21" spans="2:18" s="1" customFormat="1" ht="18" customHeight="1">
      <c r="B21" s="37"/>
      <c r="C21" s="38"/>
      <c r="D21" s="38"/>
      <c r="E21" s="30" t="s">
        <v>119</v>
      </c>
      <c r="F21" s="38"/>
      <c r="G21" s="38"/>
      <c r="H21" s="38"/>
      <c r="I21" s="38"/>
      <c r="J21" s="38"/>
      <c r="K21" s="38"/>
      <c r="L21" s="38"/>
      <c r="M21" s="32" t="s">
        <v>31</v>
      </c>
      <c r="N21" s="38"/>
      <c r="O21" s="216" t="s">
        <v>21</v>
      </c>
      <c r="P21" s="21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21" t="s">
        <v>21</v>
      </c>
      <c r="F24" s="221"/>
      <c r="G24" s="221"/>
      <c r="H24" s="221"/>
      <c r="I24" s="221"/>
      <c r="J24" s="221"/>
      <c r="K24" s="221"/>
      <c r="L24" s="221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3" t="s">
        <v>120</v>
      </c>
      <c r="E27" s="38"/>
      <c r="F27" s="38"/>
      <c r="G27" s="38"/>
      <c r="H27" s="38"/>
      <c r="I27" s="38"/>
      <c r="J27" s="38"/>
      <c r="K27" s="38"/>
      <c r="L27" s="38"/>
      <c r="M27" s="222">
        <f>M88</f>
        <v>0</v>
      </c>
      <c r="N27" s="222"/>
      <c r="O27" s="222"/>
      <c r="P27" s="222"/>
      <c r="Q27" s="38"/>
      <c r="R27" s="39"/>
    </row>
    <row r="28" spans="2:18" s="1" customFormat="1">
      <c r="B28" s="37"/>
      <c r="C28" s="38"/>
      <c r="D28" s="38"/>
      <c r="E28" s="32" t="s">
        <v>42</v>
      </c>
      <c r="F28" s="38"/>
      <c r="G28" s="38"/>
      <c r="H28" s="38"/>
      <c r="I28" s="38"/>
      <c r="J28" s="38"/>
      <c r="K28" s="38"/>
      <c r="L28" s="38"/>
      <c r="M28" s="223">
        <f>H88</f>
        <v>0</v>
      </c>
      <c r="N28" s="223"/>
      <c r="O28" s="223"/>
      <c r="P28" s="223"/>
      <c r="Q28" s="38"/>
      <c r="R28" s="39"/>
    </row>
    <row r="29" spans="2:18" s="1" customFormat="1">
      <c r="B29" s="37"/>
      <c r="C29" s="38"/>
      <c r="D29" s="38"/>
      <c r="E29" s="32" t="s">
        <v>43</v>
      </c>
      <c r="F29" s="38"/>
      <c r="G29" s="38"/>
      <c r="H29" s="38"/>
      <c r="I29" s="38"/>
      <c r="J29" s="38"/>
      <c r="K29" s="38"/>
      <c r="L29" s="38"/>
      <c r="M29" s="223">
        <f>K88</f>
        <v>0</v>
      </c>
      <c r="N29" s="223"/>
      <c r="O29" s="223"/>
      <c r="P29" s="223"/>
      <c r="Q29" s="38"/>
      <c r="R29" s="39"/>
    </row>
    <row r="30" spans="2:18" s="1" customFormat="1" ht="14.45" customHeight="1">
      <c r="B30" s="37"/>
      <c r="C30" s="38"/>
      <c r="D30" s="36" t="s">
        <v>103</v>
      </c>
      <c r="E30" s="38"/>
      <c r="F30" s="38"/>
      <c r="G30" s="38"/>
      <c r="H30" s="38"/>
      <c r="I30" s="38"/>
      <c r="J30" s="38"/>
      <c r="K30" s="38"/>
      <c r="L30" s="38"/>
      <c r="M30" s="222">
        <f>M100</f>
        <v>0</v>
      </c>
      <c r="N30" s="222"/>
      <c r="O30" s="222"/>
      <c r="P30" s="222"/>
      <c r="Q30" s="38"/>
      <c r="R30" s="39"/>
    </row>
    <row r="31" spans="2:18" s="1" customFormat="1" ht="6.95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</row>
    <row r="32" spans="2:18" s="1" customFormat="1" ht="25.35" customHeight="1">
      <c r="B32" s="37"/>
      <c r="C32" s="38"/>
      <c r="D32" s="124" t="s">
        <v>45</v>
      </c>
      <c r="E32" s="38"/>
      <c r="F32" s="38"/>
      <c r="G32" s="38"/>
      <c r="H32" s="38"/>
      <c r="I32" s="38"/>
      <c r="J32" s="38"/>
      <c r="K32" s="38"/>
      <c r="L32" s="38"/>
      <c r="M32" s="265">
        <f>ROUND(M27+M30,2)</f>
        <v>0</v>
      </c>
      <c r="N32" s="260"/>
      <c r="O32" s="260"/>
      <c r="P32" s="260"/>
      <c r="Q32" s="38"/>
      <c r="R32" s="39"/>
    </row>
    <row r="33" spans="2:18" s="1" customFormat="1" ht="6.95" customHeight="1">
      <c r="B33" s="37"/>
      <c r="C33" s="38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38"/>
      <c r="R33" s="39"/>
    </row>
    <row r="34" spans="2:18" s="1" customFormat="1" ht="14.45" customHeight="1">
      <c r="B34" s="37"/>
      <c r="C34" s="38"/>
      <c r="D34" s="44" t="s">
        <v>46</v>
      </c>
      <c r="E34" s="44" t="s">
        <v>47</v>
      </c>
      <c r="F34" s="45">
        <v>0.2</v>
      </c>
      <c r="G34" s="125" t="s">
        <v>48</v>
      </c>
      <c r="H34" s="266">
        <f>(SUM(BE100:BE107)+SUM(BE125:BE190))</f>
        <v>0</v>
      </c>
      <c r="I34" s="260"/>
      <c r="J34" s="260"/>
      <c r="K34" s="38"/>
      <c r="L34" s="38"/>
      <c r="M34" s="266">
        <f>ROUND((SUM(BE100:BE107)+SUM(BE125:BE190)), 2)*F34</f>
        <v>0</v>
      </c>
      <c r="N34" s="260"/>
      <c r="O34" s="260"/>
      <c r="P34" s="260"/>
      <c r="Q34" s="38"/>
      <c r="R34" s="39"/>
    </row>
    <row r="35" spans="2:18" s="1" customFormat="1" ht="14.45" customHeight="1">
      <c r="B35" s="37"/>
      <c r="C35" s="38"/>
      <c r="D35" s="38"/>
      <c r="E35" s="44" t="s">
        <v>49</v>
      </c>
      <c r="F35" s="45">
        <v>0.2</v>
      </c>
      <c r="G35" s="125" t="s">
        <v>48</v>
      </c>
      <c r="H35" s="266">
        <f>(SUM(BF100:BF107)+SUM(BF125:BF190))</f>
        <v>0</v>
      </c>
      <c r="I35" s="260"/>
      <c r="J35" s="260"/>
      <c r="K35" s="38"/>
      <c r="L35" s="38"/>
      <c r="M35" s="266">
        <f>ROUND((SUM(BF100:BF107)+SUM(BF125:BF190)), 2)*F35</f>
        <v>0</v>
      </c>
      <c r="N35" s="260"/>
      <c r="O35" s="260"/>
      <c r="P35" s="260"/>
      <c r="Q35" s="38"/>
      <c r="R35" s="39"/>
    </row>
    <row r="36" spans="2:18" s="1" customFormat="1" ht="14.45" hidden="1" customHeight="1">
      <c r="B36" s="37"/>
      <c r="C36" s="38"/>
      <c r="D36" s="38"/>
      <c r="E36" s="44" t="s">
        <v>50</v>
      </c>
      <c r="F36" s="45">
        <v>0.2</v>
      </c>
      <c r="G36" s="125" t="s">
        <v>48</v>
      </c>
      <c r="H36" s="266">
        <f>(SUM(BG100:BG107)+SUM(BG125:BG190))</f>
        <v>0</v>
      </c>
      <c r="I36" s="260"/>
      <c r="J36" s="260"/>
      <c r="K36" s="38"/>
      <c r="L36" s="38"/>
      <c r="M36" s="266">
        <v>0</v>
      </c>
      <c r="N36" s="260"/>
      <c r="O36" s="260"/>
      <c r="P36" s="260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51</v>
      </c>
      <c r="F37" s="45">
        <v>0.2</v>
      </c>
      <c r="G37" s="125" t="s">
        <v>48</v>
      </c>
      <c r="H37" s="266">
        <f>(SUM(BH100:BH107)+SUM(BH125:BH190))</f>
        <v>0</v>
      </c>
      <c r="I37" s="260"/>
      <c r="J37" s="260"/>
      <c r="K37" s="38"/>
      <c r="L37" s="38"/>
      <c r="M37" s="266">
        <v>0</v>
      </c>
      <c r="N37" s="260"/>
      <c r="O37" s="260"/>
      <c r="P37" s="260"/>
      <c r="Q37" s="38"/>
      <c r="R37" s="39"/>
    </row>
    <row r="38" spans="2:18" s="1" customFormat="1" ht="14.45" hidden="1" customHeight="1">
      <c r="B38" s="37"/>
      <c r="C38" s="38"/>
      <c r="D38" s="38"/>
      <c r="E38" s="44" t="s">
        <v>52</v>
      </c>
      <c r="F38" s="45">
        <v>0</v>
      </c>
      <c r="G38" s="125" t="s">
        <v>48</v>
      </c>
      <c r="H38" s="266">
        <f>(SUM(BI100:BI107)+SUM(BI125:BI190))</f>
        <v>0</v>
      </c>
      <c r="I38" s="260"/>
      <c r="J38" s="260"/>
      <c r="K38" s="38"/>
      <c r="L38" s="38"/>
      <c r="M38" s="266">
        <v>0</v>
      </c>
      <c r="N38" s="260"/>
      <c r="O38" s="260"/>
      <c r="P38" s="260"/>
      <c r="Q38" s="38"/>
      <c r="R38" s="39"/>
    </row>
    <row r="39" spans="2:18" s="1" customFormat="1" ht="6.9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25.35" customHeight="1">
      <c r="B40" s="37"/>
      <c r="C40" s="121"/>
      <c r="D40" s="126" t="s">
        <v>53</v>
      </c>
      <c r="E40" s="81"/>
      <c r="F40" s="81"/>
      <c r="G40" s="127" t="s">
        <v>54</v>
      </c>
      <c r="H40" s="128" t="s">
        <v>55</v>
      </c>
      <c r="I40" s="81"/>
      <c r="J40" s="81"/>
      <c r="K40" s="81"/>
      <c r="L40" s="267">
        <f>SUM(M32:M38)</f>
        <v>0</v>
      </c>
      <c r="M40" s="267"/>
      <c r="N40" s="267"/>
      <c r="O40" s="267"/>
      <c r="P40" s="268"/>
      <c r="Q40" s="121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s="1" customFormat="1" ht="14.4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9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56</v>
      </c>
      <c r="E50" s="53"/>
      <c r="F50" s="53"/>
      <c r="G50" s="53"/>
      <c r="H50" s="54"/>
      <c r="I50" s="38"/>
      <c r="J50" s="52" t="s">
        <v>57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58</v>
      </c>
      <c r="E59" s="58"/>
      <c r="F59" s="58"/>
      <c r="G59" s="59" t="s">
        <v>59</v>
      </c>
      <c r="H59" s="60"/>
      <c r="I59" s="38"/>
      <c r="J59" s="57" t="s">
        <v>58</v>
      </c>
      <c r="K59" s="58"/>
      <c r="L59" s="58"/>
      <c r="M59" s="58"/>
      <c r="N59" s="59" t="s">
        <v>59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60</v>
      </c>
      <c r="E61" s="53"/>
      <c r="F61" s="53"/>
      <c r="G61" s="53"/>
      <c r="H61" s="54"/>
      <c r="I61" s="38"/>
      <c r="J61" s="52" t="s">
        <v>61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58</v>
      </c>
      <c r="E70" s="58"/>
      <c r="F70" s="58"/>
      <c r="G70" s="59" t="s">
        <v>59</v>
      </c>
      <c r="H70" s="60"/>
      <c r="I70" s="38"/>
      <c r="J70" s="57" t="s">
        <v>58</v>
      </c>
      <c r="K70" s="58"/>
      <c r="L70" s="58"/>
      <c r="M70" s="58"/>
      <c r="N70" s="59" t="s">
        <v>59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>
      <c r="B76" s="37"/>
      <c r="C76" s="212" t="s">
        <v>121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39"/>
      <c r="T76" s="132"/>
      <c r="U76" s="132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2"/>
      <c r="U77" s="132"/>
    </row>
    <row r="78" spans="2:21" s="1" customFormat="1" ht="30" customHeight="1">
      <c r="B78" s="37"/>
      <c r="C78" s="32" t="s">
        <v>18</v>
      </c>
      <c r="D78" s="38"/>
      <c r="E78" s="38"/>
      <c r="F78" s="258" t="str">
        <f>F6</f>
        <v>ES červená Skala - spevnené plochy</v>
      </c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38"/>
      <c r="R78" s="39"/>
      <c r="T78" s="132"/>
      <c r="U78" s="132"/>
    </row>
    <row r="79" spans="2:21" s="1" customFormat="1" ht="36.950000000000003" customHeight="1">
      <c r="B79" s="37"/>
      <c r="C79" s="71" t="s">
        <v>115</v>
      </c>
      <c r="D79" s="38"/>
      <c r="E79" s="38"/>
      <c r="F79" s="233" t="str">
        <f>F7</f>
        <v>SO 03 - Oporný múr</v>
      </c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38"/>
      <c r="R79" s="39"/>
      <c r="T79" s="132"/>
      <c r="U79" s="132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2"/>
      <c r="U80" s="132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>Šumiac - červená Skala</v>
      </c>
      <c r="G81" s="38"/>
      <c r="H81" s="38"/>
      <c r="I81" s="38"/>
      <c r="J81" s="38"/>
      <c r="K81" s="32" t="s">
        <v>25</v>
      </c>
      <c r="L81" s="38"/>
      <c r="M81" s="262" t="str">
        <f>IF(O9="","",O9)</f>
        <v>29. 3. 2018</v>
      </c>
      <c r="N81" s="262"/>
      <c r="O81" s="262"/>
      <c r="P81" s="262"/>
      <c r="Q81" s="38"/>
      <c r="R81" s="39"/>
      <c r="T81" s="132"/>
      <c r="U81" s="132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2"/>
      <c r="U82" s="132"/>
    </row>
    <row r="83" spans="2:47" s="1" customFormat="1">
      <c r="B83" s="37"/>
      <c r="C83" s="32" t="s">
        <v>27</v>
      </c>
      <c r="D83" s="38"/>
      <c r="E83" s="38"/>
      <c r="F83" s="30" t="str">
        <f>E12</f>
        <v>Lesy Slovenskej republiky,š.p., Odšt. závod Beňuš</v>
      </c>
      <c r="G83" s="38"/>
      <c r="H83" s="38"/>
      <c r="I83" s="38"/>
      <c r="J83" s="38"/>
      <c r="K83" s="32" t="s">
        <v>35</v>
      </c>
      <c r="L83" s="38"/>
      <c r="M83" s="216" t="str">
        <f>E18</f>
        <v>HPK Engineering a.s.</v>
      </c>
      <c r="N83" s="216"/>
      <c r="O83" s="216"/>
      <c r="P83" s="216"/>
      <c r="Q83" s="216"/>
      <c r="R83" s="39"/>
      <c r="T83" s="132"/>
      <c r="U83" s="132"/>
    </row>
    <row r="84" spans="2:47" s="1" customFormat="1" ht="14.45" customHeight="1">
      <c r="B84" s="37"/>
      <c r="C84" s="32" t="s">
        <v>33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38</v>
      </c>
      <c r="L84" s="38"/>
      <c r="M84" s="216" t="str">
        <f>E21</f>
        <v>Ing. Lengyelová</v>
      </c>
      <c r="N84" s="216"/>
      <c r="O84" s="216"/>
      <c r="P84" s="216"/>
      <c r="Q84" s="216"/>
      <c r="R84" s="39"/>
      <c r="T84" s="132"/>
      <c r="U84" s="132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2"/>
      <c r="U85" s="132"/>
    </row>
    <row r="86" spans="2:47" s="1" customFormat="1" ht="29.25" customHeight="1">
      <c r="B86" s="37"/>
      <c r="C86" s="269" t="s">
        <v>122</v>
      </c>
      <c r="D86" s="270"/>
      <c r="E86" s="270"/>
      <c r="F86" s="270"/>
      <c r="G86" s="270"/>
      <c r="H86" s="269" t="s">
        <v>123</v>
      </c>
      <c r="I86" s="271"/>
      <c r="J86" s="271"/>
      <c r="K86" s="269" t="s">
        <v>124</v>
      </c>
      <c r="L86" s="270"/>
      <c r="M86" s="269" t="s">
        <v>125</v>
      </c>
      <c r="N86" s="270"/>
      <c r="O86" s="270"/>
      <c r="P86" s="270"/>
      <c r="Q86" s="270"/>
      <c r="R86" s="39"/>
      <c r="T86" s="132"/>
      <c r="U86" s="132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2"/>
      <c r="U87" s="132"/>
    </row>
    <row r="88" spans="2:47" s="1" customFormat="1" ht="29.25" customHeight="1">
      <c r="B88" s="37"/>
      <c r="C88" s="133" t="s">
        <v>126</v>
      </c>
      <c r="D88" s="38"/>
      <c r="E88" s="38"/>
      <c r="F88" s="38"/>
      <c r="G88" s="38"/>
      <c r="H88" s="254">
        <f>W125</f>
        <v>0</v>
      </c>
      <c r="I88" s="260"/>
      <c r="J88" s="260"/>
      <c r="K88" s="254">
        <f>X125</f>
        <v>0</v>
      </c>
      <c r="L88" s="260"/>
      <c r="M88" s="254">
        <f>M125</f>
        <v>0</v>
      </c>
      <c r="N88" s="272"/>
      <c r="O88" s="272"/>
      <c r="P88" s="272"/>
      <c r="Q88" s="272"/>
      <c r="R88" s="39"/>
      <c r="T88" s="132"/>
      <c r="U88" s="132"/>
      <c r="AU88" s="21" t="s">
        <v>127</v>
      </c>
    </row>
    <row r="89" spans="2:47" s="6" customFormat="1" ht="24.95" customHeight="1">
      <c r="B89" s="134"/>
      <c r="C89" s="135"/>
      <c r="D89" s="136" t="s">
        <v>128</v>
      </c>
      <c r="E89" s="135"/>
      <c r="F89" s="135"/>
      <c r="G89" s="135"/>
      <c r="H89" s="273">
        <f>W126</f>
        <v>0</v>
      </c>
      <c r="I89" s="274"/>
      <c r="J89" s="274"/>
      <c r="K89" s="273">
        <f>X126</f>
        <v>0</v>
      </c>
      <c r="L89" s="274"/>
      <c r="M89" s="273">
        <f>M126</f>
        <v>0</v>
      </c>
      <c r="N89" s="274"/>
      <c r="O89" s="274"/>
      <c r="P89" s="274"/>
      <c r="Q89" s="274"/>
      <c r="R89" s="137"/>
      <c r="T89" s="138"/>
      <c r="U89" s="138"/>
    </row>
    <row r="90" spans="2:47" s="7" customFormat="1" ht="19.899999999999999" customHeight="1">
      <c r="B90" s="139"/>
      <c r="C90" s="140"/>
      <c r="D90" s="109" t="s">
        <v>129</v>
      </c>
      <c r="E90" s="140"/>
      <c r="F90" s="140"/>
      <c r="G90" s="140"/>
      <c r="H90" s="250">
        <f>W127</f>
        <v>0</v>
      </c>
      <c r="I90" s="275"/>
      <c r="J90" s="275"/>
      <c r="K90" s="250">
        <f>X127</f>
        <v>0</v>
      </c>
      <c r="L90" s="275"/>
      <c r="M90" s="250">
        <f>M127</f>
        <v>0</v>
      </c>
      <c r="N90" s="275"/>
      <c r="O90" s="275"/>
      <c r="P90" s="275"/>
      <c r="Q90" s="275"/>
      <c r="R90" s="141"/>
      <c r="T90" s="142"/>
      <c r="U90" s="142"/>
    </row>
    <row r="91" spans="2:47" s="7" customFormat="1" ht="19.899999999999999" customHeight="1">
      <c r="B91" s="139"/>
      <c r="C91" s="140"/>
      <c r="D91" s="109" t="s">
        <v>130</v>
      </c>
      <c r="E91" s="140"/>
      <c r="F91" s="140"/>
      <c r="G91" s="140"/>
      <c r="H91" s="250">
        <f>W137</f>
        <v>0</v>
      </c>
      <c r="I91" s="275"/>
      <c r="J91" s="275"/>
      <c r="K91" s="250">
        <f>X137</f>
        <v>0</v>
      </c>
      <c r="L91" s="275"/>
      <c r="M91" s="250">
        <f>M137</f>
        <v>0</v>
      </c>
      <c r="N91" s="275"/>
      <c r="O91" s="275"/>
      <c r="P91" s="275"/>
      <c r="Q91" s="275"/>
      <c r="R91" s="141"/>
      <c r="T91" s="142"/>
      <c r="U91" s="142"/>
    </row>
    <row r="92" spans="2:47" s="7" customFormat="1" ht="19.899999999999999" customHeight="1">
      <c r="B92" s="139"/>
      <c r="C92" s="140"/>
      <c r="D92" s="109" t="s">
        <v>131</v>
      </c>
      <c r="E92" s="140"/>
      <c r="F92" s="140"/>
      <c r="G92" s="140"/>
      <c r="H92" s="250">
        <f>W153</f>
        <v>0</v>
      </c>
      <c r="I92" s="275"/>
      <c r="J92" s="275"/>
      <c r="K92" s="250">
        <f>X153</f>
        <v>0</v>
      </c>
      <c r="L92" s="275"/>
      <c r="M92" s="250">
        <f>M153</f>
        <v>0</v>
      </c>
      <c r="N92" s="275"/>
      <c r="O92" s="275"/>
      <c r="P92" s="275"/>
      <c r="Q92" s="275"/>
      <c r="R92" s="141"/>
      <c r="T92" s="142"/>
      <c r="U92" s="142"/>
    </row>
    <row r="93" spans="2:47" s="7" customFormat="1" ht="19.899999999999999" customHeight="1">
      <c r="B93" s="139"/>
      <c r="C93" s="140"/>
      <c r="D93" s="109" t="s">
        <v>132</v>
      </c>
      <c r="E93" s="140"/>
      <c r="F93" s="140"/>
      <c r="G93" s="140"/>
      <c r="H93" s="250">
        <f>W158</f>
        <v>0</v>
      </c>
      <c r="I93" s="275"/>
      <c r="J93" s="275"/>
      <c r="K93" s="250">
        <f>X158</f>
        <v>0</v>
      </c>
      <c r="L93" s="275"/>
      <c r="M93" s="250">
        <f>M158</f>
        <v>0</v>
      </c>
      <c r="N93" s="275"/>
      <c r="O93" s="275"/>
      <c r="P93" s="275"/>
      <c r="Q93" s="275"/>
      <c r="R93" s="141"/>
      <c r="T93" s="142"/>
      <c r="U93" s="142"/>
    </row>
    <row r="94" spans="2:47" s="7" customFormat="1" ht="19.899999999999999" customHeight="1">
      <c r="B94" s="139"/>
      <c r="C94" s="140"/>
      <c r="D94" s="109" t="s">
        <v>133</v>
      </c>
      <c r="E94" s="140"/>
      <c r="F94" s="140"/>
      <c r="G94" s="140"/>
      <c r="H94" s="250">
        <f>W162</f>
        <v>0</v>
      </c>
      <c r="I94" s="275"/>
      <c r="J94" s="275"/>
      <c r="K94" s="250">
        <f>X162</f>
        <v>0</v>
      </c>
      <c r="L94" s="275"/>
      <c r="M94" s="250">
        <f>M162</f>
        <v>0</v>
      </c>
      <c r="N94" s="275"/>
      <c r="O94" s="275"/>
      <c r="P94" s="275"/>
      <c r="Q94" s="275"/>
      <c r="R94" s="141"/>
      <c r="T94" s="142"/>
      <c r="U94" s="142"/>
    </row>
    <row r="95" spans="2:47" s="7" customFormat="1" ht="19.899999999999999" customHeight="1">
      <c r="B95" s="139"/>
      <c r="C95" s="140"/>
      <c r="D95" s="109" t="s">
        <v>134</v>
      </c>
      <c r="E95" s="140"/>
      <c r="F95" s="140"/>
      <c r="G95" s="140"/>
      <c r="H95" s="250">
        <f>W175</f>
        <v>0</v>
      </c>
      <c r="I95" s="275"/>
      <c r="J95" s="275"/>
      <c r="K95" s="250">
        <f>X175</f>
        <v>0</v>
      </c>
      <c r="L95" s="275"/>
      <c r="M95" s="250">
        <f>M175</f>
        <v>0</v>
      </c>
      <c r="N95" s="275"/>
      <c r="O95" s="275"/>
      <c r="P95" s="275"/>
      <c r="Q95" s="275"/>
      <c r="R95" s="141"/>
      <c r="T95" s="142"/>
      <c r="U95" s="142"/>
    </row>
    <row r="96" spans="2:47" s="6" customFormat="1" ht="24.95" customHeight="1">
      <c r="B96" s="134"/>
      <c r="C96" s="135"/>
      <c r="D96" s="136" t="s">
        <v>135</v>
      </c>
      <c r="E96" s="135"/>
      <c r="F96" s="135"/>
      <c r="G96" s="135"/>
      <c r="H96" s="273">
        <f>W177</f>
        <v>0</v>
      </c>
      <c r="I96" s="274"/>
      <c r="J96" s="274"/>
      <c r="K96" s="273">
        <f>X177</f>
        <v>0</v>
      </c>
      <c r="L96" s="274"/>
      <c r="M96" s="273">
        <f>M177</f>
        <v>0</v>
      </c>
      <c r="N96" s="274"/>
      <c r="O96" s="274"/>
      <c r="P96" s="274"/>
      <c r="Q96" s="274"/>
      <c r="R96" s="137"/>
      <c r="T96" s="138"/>
      <c r="U96" s="138"/>
    </row>
    <row r="97" spans="2:65" s="7" customFormat="1" ht="19.899999999999999" customHeight="1">
      <c r="B97" s="139"/>
      <c r="C97" s="140"/>
      <c r="D97" s="109" t="s">
        <v>136</v>
      </c>
      <c r="E97" s="140"/>
      <c r="F97" s="140"/>
      <c r="G97" s="140"/>
      <c r="H97" s="250">
        <f>W178</f>
        <v>0</v>
      </c>
      <c r="I97" s="275"/>
      <c r="J97" s="275"/>
      <c r="K97" s="250">
        <f>X178</f>
        <v>0</v>
      </c>
      <c r="L97" s="275"/>
      <c r="M97" s="250">
        <f>M178</f>
        <v>0</v>
      </c>
      <c r="N97" s="275"/>
      <c r="O97" s="275"/>
      <c r="P97" s="275"/>
      <c r="Q97" s="275"/>
      <c r="R97" s="141"/>
      <c r="T97" s="142"/>
      <c r="U97" s="142"/>
    </row>
    <row r="98" spans="2:65" s="7" customFormat="1" ht="19.899999999999999" customHeight="1">
      <c r="B98" s="139"/>
      <c r="C98" s="140"/>
      <c r="D98" s="109" t="s">
        <v>137</v>
      </c>
      <c r="E98" s="140"/>
      <c r="F98" s="140"/>
      <c r="G98" s="140"/>
      <c r="H98" s="250">
        <f>W184</f>
        <v>0</v>
      </c>
      <c r="I98" s="275"/>
      <c r="J98" s="275"/>
      <c r="K98" s="250">
        <f>X184</f>
        <v>0</v>
      </c>
      <c r="L98" s="275"/>
      <c r="M98" s="250">
        <f>M184</f>
        <v>0</v>
      </c>
      <c r="N98" s="275"/>
      <c r="O98" s="275"/>
      <c r="P98" s="275"/>
      <c r="Q98" s="275"/>
      <c r="R98" s="141"/>
      <c r="T98" s="142"/>
      <c r="U98" s="142"/>
    </row>
    <row r="99" spans="2:65" s="1" customFormat="1" ht="21.75" customHeight="1">
      <c r="B99" s="37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9"/>
      <c r="T99" s="132"/>
      <c r="U99" s="132"/>
    </row>
    <row r="100" spans="2:65" s="1" customFormat="1" ht="29.25" customHeight="1">
      <c r="B100" s="37"/>
      <c r="C100" s="133" t="s">
        <v>138</v>
      </c>
      <c r="D100" s="38"/>
      <c r="E100" s="38"/>
      <c r="F100" s="38"/>
      <c r="G100" s="38"/>
      <c r="H100" s="38"/>
      <c r="I100" s="38"/>
      <c r="J100" s="38"/>
      <c r="K100" s="38"/>
      <c r="L100" s="38"/>
      <c r="M100" s="272">
        <f>ROUND(M101+M102+M103+M104+M105+M106,2)</f>
        <v>0</v>
      </c>
      <c r="N100" s="276"/>
      <c r="O100" s="276"/>
      <c r="P100" s="276"/>
      <c r="Q100" s="276"/>
      <c r="R100" s="39"/>
      <c r="T100" s="143"/>
      <c r="U100" s="144" t="s">
        <v>46</v>
      </c>
    </row>
    <row r="101" spans="2:65" s="1" customFormat="1" ht="18" customHeight="1">
      <c r="B101" s="37"/>
      <c r="C101" s="38"/>
      <c r="D101" s="251" t="s">
        <v>139</v>
      </c>
      <c r="E101" s="252"/>
      <c r="F101" s="252"/>
      <c r="G101" s="252"/>
      <c r="H101" s="252"/>
      <c r="I101" s="38"/>
      <c r="J101" s="38"/>
      <c r="K101" s="38"/>
      <c r="L101" s="38"/>
      <c r="M101" s="249">
        <f>ROUND(M88*T101,2)</f>
        <v>0</v>
      </c>
      <c r="N101" s="250"/>
      <c r="O101" s="250"/>
      <c r="P101" s="250"/>
      <c r="Q101" s="250"/>
      <c r="R101" s="39"/>
      <c r="S101" s="145"/>
      <c r="T101" s="146"/>
      <c r="U101" s="147" t="s">
        <v>49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140</v>
      </c>
      <c r="AZ101" s="145"/>
      <c r="BA101" s="145"/>
      <c r="BB101" s="145"/>
      <c r="BC101" s="145"/>
      <c r="BD101" s="145"/>
      <c r="BE101" s="149">
        <f t="shared" ref="BE101:BE106" si="0">IF(U101="základná",M101,0)</f>
        <v>0</v>
      </c>
      <c r="BF101" s="149">
        <f t="shared" ref="BF101:BF106" si="1">IF(U101="znížená",M101,0)</f>
        <v>0</v>
      </c>
      <c r="BG101" s="149">
        <f t="shared" ref="BG101:BG106" si="2">IF(U101="zákl. prenesená",M101,0)</f>
        <v>0</v>
      </c>
      <c r="BH101" s="149">
        <f t="shared" ref="BH101:BH106" si="3">IF(U101="zníž. prenesená",M101,0)</f>
        <v>0</v>
      </c>
      <c r="BI101" s="149">
        <f t="shared" ref="BI101:BI106" si="4">IF(U101="nulová",M101,0)</f>
        <v>0</v>
      </c>
      <c r="BJ101" s="148" t="s">
        <v>141</v>
      </c>
      <c r="BK101" s="145"/>
      <c r="BL101" s="145"/>
      <c r="BM101" s="145"/>
    </row>
    <row r="102" spans="2:65" s="1" customFormat="1" ht="18" customHeight="1">
      <c r="B102" s="37"/>
      <c r="C102" s="38"/>
      <c r="D102" s="251" t="s">
        <v>142</v>
      </c>
      <c r="E102" s="252"/>
      <c r="F102" s="252"/>
      <c r="G102" s="252"/>
      <c r="H102" s="252"/>
      <c r="I102" s="38"/>
      <c r="J102" s="38"/>
      <c r="K102" s="38"/>
      <c r="L102" s="38"/>
      <c r="M102" s="249">
        <f>ROUND(M88*T102,2)</f>
        <v>0</v>
      </c>
      <c r="N102" s="250"/>
      <c r="O102" s="250"/>
      <c r="P102" s="250"/>
      <c r="Q102" s="250"/>
      <c r="R102" s="39"/>
      <c r="S102" s="145"/>
      <c r="T102" s="146"/>
      <c r="U102" s="147" t="s">
        <v>49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140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141</v>
      </c>
      <c r="BK102" s="145"/>
      <c r="BL102" s="145"/>
      <c r="BM102" s="145"/>
    </row>
    <row r="103" spans="2:65" s="1" customFormat="1" ht="18" customHeight="1">
      <c r="B103" s="37"/>
      <c r="C103" s="38"/>
      <c r="D103" s="251" t="s">
        <v>143</v>
      </c>
      <c r="E103" s="252"/>
      <c r="F103" s="252"/>
      <c r="G103" s="252"/>
      <c r="H103" s="252"/>
      <c r="I103" s="38"/>
      <c r="J103" s="38"/>
      <c r="K103" s="38"/>
      <c r="L103" s="38"/>
      <c r="M103" s="249">
        <f>ROUND(M88*T103,2)</f>
        <v>0</v>
      </c>
      <c r="N103" s="250"/>
      <c r="O103" s="250"/>
      <c r="P103" s="250"/>
      <c r="Q103" s="250"/>
      <c r="R103" s="39"/>
      <c r="S103" s="145"/>
      <c r="T103" s="146"/>
      <c r="U103" s="147" t="s">
        <v>49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8" t="s">
        <v>140</v>
      </c>
      <c r="AZ103" s="145"/>
      <c r="BA103" s="145"/>
      <c r="BB103" s="145"/>
      <c r="BC103" s="145"/>
      <c r="BD103" s="145"/>
      <c r="BE103" s="149">
        <f t="shared" si="0"/>
        <v>0</v>
      </c>
      <c r="BF103" s="149">
        <f t="shared" si="1"/>
        <v>0</v>
      </c>
      <c r="BG103" s="149">
        <f t="shared" si="2"/>
        <v>0</v>
      </c>
      <c r="BH103" s="149">
        <f t="shared" si="3"/>
        <v>0</v>
      </c>
      <c r="BI103" s="149">
        <f t="shared" si="4"/>
        <v>0</v>
      </c>
      <c r="BJ103" s="148" t="s">
        <v>141</v>
      </c>
      <c r="BK103" s="145"/>
      <c r="BL103" s="145"/>
      <c r="BM103" s="145"/>
    </row>
    <row r="104" spans="2:65" s="1" customFormat="1" ht="18" customHeight="1">
      <c r="B104" s="37"/>
      <c r="C104" s="38"/>
      <c r="D104" s="251" t="s">
        <v>144</v>
      </c>
      <c r="E104" s="252"/>
      <c r="F104" s="252"/>
      <c r="G104" s="252"/>
      <c r="H104" s="252"/>
      <c r="I104" s="38"/>
      <c r="J104" s="38"/>
      <c r="K104" s="38"/>
      <c r="L104" s="38"/>
      <c r="M104" s="249">
        <f>ROUND(M88*T104,2)</f>
        <v>0</v>
      </c>
      <c r="N104" s="250"/>
      <c r="O104" s="250"/>
      <c r="P104" s="250"/>
      <c r="Q104" s="250"/>
      <c r="R104" s="39"/>
      <c r="S104" s="145"/>
      <c r="T104" s="146"/>
      <c r="U104" s="147" t="s">
        <v>49</v>
      </c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8" t="s">
        <v>140</v>
      </c>
      <c r="AZ104" s="145"/>
      <c r="BA104" s="145"/>
      <c r="BB104" s="145"/>
      <c r="BC104" s="145"/>
      <c r="BD104" s="145"/>
      <c r="BE104" s="149">
        <f t="shared" si="0"/>
        <v>0</v>
      </c>
      <c r="BF104" s="149">
        <f t="shared" si="1"/>
        <v>0</v>
      </c>
      <c r="BG104" s="149">
        <f t="shared" si="2"/>
        <v>0</v>
      </c>
      <c r="BH104" s="149">
        <f t="shared" si="3"/>
        <v>0</v>
      </c>
      <c r="BI104" s="149">
        <f t="shared" si="4"/>
        <v>0</v>
      </c>
      <c r="BJ104" s="148" t="s">
        <v>141</v>
      </c>
      <c r="BK104" s="145"/>
      <c r="BL104" s="145"/>
      <c r="BM104" s="145"/>
    </row>
    <row r="105" spans="2:65" s="1" customFormat="1" ht="18" customHeight="1">
      <c r="B105" s="37"/>
      <c r="C105" s="38"/>
      <c r="D105" s="251" t="s">
        <v>145</v>
      </c>
      <c r="E105" s="252"/>
      <c r="F105" s="252"/>
      <c r="G105" s="252"/>
      <c r="H105" s="252"/>
      <c r="I105" s="38"/>
      <c r="J105" s="38"/>
      <c r="K105" s="38"/>
      <c r="L105" s="38"/>
      <c r="M105" s="249">
        <f>ROUND(M88*T105,2)</f>
        <v>0</v>
      </c>
      <c r="N105" s="250"/>
      <c r="O105" s="250"/>
      <c r="P105" s="250"/>
      <c r="Q105" s="250"/>
      <c r="R105" s="39"/>
      <c r="S105" s="145"/>
      <c r="T105" s="146"/>
      <c r="U105" s="147" t="s">
        <v>49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140</v>
      </c>
      <c r="AZ105" s="145"/>
      <c r="BA105" s="145"/>
      <c r="BB105" s="145"/>
      <c r="BC105" s="145"/>
      <c r="BD105" s="145"/>
      <c r="BE105" s="149">
        <f t="shared" si="0"/>
        <v>0</v>
      </c>
      <c r="BF105" s="149">
        <f t="shared" si="1"/>
        <v>0</v>
      </c>
      <c r="BG105" s="149">
        <f t="shared" si="2"/>
        <v>0</v>
      </c>
      <c r="BH105" s="149">
        <f t="shared" si="3"/>
        <v>0</v>
      </c>
      <c r="BI105" s="149">
        <f t="shared" si="4"/>
        <v>0</v>
      </c>
      <c r="BJ105" s="148" t="s">
        <v>141</v>
      </c>
      <c r="BK105" s="145"/>
      <c r="BL105" s="145"/>
      <c r="BM105" s="145"/>
    </row>
    <row r="106" spans="2:65" s="1" customFormat="1" ht="18" customHeight="1">
      <c r="B106" s="37"/>
      <c r="C106" s="38"/>
      <c r="D106" s="109" t="s">
        <v>146</v>
      </c>
      <c r="E106" s="38"/>
      <c r="F106" s="38"/>
      <c r="G106" s="38"/>
      <c r="H106" s="38"/>
      <c r="I106" s="38"/>
      <c r="J106" s="38"/>
      <c r="K106" s="38"/>
      <c r="L106" s="38"/>
      <c r="M106" s="249">
        <f>ROUND(M88*T106,2)</f>
        <v>0</v>
      </c>
      <c r="N106" s="250"/>
      <c r="O106" s="250"/>
      <c r="P106" s="250"/>
      <c r="Q106" s="250"/>
      <c r="R106" s="39"/>
      <c r="S106" s="145"/>
      <c r="T106" s="150"/>
      <c r="U106" s="151" t="s">
        <v>49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147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141</v>
      </c>
      <c r="BK106" s="145"/>
      <c r="BL106" s="145"/>
      <c r="BM106" s="145"/>
    </row>
    <row r="107" spans="2:65" s="1" customFormat="1" ht="13.5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9"/>
      <c r="T107" s="132"/>
      <c r="U107" s="132"/>
    </row>
    <row r="108" spans="2:65" s="1" customFormat="1" ht="29.25" customHeight="1">
      <c r="B108" s="37"/>
      <c r="C108" s="120" t="s">
        <v>108</v>
      </c>
      <c r="D108" s="121"/>
      <c r="E108" s="121"/>
      <c r="F108" s="121"/>
      <c r="G108" s="121"/>
      <c r="H108" s="121"/>
      <c r="I108" s="121"/>
      <c r="J108" s="121"/>
      <c r="K108" s="121"/>
      <c r="L108" s="255">
        <f>ROUND(SUM(M88+M100),2)</f>
        <v>0</v>
      </c>
      <c r="M108" s="255"/>
      <c r="N108" s="255"/>
      <c r="O108" s="255"/>
      <c r="P108" s="255"/>
      <c r="Q108" s="255"/>
      <c r="R108" s="39"/>
      <c r="T108" s="132"/>
      <c r="U108" s="132"/>
    </row>
    <row r="109" spans="2:65" s="1" customFormat="1" ht="6.95" customHeight="1">
      <c r="B109" s="61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3"/>
      <c r="T109" s="132"/>
      <c r="U109" s="132"/>
    </row>
    <row r="113" spans="2:65" s="1" customFormat="1" ht="6.95" customHeight="1">
      <c r="B113" s="64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6"/>
    </row>
    <row r="114" spans="2:65" s="1" customFormat="1" ht="36.950000000000003" customHeight="1">
      <c r="B114" s="37"/>
      <c r="C114" s="212" t="s">
        <v>148</v>
      </c>
      <c r="D114" s="260"/>
      <c r="E114" s="260"/>
      <c r="F114" s="260"/>
      <c r="G114" s="260"/>
      <c r="H114" s="260"/>
      <c r="I114" s="260"/>
      <c r="J114" s="260"/>
      <c r="K114" s="260"/>
      <c r="L114" s="260"/>
      <c r="M114" s="260"/>
      <c r="N114" s="260"/>
      <c r="O114" s="260"/>
      <c r="P114" s="260"/>
      <c r="Q114" s="260"/>
      <c r="R114" s="39"/>
    </row>
    <row r="115" spans="2:65" s="1" customFormat="1" ht="6.95" customHeigh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9"/>
    </row>
    <row r="116" spans="2:65" s="1" customFormat="1" ht="30" customHeight="1">
      <c r="B116" s="37"/>
      <c r="C116" s="32" t="s">
        <v>18</v>
      </c>
      <c r="D116" s="38"/>
      <c r="E116" s="38"/>
      <c r="F116" s="258" t="str">
        <f>F6</f>
        <v>ES červená Skala - spevnené plochy</v>
      </c>
      <c r="G116" s="259"/>
      <c r="H116" s="259"/>
      <c r="I116" s="259"/>
      <c r="J116" s="259"/>
      <c r="K116" s="259"/>
      <c r="L116" s="259"/>
      <c r="M116" s="259"/>
      <c r="N116" s="259"/>
      <c r="O116" s="259"/>
      <c r="P116" s="259"/>
      <c r="Q116" s="38"/>
      <c r="R116" s="39"/>
    </row>
    <row r="117" spans="2:65" s="1" customFormat="1" ht="36.950000000000003" customHeight="1">
      <c r="B117" s="37"/>
      <c r="C117" s="71" t="s">
        <v>115</v>
      </c>
      <c r="D117" s="38"/>
      <c r="E117" s="38"/>
      <c r="F117" s="233" t="str">
        <f>F7</f>
        <v>SO 03 - Oporný múr</v>
      </c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38"/>
      <c r="R117" s="39"/>
    </row>
    <row r="118" spans="2:65" s="1" customFormat="1" ht="6.95" customHeigh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</row>
    <row r="119" spans="2:65" s="1" customFormat="1" ht="18" customHeight="1">
      <c r="B119" s="37"/>
      <c r="C119" s="32" t="s">
        <v>23</v>
      </c>
      <c r="D119" s="38"/>
      <c r="E119" s="38"/>
      <c r="F119" s="30" t="str">
        <f>F9</f>
        <v>Šumiac - červená Skala</v>
      </c>
      <c r="G119" s="38"/>
      <c r="H119" s="38"/>
      <c r="I119" s="38"/>
      <c r="J119" s="38"/>
      <c r="K119" s="32" t="s">
        <v>25</v>
      </c>
      <c r="L119" s="38"/>
      <c r="M119" s="262" t="str">
        <f>IF(O9="","",O9)</f>
        <v>29. 3. 2018</v>
      </c>
      <c r="N119" s="262"/>
      <c r="O119" s="262"/>
      <c r="P119" s="262"/>
      <c r="Q119" s="38"/>
      <c r="R119" s="39"/>
    </row>
    <row r="120" spans="2:65" s="1" customFormat="1" ht="6.95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</row>
    <row r="121" spans="2:65" s="1" customFormat="1">
      <c r="B121" s="37"/>
      <c r="C121" s="32" t="s">
        <v>27</v>
      </c>
      <c r="D121" s="38"/>
      <c r="E121" s="38"/>
      <c r="F121" s="30" t="str">
        <f>E12</f>
        <v>Lesy Slovenskej republiky,š.p., Odšt. závod Beňuš</v>
      </c>
      <c r="G121" s="38"/>
      <c r="H121" s="38"/>
      <c r="I121" s="38"/>
      <c r="J121" s="38"/>
      <c r="K121" s="32" t="s">
        <v>35</v>
      </c>
      <c r="L121" s="38"/>
      <c r="M121" s="216" t="str">
        <f>E18</f>
        <v>HPK Engineering a.s.</v>
      </c>
      <c r="N121" s="216"/>
      <c r="O121" s="216"/>
      <c r="P121" s="216"/>
      <c r="Q121" s="216"/>
      <c r="R121" s="39"/>
    </row>
    <row r="122" spans="2:65" s="1" customFormat="1" ht="14.45" customHeight="1">
      <c r="B122" s="37"/>
      <c r="C122" s="32" t="s">
        <v>33</v>
      </c>
      <c r="D122" s="38"/>
      <c r="E122" s="38"/>
      <c r="F122" s="30" t="str">
        <f>IF(E15="","",E15)</f>
        <v>Vyplň údaj</v>
      </c>
      <c r="G122" s="38"/>
      <c r="H122" s="38"/>
      <c r="I122" s="38"/>
      <c r="J122" s="38"/>
      <c r="K122" s="32" t="s">
        <v>38</v>
      </c>
      <c r="L122" s="38"/>
      <c r="M122" s="216" t="str">
        <f>E21</f>
        <v>Ing. Lengyelová</v>
      </c>
      <c r="N122" s="216"/>
      <c r="O122" s="216"/>
      <c r="P122" s="216"/>
      <c r="Q122" s="216"/>
      <c r="R122" s="39"/>
    </row>
    <row r="123" spans="2:65" s="1" customFormat="1" ht="10.35" customHeight="1"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9"/>
    </row>
    <row r="124" spans="2:65" s="8" customFormat="1" ht="29.25" customHeight="1">
      <c r="B124" s="152"/>
      <c r="C124" s="153" t="s">
        <v>149</v>
      </c>
      <c r="D124" s="154" t="s">
        <v>150</v>
      </c>
      <c r="E124" s="154" t="s">
        <v>64</v>
      </c>
      <c r="F124" s="277" t="s">
        <v>151</v>
      </c>
      <c r="G124" s="277"/>
      <c r="H124" s="277"/>
      <c r="I124" s="277"/>
      <c r="J124" s="154" t="s">
        <v>152</v>
      </c>
      <c r="K124" s="154" t="s">
        <v>153</v>
      </c>
      <c r="L124" s="154" t="s">
        <v>154</v>
      </c>
      <c r="M124" s="277" t="s">
        <v>155</v>
      </c>
      <c r="N124" s="277"/>
      <c r="O124" s="277"/>
      <c r="P124" s="277" t="s">
        <v>125</v>
      </c>
      <c r="Q124" s="278"/>
      <c r="R124" s="155"/>
      <c r="T124" s="82" t="s">
        <v>156</v>
      </c>
      <c r="U124" s="83" t="s">
        <v>46</v>
      </c>
      <c r="V124" s="83" t="s">
        <v>157</v>
      </c>
      <c r="W124" s="83" t="s">
        <v>158</v>
      </c>
      <c r="X124" s="83" t="s">
        <v>159</v>
      </c>
      <c r="Y124" s="83" t="s">
        <v>160</v>
      </c>
      <c r="Z124" s="83" t="s">
        <v>161</v>
      </c>
      <c r="AA124" s="83" t="s">
        <v>162</v>
      </c>
      <c r="AB124" s="83" t="s">
        <v>163</v>
      </c>
      <c r="AC124" s="83" t="s">
        <v>164</v>
      </c>
      <c r="AD124" s="83" t="s">
        <v>165</v>
      </c>
      <c r="AE124" s="84" t="s">
        <v>166</v>
      </c>
    </row>
    <row r="125" spans="2:65" s="1" customFormat="1" ht="29.25" customHeight="1">
      <c r="B125" s="37"/>
      <c r="C125" s="86" t="s">
        <v>120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292">
        <f>BK125</f>
        <v>0</v>
      </c>
      <c r="N125" s="293"/>
      <c r="O125" s="293"/>
      <c r="P125" s="293"/>
      <c r="Q125" s="293"/>
      <c r="R125" s="39"/>
      <c r="T125" s="85"/>
      <c r="U125" s="53"/>
      <c r="V125" s="53"/>
      <c r="W125" s="156">
        <f>W126+W177+W191</f>
        <v>0</v>
      </c>
      <c r="X125" s="156">
        <f>X126+X177+X191</f>
        <v>0</v>
      </c>
      <c r="Y125" s="53"/>
      <c r="Z125" s="157">
        <f>Z126+Z177+Z191</f>
        <v>0</v>
      </c>
      <c r="AA125" s="53"/>
      <c r="AB125" s="157">
        <f>AB126+AB177+AB191</f>
        <v>0</v>
      </c>
      <c r="AC125" s="53"/>
      <c r="AD125" s="157">
        <f>AD126+AD177+AD191</f>
        <v>0</v>
      </c>
      <c r="AE125" s="54"/>
      <c r="AT125" s="21" t="s">
        <v>83</v>
      </c>
      <c r="AU125" s="21" t="s">
        <v>127</v>
      </c>
      <c r="BK125" s="158">
        <f>BK126+BK177+BK191</f>
        <v>0</v>
      </c>
    </row>
    <row r="126" spans="2:65" s="9" customFormat="1" ht="37.35" customHeight="1">
      <c r="B126" s="159"/>
      <c r="C126" s="160"/>
      <c r="D126" s="161" t="s">
        <v>128</v>
      </c>
      <c r="E126" s="161"/>
      <c r="F126" s="161"/>
      <c r="G126" s="161"/>
      <c r="H126" s="161"/>
      <c r="I126" s="161"/>
      <c r="J126" s="161"/>
      <c r="K126" s="161"/>
      <c r="L126" s="161"/>
      <c r="M126" s="294">
        <f>BK126</f>
        <v>0</v>
      </c>
      <c r="N126" s="295"/>
      <c r="O126" s="295"/>
      <c r="P126" s="295"/>
      <c r="Q126" s="295"/>
      <c r="R126" s="162"/>
      <c r="T126" s="163"/>
      <c r="U126" s="160"/>
      <c r="V126" s="160"/>
      <c r="W126" s="164">
        <f>W127+W137+W153+W158+W162+W175</f>
        <v>0</v>
      </c>
      <c r="X126" s="164">
        <f>X127+X137+X153+X158+X162+X175</f>
        <v>0</v>
      </c>
      <c r="Y126" s="160"/>
      <c r="Z126" s="165">
        <f>Z127+Z137+Z153+Z158+Z162+Z175</f>
        <v>0</v>
      </c>
      <c r="AA126" s="160"/>
      <c r="AB126" s="165">
        <f>AB127+AB137+AB153+AB158+AB162+AB175</f>
        <v>0</v>
      </c>
      <c r="AC126" s="160"/>
      <c r="AD126" s="165">
        <f>AD127+AD137+AD153+AD158+AD162+AD175</f>
        <v>0</v>
      </c>
      <c r="AE126" s="166"/>
      <c r="AR126" s="167" t="s">
        <v>92</v>
      </c>
      <c r="AT126" s="168" t="s">
        <v>83</v>
      </c>
      <c r="AU126" s="168" t="s">
        <v>84</v>
      </c>
      <c r="AY126" s="167" t="s">
        <v>167</v>
      </c>
      <c r="BK126" s="169">
        <f>BK127+BK137+BK153+BK158+BK162+BK175</f>
        <v>0</v>
      </c>
    </row>
    <row r="127" spans="2:65" s="9" customFormat="1" ht="19.899999999999999" customHeight="1">
      <c r="B127" s="159"/>
      <c r="C127" s="160"/>
      <c r="D127" s="170" t="s">
        <v>129</v>
      </c>
      <c r="E127" s="170"/>
      <c r="F127" s="170"/>
      <c r="G127" s="170"/>
      <c r="H127" s="170"/>
      <c r="I127" s="170"/>
      <c r="J127" s="170"/>
      <c r="K127" s="170"/>
      <c r="L127" s="170"/>
      <c r="M127" s="296">
        <f>BK127</f>
        <v>0</v>
      </c>
      <c r="N127" s="297"/>
      <c r="O127" s="297"/>
      <c r="P127" s="297"/>
      <c r="Q127" s="297"/>
      <c r="R127" s="162"/>
      <c r="T127" s="163"/>
      <c r="U127" s="160"/>
      <c r="V127" s="160"/>
      <c r="W127" s="164">
        <f>SUM(W128:W136)</f>
        <v>0</v>
      </c>
      <c r="X127" s="164">
        <f>SUM(X128:X136)</f>
        <v>0</v>
      </c>
      <c r="Y127" s="160"/>
      <c r="Z127" s="165">
        <f>SUM(Z128:Z136)</f>
        <v>0</v>
      </c>
      <c r="AA127" s="160"/>
      <c r="AB127" s="165">
        <f>SUM(AB128:AB136)</f>
        <v>0</v>
      </c>
      <c r="AC127" s="160"/>
      <c r="AD127" s="165">
        <f>SUM(AD128:AD136)</f>
        <v>0</v>
      </c>
      <c r="AE127" s="166"/>
      <c r="AR127" s="167" t="s">
        <v>92</v>
      </c>
      <c r="AT127" s="168" t="s">
        <v>83</v>
      </c>
      <c r="AU127" s="168" t="s">
        <v>92</v>
      </c>
      <c r="AY127" s="167" t="s">
        <v>167</v>
      </c>
      <c r="BK127" s="169">
        <f>SUM(BK128:BK136)</f>
        <v>0</v>
      </c>
    </row>
    <row r="128" spans="2:65" s="1" customFormat="1" ht="25.5" customHeight="1">
      <c r="B128" s="37"/>
      <c r="C128" s="172" t="s">
        <v>92</v>
      </c>
      <c r="D128" s="172" t="s">
        <v>168</v>
      </c>
      <c r="E128" s="173" t="s">
        <v>169</v>
      </c>
      <c r="F128" s="279" t="s">
        <v>170</v>
      </c>
      <c r="G128" s="279"/>
      <c r="H128" s="279"/>
      <c r="I128" s="279"/>
      <c r="J128" s="174" t="s">
        <v>171</v>
      </c>
      <c r="K128" s="175">
        <v>103.29</v>
      </c>
      <c r="L128" s="176">
        <v>0</v>
      </c>
      <c r="M128" s="281">
        <v>0</v>
      </c>
      <c r="N128" s="282"/>
      <c r="O128" s="282"/>
      <c r="P128" s="280">
        <f>ROUND(V128*K128,3)</f>
        <v>0</v>
      </c>
      <c r="Q128" s="280"/>
      <c r="R128" s="39"/>
      <c r="T128" s="177" t="s">
        <v>21</v>
      </c>
      <c r="U128" s="46" t="s">
        <v>49</v>
      </c>
      <c r="V128" s="178">
        <f>L128+M128</f>
        <v>0</v>
      </c>
      <c r="W128" s="178">
        <f>ROUND(L128*K128,3)</f>
        <v>0</v>
      </c>
      <c r="X128" s="178">
        <f>ROUND(M128*K128,3)</f>
        <v>0</v>
      </c>
      <c r="Y128" s="38"/>
      <c r="Z128" s="179">
        <f>Y128*K128</f>
        <v>0</v>
      </c>
      <c r="AA128" s="179">
        <v>0</v>
      </c>
      <c r="AB128" s="179">
        <f>AA128*K128</f>
        <v>0</v>
      </c>
      <c r="AC128" s="179">
        <v>0</v>
      </c>
      <c r="AD128" s="179">
        <f>AC128*K128</f>
        <v>0</v>
      </c>
      <c r="AE128" s="180" t="s">
        <v>21</v>
      </c>
      <c r="AR128" s="21" t="s">
        <v>172</v>
      </c>
      <c r="AT128" s="21" t="s">
        <v>168</v>
      </c>
      <c r="AU128" s="21" t="s">
        <v>141</v>
      </c>
      <c r="AY128" s="21" t="s">
        <v>167</v>
      </c>
      <c r="BE128" s="113">
        <f>IF(U128="základná",P128,0)</f>
        <v>0</v>
      </c>
      <c r="BF128" s="113">
        <f>IF(U128="znížená",P128,0)</f>
        <v>0</v>
      </c>
      <c r="BG128" s="113">
        <f>IF(U128="zákl. prenesená",P128,0)</f>
        <v>0</v>
      </c>
      <c r="BH128" s="113">
        <f>IF(U128="zníž. prenesená",P128,0)</f>
        <v>0</v>
      </c>
      <c r="BI128" s="113">
        <f>IF(U128="nulová",P128,0)</f>
        <v>0</v>
      </c>
      <c r="BJ128" s="21" t="s">
        <v>141</v>
      </c>
      <c r="BK128" s="181">
        <f>ROUND(V128*K128,3)</f>
        <v>0</v>
      </c>
      <c r="BL128" s="21" t="s">
        <v>172</v>
      </c>
      <c r="BM128" s="21" t="s">
        <v>141</v>
      </c>
    </row>
    <row r="129" spans="2:65" s="10" customFormat="1" ht="16.5" customHeight="1">
      <c r="B129" s="182"/>
      <c r="C129" s="183"/>
      <c r="D129" s="183"/>
      <c r="E129" s="184" t="s">
        <v>21</v>
      </c>
      <c r="F129" s="283" t="s">
        <v>173</v>
      </c>
      <c r="G129" s="284"/>
      <c r="H129" s="284"/>
      <c r="I129" s="284"/>
      <c r="J129" s="183"/>
      <c r="K129" s="185">
        <v>103.29</v>
      </c>
      <c r="L129" s="183"/>
      <c r="M129" s="183"/>
      <c r="N129" s="183"/>
      <c r="O129" s="183"/>
      <c r="P129" s="183"/>
      <c r="Q129" s="183"/>
      <c r="R129" s="186"/>
      <c r="T129" s="187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8"/>
      <c r="AT129" s="189" t="s">
        <v>174</v>
      </c>
      <c r="AU129" s="189" t="s">
        <v>141</v>
      </c>
      <c r="AV129" s="10" t="s">
        <v>141</v>
      </c>
      <c r="AW129" s="10" t="s">
        <v>7</v>
      </c>
      <c r="AX129" s="10" t="s">
        <v>84</v>
      </c>
      <c r="AY129" s="189" t="s">
        <v>167</v>
      </c>
    </row>
    <row r="130" spans="2:65" s="11" customFormat="1" ht="16.5" customHeight="1">
      <c r="B130" s="190"/>
      <c r="C130" s="191"/>
      <c r="D130" s="191"/>
      <c r="E130" s="192" t="s">
        <v>21</v>
      </c>
      <c r="F130" s="285" t="s">
        <v>175</v>
      </c>
      <c r="G130" s="286"/>
      <c r="H130" s="286"/>
      <c r="I130" s="286"/>
      <c r="J130" s="191"/>
      <c r="K130" s="193">
        <v>103.29</v>
      </c>
      <c r="L130" s="191"/>
      <c r="M130" s="191"/>
      <c r="N130" s="191"/>
      <c r="O130" s="191"/>
      <c r="P130" s="191"/>
      <c r="Q130" s="191"/>
      <c r="R130" s="194"/>
      <c r="T130" s="195"/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6"/>
      <c r="AT130" s="197" t="s">
        <v>174</v>
      </c>
      <c r="AU130" s="197" t="s">
        <v>141</v>
      </c>
      <c r="AV130" s="11" t="s">
        <v>172</v>
      </c>
      <c r="AW130" s="11" t="s">
        <v>7</v>
      </c>
      <c r="AX130" s="11" t="s">
        <v>92</v>
      </c>
      <c r="AY130" s="197" t="s">
        <v>167</v>
      </c>
    </row>
    <row r="131" spans="2:65" s="1" customFormat="1" ht="25.5" customHeight="1">
      <c r="B131" s="37"/>
      <c r="C131" s="172" t="s">
        <v>141</v>
      </c>
      <c r="D131" s="172" t="s">
        <v>168</v>
      </c>
      <c r="E131" s="173" t="s">
        <v>176</v>
      </c>
      <c r="F131" s="279" t="s">
        <v>177</v>
      </c>
      <c r="G131" s="279"/>
      <c r="H131" s="279"/>
      <c r="I131" s="279"/>
      <c r="J131" s="174" t="s">
        <v>171</v>
      </c>
      <c r="K131" s="175">
        <v>1070.46</v>
      </c>
      <c r="L131" s="176">
        <v>0</v>
      </c>
      <c r="M131" s="281">
        <v>0</v>
      </c>
      <c r="N131" s="282"/>
      <c r="O131" s="282"/>
      <c r="P131" s="280">
        <f>ROUND(V131*K131,3)</f>
        <v>0</v>
      </c>
      <c r="Q131" s="280"/>
      <c r="R131" s="39"/>
      <c r="T131" s="177" t="s">
        <v>21</v>
      </c>
      <c r="U131" s="46" t="s">
        <v>49</v>
      </c>
      <c r="V131" s="178">
        <f>L131+M131</f>
        <v>0</v>
      </c>
      <c r="W131" s="178">
        <f>ROUND(L131*K131,3)</f>
        <v>0</v>
      </c>
      <c r="X131" s="178">
        <f>ROUND(M131*K131,3)</f>
        <v>0</v>
      </c>
      <c r="Y131" s="38"/>
      <c r="Z131" s="179">
        <f>Y131*K131</f>
        <v>0</v>
      </c>
      <c r="AA131" s="179">
        <v>0</v>
      </c>
      <c r="AB131" s="179">
        <f>AA131*K131</f>
        <v>0</v>
      </c>
      <c r="AC131" s="179">
        <v>0</v>
      </c>
      <c r="AD131" s="179">
        <f>AC131*K131</f>
        <v>0</v>
      </c>
      <c r="AE131" s="180" t="s">
        <v>21</v>
      </c>
      <c r="AR131" s="21" t="s">
        <v>172</v>
      </c>
      <c r="AT131" s="21" t="s">
        <v>168</v>
      </c>
      <c r="AU131" s="21" t="s">
        <v>141</v>
      </c>
      <c r="AY131" s="21" t="s">
        <v>167</v>
      </c>
      <c r="BE131" s="113">
        <f>IF(U131="základná",P131,0)</f>
        <v>0</v>
      </c>
      <c r="BF131" s="113">
        <f>IF(U131="znížená",P131,0)</f>
        <v>0</v>
      </c>
      <c r="BG131" s="113">
        <f>IF(U131="zákl. prenesená",P131,0)</f>
        <v>0</v>
      </c>
      <c r="BH131" s="113">
        <f>IF(U131="zníž. prenesená",P131,0)</f>
        <v>0</v>
      </c>
      <c r="BI131" s="113">
        <f>IF(U131="nulová",P131,0)</f>
        <v>0</v>
      </c>
      <c r="BJ131" s="21" t="s">
        <v>141</v>
      </c>
      <c r="BK131" s="181">
        <f>ROUND(V131*K131,3)</f>
        <v>0</v>
      </c>
      <c r="BL131" s="21" t="s">
        <v>172</v>
      </c>
      <c r="BM131" s="21" t="s">
        <v>172</v>
      </c>
    </row>
    <row r="132" spans="2:65" s="10" customFormat="1" ht="16.5" customHeight="1">
      <c r="B132" s="182"/>
      <c r="C132" s="183"/>
      <c r="D132" s="183"/>
      <c r="E132" s="184" t="s">
        <v>21</v>
      </c>
      <c r="F132" s="283" t="s">
        <v>178</v>
      </c>
      <c r="G132" s="284"/>
      <c r="H132" s="284"/>
      <c r="I132" s="284"/>
      <c r="J132" s="183"/>
      <c r="K132" s="185">
        <v>1070.46</v>
      </c>
      <c r="L132" s="183"/>
      <c r="M132" s="183"/>
      <c r="N132" s="183"/>
      <c r="O132" s="183"/>
      <c r="P132" s="183"/>
      <c r="Q132" s="183"/>
      <c r="R132" s="186"/>
      <c r="T132" s="187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8"/>
      <c r="AT132" s="189" t="s">
        <v>174</v>
      </c>
      <c r="AU132" s="189" t="s">
        <v>141</v>
      </c>
      <c r="AV132" s="10" t="s">
        <v>141</v>
      </c>
      <c r="AW132" s="10" t="s">
        <v>7</v>
      </c>
      <c r="AX132" s="10" t="s">
        <v>84</v>
      </c>
      <c r="AY132" s="189" t="s">
        <v>167</v>
      </c>
    </row>
    <row r="133" spans="2:65" s="11" customFormat="1" ht="16.5" customHeight="1">
      <c r="B133" s="190"/>
      <c r="C133" s="191"/>
      <c r="D133" s="191"/>
      <c r="E133" s="192" t="s">
        <v>21</v>
      </c>
      <c r="F133" s="285" t="s">
        <v>175</v>
      </c>
      <c r="G133" s="286"/>
      <c r="H133" s="286"/>
      <c r="I133" s="286"/>
      <c r="J133" s="191"/>
      <c r="K133" s="193">
        <v>1070.46</v>
      </c>
      <c r="L133" s="191"/>
      <c r="M133" s="191"/>
      <c r="N133" s="191"/>
      <c r="O133" s="191"/>
      <c r="P133" s="191"/>
      <c r="Q133" s="191"/>
      <c r="R133" s="194"/>
      <c r="T133" s="195"/>
      <c r="U133" s="191"/>
      <c r="V133" s="191"/>
      <c r="W133" s="191"/>
      <c r="X133" s="191"/>
      <c r="Y133" s="191"/>
      <c r="Z133" s="191"/>
      <c r="AA133" s="191"/>
      <c r="AB133" s="191"/>
      <c r="AC133" s="191"/>
      <c r="AD133" s="191"/>
      <c r="AE133" s="196"/>
      <c r="AT133" s="197" t="s">
        <v>174</v>
      </c>
      <c r="AU133" s="197" t="s">
        <v>141</v>
      </c>
      <c r="AV133" s="11" t="s">
        <v>172</v>
      </c>
      <c r="AW133" s="11" t="s">
        <v>7</v>
      </c>
      <c r="AX133" s="11" t="s">
        <v>92</v>
      </c>
      <c r="AY133" s="197" t="s">
        <v>167</v>
      </c>
    </row>
    <row r="134" spans="2:65" s="1" customFormat="1" ht="38.25" customHeight="1">
      <c r="B134" s="37"/>
      <c r="C134" s="172" t="s">
        <v>179</v>
      </c>
      <c r="D134" s="172" t="s">
        <v>168</v>
      </c>
      <c r="E134" s="173" t="s">
        <v>180</v>
      </c>
      <c r="F134" s="279" t="s">
        <v>181</v>
      </c>
      <c r="G134" s="279"/>
      <c r="H134" s="279"/>
      <c r="I134" s="279"/>
      <c r="J134" s="174" t="s">
        <v>171</v>
      </c>
      <c r="K134" s="175">
        <v>1070.46</v>
      </c>
      <c r="L134" s="176">
        <v>0</v>
      </c>
      <c r="M134" s="281">
        <v>0</v>
      </c>
      <c r="N134" s="282"/>
      <c r="O134" s="282"/>
      <c r="P134" s="280">
        <f>ROUND(V134*K134,3)</f>
        <v>0</v>
      </c>
      <c r="Q134" s="280"/>
      <c r="R134" s="39"/>
      <c r="T134" s="177" t="s">
        <v>21</v>
      </c>
      <c r="U134" s="46" t="s">
        <v>49</v>
      </c>
      <c r="V134" s="178">
        <f>L134+M134</f>
        <v>0</v>
      </c>
      <c r="W134" s="178">
        <f>ROUND(L134*K134,3)</f>
        <v>0</v>
      </c>
      <c r="X134" s="178">
        <f>ROUND(M134*K134,3)</f>
        <v>0</v>
      </c>
      <c r="Y134" s="38"/>
      <c r="Z134" s="179">
        <f>Y134*K134</f>
        <v>0</v>
      </c>
      <c r="AA134" s="179">
        <v>0</v>
      </c>
      <c r="AB134" s="179">
        <f>AA134*K134</f>
        <v>0</v>
      </c>
      <c r="AC134" s="179">
        <v>0</v>
      </c>
      <c r="AD134" s="179">
        <f>AC134*K134</f>
        <v>0</v>
      </c>
      <c r="AE134" s="180" t="s">
        <v>21</v>
      </c>
      <c r="AR134" s="21" t="s">
        <v>172</v>
      </c>
      <c r="AT134" s="21" t="s">
        <v>168</v>
      </c>
      <c r="AU134" s="21" t="s">
        <v>141</v>
      </c>
      <c r="AY134" s="21" t="s">
        <v>167</v>
      </c>
      <c r="BE134" s="113">
        <f>IF(U134="základná",P134,0)</f>
        <v>0</v>
      </c>
      <c r="BF134" s="113">
        <f>IF(U134="znížená",P134,0)</f>
        <v>0</v>
      </c>
      <c r="BG134" s="113">
        <f>IF(U134="zákl. prenesená",P134,0)</f>
        <v>0</v>
      </c>
      <c r="BH134" s="113">
        <f>IF(U134="zníž. prenesená",P134,0)</f>
        <v>0</v>
      </c>
      <c r="BI134" s="113">
        <f>IF(U134="nulová",P134,0)</f>
        <v>0</v>
      </c>
      <c r="BJ134" s="21" t="s">
        <v>141</v>
      </c>
      <c r="BK134" s="181">
        <f>ROUND(V134*K134,3)</f>
        <v>0</v>
      </c>
      <c r="BL134" s="21" t="s">
        <v>172</v>
      </c>
      <c r="BM134" s="21" t="s">
        <v>182</v>
      </c>
    </row>
    <row r="135" spans="2:65" s="1" customFormat="1" ht="51" customHeight="1">
      <c r="B135" s="37"/>
      <c r="C135" s="172" t="s">
        <v>172</v>
      </c>
      <c r="D135" s="172" t="s">
        <v>168</v>
      </c>
      <c r="E135" s="173" t="s">
        <v>183</v>
      </c>
      <c r="F135" s="279" t="s">
        <v>184</v>
      </c>
      <c r="G135" s="279"/>
      <c r="H135" s="279"/>
      <c r="I135" s="279"/>
      <c r="J135" s="174" t="s">
        <v>171</v>
      </c>
      <c r="K135" s="175">
        <v>1070.46</v>
      </c>
      <c r="L135" s="176">
        <v>0</v>
      </c>
      <c r="M135" s="281">
        <v>0</v>
      </c>
      <c r="N135" s="282"/>
      <c r="O135" s="282"/>
      <c r="P135" s="280">
        <f>ROUND(V135*K135,3)</f>
        <v>0</v>
      </c>
      <c r="Q135" s="280"/>
      <c r="R135" s="39"/>
      <c r="T135" s="177" t="s">
        <v>21</v>
      </c>
      <c r="U135" s="46" t="s">
        <v>49</v>
      </c>
      <c r="V135" s="178">
        <f>L135+M135</f>
        <v>0</v>
      </c>
      <c r="W135" s="178">
        <f>ROUND(L135*K135,3)</f>
        <v>0</v>
      </c>
      <c r="X135" s="178">
        <f>ROUND(M135*K135,3)</f>
        <v>0</v>
      </c>
      <c r="Y135" s="38"/>
      <c r="Z135" s="179">
        <f>Y135*K135</f>
        <v>0</v>
      </c>
      <c r="AA135" s="179">
        <v>0</v>
      </c>
      <c r="AB135" s="179">
        <f>AA135*K135</f>
        <v>0</v>
      </c>
      <c r="AC135" s="179">
        <v>0</v>
      </c>
      <c r="AD135" s="179">
        <f>AC135*K135</f>
        <v>0</v>
      </c>
      <c r="AE135" s="180" t="s">
        <v>21</v>
      </c>
      <c r="AR135" s="21" t="s">
        <v>172</v>
      </c>
      <c r="AT135" s="21" t="s">
        <v>168</v>
      </c>
      <c r="AU135" s="21" t="s">
        <v>141</v>
      </c>
      <c r="AY135" s="21" t="s">
        <v>167</v>
      </c>
      <c r="BE135" s="113">
        <f>IF(U135="základná",P135,0)</f>
        <v>0</v>
      </c>
      <c r="BF135" s="113">
        <f>IF(U135="znížená",P135,0)</f>
        <v>0</v>
      </c>
      <c r="BG135" s="113">
        <f>IF(U135="zákl. prenesená",P135,0)</f>
        <v>0</v>
      </c>
      <c r="BH135" s="113">
        <f>IF(U135="zníž. prenesená",P135,0)</f>
        <v>0</v>
      </c>
      <c r="BI135" s="113">
        <f>IF(U135="nulová",P135,0)</f>
        <v>0</v>
      </c>
      <c r="BJ135" s="21" t="s">
        <v>141</v>
      </c>
      <c r="BK135" s="181">
        <f>ROUND(V135*K135,3)</f>
        <v>0</v>
      </c>
      <c r="BL135" s="21" t="s">
        <v>172</v>
      </c>
      <c r="BM135" s="21" t="s">
        <v>185</v>
      </c>
    </row>
    <row r="136" spans="2:65" s="1" customFormat="1" ht="25.5" customHeight="1">
      <c r="B136" s="37"/>
      <c r="C136" s="172" t="s">
        <v>186</v>
      </c>
      <c r="D136" s="172" t="s">
        <v>168</v>
      </c>
      <c r="E136" s="173" t="s">
        <v>187</v>
      </c>
      <c r="F136" s="279" t="s">
        <v>188</v>
      </c>
      <c r="G136" s="279"/>
      <c r="H136" s="279"/>
      <c r="I136" s="279"/>
      <c r="J136" s="174" t="s">
        <v>171</v>
      </c>
      <c r="K136" s="175">
        <v>1070.46</v>
      </c>
      <c r="L136" s="176">
        <v>0</v>
      </c>
      <c r="M136" s="281">
        <v>0</v>
      </c>
      <c r="N136" s="282"/>
      <c r="O136" s="282"/>
      <c r="P136" s="280">
        <f>ROUND(V136*K136,3)</f>
        <v>0</v>
      </c>
      <c r="Q136" s="280"/>
      <c r="R136" s="39"/>
      <c r="T136" s="177" t="s">
        <v>21</v>
      </c>
      <c r="U136" s="46" t="s">
        <v>49</v>
      </c>
      <c r="V136" s="178">
        <f>L136+M136</f>
        <v>0</v>
      </c>
      <c r="W136" s="178">
        <f>ROUND(L136*K136,3)</f>
        <v>0</v>
      </c>
      <c r="X136" s="178">
        <f>ROUND(M136*K136,3)</f>
        <v>0</v>
      </c>
      <c r="Y136" s="38"/>
      <c r="Z136" s="179">
        <f>Y136*K136</f>
        <v>0</v>
      </c>
      <c r="AA136" s="179">
        <v>0</v>
      </c>
      <c r="AB136" s="179">
        <f>AA136*K136</f>
        <v>0</v>
      </c>
      <c r="AC136" s="179">
        <v>0</v>
      </c>
      <c r="AD136" s="179">
        <f>AC136*K136</f>
        <v>0</v>
      </c>
      <c r="AE136" s="180" t="s">
        <v>21</v>
      </c>
      <c r="AR136" s="21" t="s">
        <v>172</v>
      </c>
      <c r="AT136" s="21" t="s">
        <v>168</v>
      </c>
      <c r="AU136" s="21" t="s">
        <v>141</v>
      </c>
      <c r="AY136" s="21" t="s">
        <v>167</v>
      </c>
      <c r="BE136" s="113">
        <f>IF(U136="základná",P136,0)</f>
        <v>0</v>
      </c>
      <c r="BF136" s="113">
        <f>IF(U136="znížená",P136,0)</f>
        <v>0</v>
      </c>
      <c r="BG136" s="113">
        <f>IF(U136="zákl. prenesená",P136,0)</f>
        <v>0</v>
      </c>
      <c r="BH136" s="113">
        <f>IF(U136="zníž. prenesená",P136,0)</f>
        <v>0</v>
      </c>
      <c r="BI136" s="113">
        <f>IF(U136="nulová",P136,0)</f>
        <v>0</v>
      </c>
      <c r="BJ136" s="21" t="s">
        <v>141</v>
      </c>
      <c r="BK136" s="181">
        <f>ROUND(V136*K136,3)</f>
        <v>0</v>
      </c>
      <c r="BL136" s="21" t="s">
        <v>172</v>
      </c>
      <c r="BM136" s="21" t="s">
        <v>189</v>
      </c>
    </row>
    <row r="137" spans="2:65" s="9" customFormat="1" ht="29.85" customHeight="1">
      <c r="B137" s="159"/>
      <c r="C137" s="160"/>
      <c r="D137" s="170" t="s">
        <v>130</v>
      </c>
      <c r="E137" s="170"/>
      <c r="F137" s="170"/>
      <c r="G137" s="170"/>
      <c r="H137" s="170"/>
      <c r="I137" s="170"/>
      <c r="J137" s="170"/>
      <c r="K137" s="170"/>
      <c r="L137" s="170"/>
      <c r="M137" s="298">
        <f>BK137</f>
        <v>0</v>
      </c>
      <c r="N137" s="299"/>
      <c r="O137" s="299"/>
      <c r="P137" s="299"/>
      <c r="Q137" s="299"/>
      <c r="R137" s="162"/>
      <c r="T137" s="163"/>
      <c r="U137" s="160"/>
      <c r="V137" s="160"/>
      <c r="W137" s="164">
        <f>SUM(W138:W152)</f>
        <v>0</v>
      </c>
      <c r="X137" s="164">
        <f>SUM(X138:X152)</f>
        <v>0</v>
      </c>
      <c r="Y137" s="160"/>
      <c r="Z137" s="165">
        <f>SUM(Z138:Z152)</f>
        <v>0</v>
      </c>
      <c r="AA137" s="160"/>
      <c r="AB137" s="165">
        <f>SUM(AB138:AB152)</f>
        <v>0</v>
      </c>
      <c r="AC137" s="160"/>
      <c r="AD137" s="165">
        <f>SUM(AD138:AD152)</f>
        <v>0</v>
      </c>
      <c r="AE137" s="166"/>
      <c r="AR137" s="167" t="s">
        <v>92</v>
      </c>
      <c r="AT137" s="168" t="s">
        <v>83</v>
      </c>
      <c r="AU137" s="168" t="s">
        <v>92</v>
      </c>
      <c r="AY137" s="167" t="s">
        <v>167</v>
      </c>
      <c r="BK137" s="169">
        <f>SUM(BK138:BK152)</f>
        <v>0</v>
      </c>
    </row>
    <row r="138" spans="2:65" s="1" customFormat="1" ht="25.5" customHeight="1">
      <c r="B138" s="37"/>
      <c r="C138" s="172" t="s">
        <v>182</v>
      </c>
      <c r="D138" s="172" t="s">
        <v>168</v>
      </c>
      <c r="E138" s="173" t="s">
        <v>190</v>
      </c>
      <c r="F138" s="279" t="s">
        <v>191</v>
      </c>
      <c r="G138" s="279"/>
      <c r="H138" s="279"/>
      <c r="I138" s="279"/>
      <c r="J138" s="174" t="s">
        <v>171</v>
      </c>
      <c r="K138" s="175">
        <v>326.233</v>
      </c>
      <c r="L138" s="176">
        <v>0</v>
      </c>
      <c r="M138" s="281">
        <v>0</v>
      </c>
      <c r="N138" s="282"/>
      <c r="O138" s="282"/>
      <c r="P138" s="280">
        <f>ROUND(V138*K138,3)</f>
        <v>0</v>
      </c>
      <c r="Q138" s="280"/>
      <c r="R138" s="39"/>
      <c r="T138" s="177" t="s">
        <v>21</v>
      </c>
      <c r="U138" s="46" t="s">
        <v>49</v>
      </c>
      <c r="V138" s="178">
        <f>L138+M138</f>
        <v>0</v>
      </c>
      <c r="W138" s="178">
        <f>ROUND(L138*K138,3)</f>
        <v>0</v>
      </c>
      <c r="X138" s="178">
        <f>ROUND(M138*K138,3)</f>
        <v>0</v>
      </c>
      <c r="Y138" s="38"/>
      <c r="Z138" s="179">
        <f>Y138*K138</f>
        <v>0</v>
      </c>
      <c r="AA138" s="179">
        <v>0</v>
      </c>
      <c r="AB138" s="179">
        <f>AA138*K138</f>
        <v>0</v>
      </c>
      <c r="AC138" s="179">
        <v>0</v>
      </c>
      <c r="AD138" s="179">
        <f>AC138*K138</f>
        <v>0</v>
      </c>
      <c r="AE138" s="180" t="s">
        <v>21</v>
      </c>
      <c r="AR138" s="21" t="s">
        <v>172</v>
      </c>
      <c r="AT138" s="21" t="s">
        <v>168</v>
      </c>
      <c r="AU138" s="21" t="s">
        <v>141</v>
      </c>
      <c r="AY138" s="21" t="s">
        <v>167</v>
      </c>
      <c r="BE138" s="113">
        <f>IF(U138="základná",P138,0)</f>
        <v>0</v>
      </c>
      <c r="BF138" s="113">
        <f>IF(U138="znížená",P138,0)</f>
        <v>0</v>
      </c>
      <c r="BG138" s="113">
        <f>IF(U138="zákl. prenesená",P138,0)</f>
        <v>0</v>
      </c>
      <c r="BH138" s="113">
        <f>IF(U138="zníž. prenesená",P138,0)</f>
        <v>0</v>
      </c>
      <c r="BI138" s="113">
        <f>IF(U138="nulová",P138,0)</f>
        <v>0</v>
      </c>
      <c r="BJ138" s="21" t="s">
        <v>141</v>
      </c>
      <c r="BK138" s="181">
        <f>ROUND(V138*K138,3)</f>
        <v>0</v>
      </c>
      <c r="BL138" s="21" t="s">
        <v>172</v>
      </c>
      <c r="BM138" s="21" t="s">
        <v>192</v>
      </c>
    </row>
    <row r="139" spans="2:65" s="10" customFormat="1" ht="16.5" customHeight="1">
      <c r="B139" s="182"/>
      <c r="C139" s="183"/>
      <c r="D139" s="183"/>
      <c r="E139" s="184" t="s">
        <v>21</v>
      </c>
      <c r="F139" s="283" t="s">
        <v>193</v>
      </c>
      <c r="G139" s="284"/>
      <c r="H139" s="284"/>
      <c r="I139" s="284"/>
      <c r="J139" s="183"/>
      <c r="K139" s="185">
        <v>317.64</v>
      </c>
      <c r="L139" s="183"/>
      <c r="M139" s="183"/>
      <c r="N139" s="183"/>
      <c r="O139" s="183"/>
      <c r="P139" s="183"/>
      <c r="Q139" s="183"/>
      <c r="R139" s="186"/>
      <c r="T139" s="187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8"/>
      <c r="AT139" s="189" t="s">
        <v>174</v>
      </c>
      <c r="AU139" s="189" t="s">
        <v>141</v>
      </c>
      <c r="AV139" s="10" t="s">
        <v>141</v>
      </c>
      <c r="AW139" s="10" t="s">
        <v>7</v>
      </c>
      <c r="AX139" s="10" t="s">
        <v>84</v>
      </c>
      <c r="AY139" s="189" t="s">
        <v>167</v>
      </c>
    </row>
    <row r="140" spans="2:65" s="10" customFormat="1" ht="25.5" customHeight="1">
      <c r="B140" s="182"/>
      <c r="C140" s="183"/>
      <c r="D140" s="183"/>
      <c r="E140" s="184" t="s">
        <v>21</v>
      </c>
      <c r="F140" s="287" t="s">
        <v>194</v>
      </c>
      <c r="G140" s="288"/>
      <c r="H140" s="288"/>
      <c r="I140" s="288"/>
      <c r="J140" s="183"/>
      <c r="K140" s="185">
        <v>8.593</v>
      </c>
      <c r="L140" s="183"/>
      <c r="M140" s="183"/>
      <c r="N140" s="183"/>
      <c r="O140" s="183"/>
      <c r="P140" s="183"/>
      <c r="Q140" s="183"/>
      <c r="R140" s="186"/>
      <c r="T140" s="187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8"/>
      <c r="AT140" s="189" t="s">
        <v>174</v>
      </c>
      <c r="AU140" s="189" t="s">
        <v>141</v>
      </c>
      <c r="AV140" s="10" t="s">
        <v>141</v>
      </c>
      <c r="AW140" s="10" t="s">
        <v>7</v>
      </c>
      <c r="AX140" s="10" t="s">
        <v>84</v>
      </c>
      <c r="AY140" s="189" t="s">
        <v>167</v>
      </c>
    </row>
    <row r="141" spans="2:65" s="11" customFormat="1" ht="16.5" customHeight="1">
      <c r="B141" s="190"/>
      <c r="C141" s="191"/>
      <c r="D141" s="191"/>
      <c r="E141" s="192" t="s">
        <v>21</v>
      </c>
      <c r="F141" s="285" t="s">
        <v>175</v>
      </c>
      <c r="G141" s="286"/>
      <c r="H141" s="286"/>
      <c r="I141" s="286"/>
      <c r="J141" s="191"/>
      <c r="K141" s="193">
        <v>326.233</v>
      </c>
      <c r="L141" s="191"/>
      <c r="M141" s="191"/>
      <c r="N141" s="191"/>
      <c r="O141" s="191"/>
      <c r="P141" s="191"/>
      <c r="Q141" s="191"/>
      <c r="R141" s="194"/>
      <c r="T141" s="195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6"/>
      <c r="AT141" s="197" t="s">
        <v>174</v>
      </c>
      <c r="AU141" s="197" t="s">
        <v>141</v>
      </c>
      <c r="AV141" s="11" t="s">
        <v>172</v>
      </c>
      <c r="AW141" s="11" t="s">
        <v>7</v>
      </c>
      <c r="AX141" s="11" t="s">
        <v>92</v>
      </c>
      <c r="AY141" s="197" t="s">
        <v>167</v>
      </c>
    </row>
    <row r="142" spans="2:65" s="1" customFormat="1" ht="25.5" customHeight="1">
      <c r="B142" s="37"/>
      <c r="C142" s="172" t="s">
        <v>195</v>
      </c>
      <c r="D142" s="172" t="s">
        <v>168</v>
      </c>
      <c r="E142" s="173" t="s">
        <v>196</v>
      </c>
      <c r="F142" s="279" t="s">
        <v>197</v>
      </c>
      <c r="G142" s="279"/>
      <c r="H142" s="279"/>
      <c r="I142" s="279"/>
      <c r="J142" s="174" t="s">
        <v>198</v>
      </c>
      <c r="K142" s="175">
        <v>792</v>
      </c>
      <c r="L142" s="176">
        <v>0</v>
      </c>
      <c r="M142" s="281">
        <v>0</v>
      </c>
      <c r="N142" s="282"/>
      <c r="O142" s="282"/>
      <c r="P142" s="280">
        <f>ROUND(V142*K142,3)</f>
        <v>0</v>
      </c>
      <c r="Q142" s="280"/>
      <c r="R142" s="39"/>
      <c r="T142" s="177" t="s">
        <v>21</v>
      </c>
      <c r="U142" s="46" t="s">
        <v>49</v>
      </c>
      <c r="V142" s="178">
        <f>L142+M142</f>
        <v>0</v>
      </c>
      <c r="W142" s="178">
        <f>ROUND(L142*K142,3)</f>
        <v>0</v>
      </c>
      <c r="X142" s="178">
        <f>ROUND(M142*K142,3)</f>
        <v>0</v>
      </c>
      <c r="Y142" s="38"/>
      <c r="Z142" s="179">
        <f>Y142*K142</f>
        <v>0</v>
      </c>
      <c r="AA142" s="179">
        <v>0</v>
      </c>
      <c r="AB142" s="179">
        <f>AA142*K142</f>
        <v>0</v>
      </c>
      <c r="AC142" s="179">
        <v>0</v>
      </c>
      <c r="AD142" s="179">
        <f>AC142*K142</f>
        <v>0</v>
      </c>
      <c r="AE142" s="180" t="s">
        <v>21</v>
      </c>
      <c r="AR142" s="21" t="s">
        <v>172</v>
      </c>
      <c r="AT142" s="21" t="s">
        <v>168</v>
      </c>
      <c r="AU142" s="21" t="s">
        <v>141</v>
      </c>
      <c r="AY142" s="21" t="s">
        <v>167</v>
      </c>
      <c r="BE142" s="113">
        <f>IF(U142="základná",P142,0)</f>
        <v>0</v>
      </c>
      <c r="BF142" s="113">
        <f>IF(U142="znížená",P142,0)</f>
        <v>0</v>
      </c>
      <c r="BG142" s="113">
        <f>IF(U142="zákl. prenesená",P142,0)</f>
        <v>0</v>
      </c>
      <c r="BH142" s="113">
        <f>IF(U142="zníž. prenesená",P142,0)</f>
        <v>0</v>
      </c>
      <c r="BI142" s="113">
        <f>IF(U142="nulová",P142,0)</f>
        <v>0</v>
      </c>
      <c r="BJ142" s="21" t="s">
        <v>141</v>
      </c>
      <c r="BK142" s="181">
        <f>ROUND(V142*K142,3)</f>
        <v>0</v>
      </c>
      <c r="BL142" s="21" t="s">
        <v>172</v>
      </c>
      <c r="BM142" s="21" t="s">
        <v>199</v>
      </c>
    </row>
    <row r="143" spans="2:65" s="10" customFormat="1" ht="16.5" customHeight="1">
      <c r="B143" s="182"/>
      <c r="C143" s="183"/>
      <c r="D143" s="183"/>
      <c r="E143" s="184" t="s">
        <v>21</v>
      </c>
      <c r="F143" s="283" t="s">
        <v>200</v>
      </c>
      <c r="G143" s="284"/>
      <c r="H143" s="284"/>
      <c r="I143" s="284"/>
      <c r="J143" s="183"/>
      <c r="K143" s="185">
        <v>792</v>
      </c>
      <c r="L143" s="183"/>
      <c r="M143" s="183"/>
      <c r="N143" s="183"/>
      <c r="O143" s="183"/>
      <c r="P143" s="183"/>
      <c r="Q143" s="183"/>
      <c r="R143" s="186"/>
      <c r="T143" s="187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8"/>
      <c r="AT143" s="189" t="s">
        <v>174</v>
      </c>
      <c r="AU143" s="189" t="s">
        <v>141</v>
      </c>
      <c r="AV143" s="10" t="s">
        <v>141</v>
      </c>
      <c r="AW143" s="10" t="s">
        <v>7</v>
      </c>
      <c r="AX143" s="10" t="s">
        <v>84</v>
      </c>
      <c r="AY143" s="189" t="s">
        <v>167</v>
      </c>
    </row>
    <row r="144" spans="2:65" s="11" customFormat="1" ht="16.5" customHeight="1">
      <c r="B144" s="190"/>
      <c r="C144" s="191"/>
      <c r="D144" s="191"/>
      <c r="E144" s="192" t="s">
        <v>21</v>
      </c>
      <c r="F144" s="285" t="s">
        <v>175</v>
      </c>
      <c r="G144" s="286"/>
      <c r="H144" s="286"/>
      <c r="I144" s="286"/>
      <c r="J144" s="191"/>
      <c r="K144" s="193">
        <v>792</v>
      </c>
      <c r="L144" s="191"/>
      <c r="M144" s="191"/>
      <c r="N144" s="191"/>
      <c r="O144" s="191"/>
      <c r="P144" s="191"/>
      <c r="Q144" s="191"/>
      <c r="R144" s="194"/>
      <c r="T144" s="195"/>
      <c r="U144" s="191"/>
      <c r="V144" s="191"/>
      <c r="W144" s="191"/>
      <c r="X144" s="191"/>
      <c r="Y144" s="191"/>
      <c r="Z144" s="191"/>
      <c r="AA144" s="191"/>
      <c r="AB144" s="191"/>
      <c r="AC144" s="191"/>
      <c r="AD144" s="191"/>
      <c r="AE144" s="196"/>
      <c r="AT144" s="197" t="s">
        <v>174</v>
      </c>
      <c r="AU144" s="197" t="s">
        <v>141</v>
      </c>
      <c r="AV144" s="11" t="s">
        <v>172</v>
      </c>
      <c r="AW144" s="11" t="s">
        <v>7</v>
      </c>
      <c r="AX144" s="11" t="s">
        <v>92</v>
      </c>
      <c r="AY144" s="197" t="s">
        <v>167</v>
      </c>
    </row>
    <row r="145" spans="2:65" s="1" customFormat="1" ht="25.5" customHeight="1">
      <c r="B145" s="37"/>
      <c r="C145" s="172" t="s">
        <v>185</v>
      </c>
      <c r="D145" s="172" t="s">
        <v>168</v>
      </c>
      <c r="E145" s="173" t="s">
        <v>201</v>
      </c>
      <c r="F145" s="279" t="s">
        <v>202</v>
      </c>
      <c r="G145" s="279"/>
      <c r="H145" s="279"/>
      <c r="I145" s="279"/>
      <c r="J145" s="174" t="s">
        <v>198</v>
      </c>
      <c r="K145" s="175">
        <v>792</v>
      </c>
      <c r="L145" s="176">
        <v>0</v>
      </c>
      <c r="M145" s="281">
        <v>0</v>
      </c>
      <c r="N145" s="282"/>
      <c r="O145" s="282"/>
      <c r="P145" s="280">
        <f>ROUND(V145*K145,3)</f>
        <v>0</v>
      </c>
      <c r="Q145" s="280"/>
      <c r="R145" s="39"/>
      <c r="T145" s="177" t="s">
        <v>21</v>
      </c>
      <c r="U145" s="46" t="s">
        <v>49</v>
      </c>
      <c r="V145" s="178">
        <f>L145+M145</f>
        <v>0</v>
      </c>
      <c r="W145" s="178">
        <f>ROUND(L145*K145,3)</f>
        <v>0</v>
      </c>
      <c r="X145" s="178">
        <f>ROUND(M145*K145,3)</f>
        <v>0</v>
      </c>
      <c r="Y145" s="38"/>
      <c r="Z145" s="179">
        <f>Y145*K145</f>
        <v>0</v>
      </c>
      <c r="AA145" s="179">
        <v>0</v>
      </c>
      <c r="AB145" s="179">
        <f>AA145*K145</f>
        <v>0</v>
      </c>
      <c r="AC145" s="179">
        <v>0</v>
      </c>
      <c r="AD145" s="179">
        <f>AC145*K145</f>
        <v>0</v>
      </c>
      <c r="AE145" s="180" t="s">
        <v>21</v>
      </c>
      <c r="AR145" s="21" t="s">
        <v>172</v>
      </c>
      <c r="AT145" s="21" t="s">
        <v>168</v>
      </c>
      <c r="AU145" s="21" t="s">
        <v>141</v>
      </c>
      <c r="AY145" s="21" t="s">
        <v>167</v>
      </c>
      <c r="BE145" s="113">
        <f>IF(U145="základná",P145,0)</f>
        <v>0</v>
      </c>
      <c r="BF145" s="113">
        <f>IF(U145="znížená",P145,0)</f>
        <v>0</v>
      </c>
      <c r="BG145" s="113">
        <f>IF(U145="zákl. prenesená",P145,0)</f>
        <v>0</v>
      </c>
      <c r="BH145" s="113">
        <f>IF(U145="zníž. prenesená",P145,0)</f>
        <v>0</v>
      </c>
      <c r="BI145" s="113">
        <f>IF(U145="nulová",P145,0)</f>
        <v>0</v>
      </c>
      <c r="BJ145" s="21" t="s">
        <v>141</v>
      </c>
      <c r="BK145" s="181">
        <f>ROUND(V145*K145,3)</f>
        <v>0</v>
      </c>
      <c r="BL145" s="21" t="s">
        <v>172</v>
      </c>
      <c r="BM145" s="21" t="s">
        <v>203</v>
      </c>
    </row>
    <row r="146" spans="2:65" s="1" customFormat="1" ht="25.5" customHeight="1">
      <c r="B146" s="37"/>
      <c r="C146" s="172" t="s">
        <v>204</v>
      </c>
      <c r="D146" s="172" t="s">
        <v>168</v>
      </c>
      <c r="E146" s="173" t="s">
        <v>205</v>
      </c>
      <c r="F146" s="279" t="s">
        <v>206</v>
      </c>
      <c r="G146" s="279"/>
      <c r="H146" s="279"/>
      <c r="I146" s="279"/>
      <c r="J146" s="174" t="s">
        <v>207</v>
      </c>
      <c r="K146" s="175">
        <v>7.0140000000000002</v>
      </c>
      <c r="L146" s="176">
        <v>0</v>
      </c>
      <c r="M146" s="281">
        <v>0</v>
      </c>
      <c r="N146" s="282"/>
      <c r="O146" s="282"/>
      <c r="P146" s="280">
        <f>ROUND(V146*K146,3)</f>
        <v>0</v>
      </c>
      <c r="Q146" s="280"/>
      <c r="R146" s="39"/>
      <c r="T146" s="177" t="s">
        <v>21</v>
      </c>
      <c r="U146" s="46" t="s">
        <v>49</v>
      </c>
      <c r="V146" s="178">
        <f>L146+M146</f>
        <v>0</v>
      </c>
      <c r="W146" s="178">
        <f>ROUND(L146*K146,3)</f>
        <v>0</v>
      </c>
      <c r="X146" s="178">
        <f>ROUND(M146*K146,3)</f>
        <v>0</v>
      </c>
      <c r="Y146" s="38"/>
      <c r="Z146" s="179">
        <f>Y146*K146</f>
        <v>0</v>
      </c>
      <c r="AA146" s="179">
        <v>0</v>
      </c>
      <c r="AB146" s="179">
        <f>AA146*K146</f>
        <v>0</v>
      </c>
      <c r="AC146" s="179">
        <v>0</v>
      </c>
      <c r="AD146" s="179">
        <f>AC146*K146</f>
        <v>0</v>
      </c>
      <c r="AE146" s="180" t="s">
        <v>21</v>
      </c>
      <c r="AR146" s="21" t="s">
        <v>172</v>
      </c>
      <c r="AT146" s="21" t="s">
        <v>168</v>
      </c>
      <c r="AU146" s="21" t="s">
        <v>141</v>
      </c>
      <c r="AY146" s="21" t="s">
        <v>167</v>
      </c>
      <c r="BE146" s="113">
        <f>IF(U146="základná",P146,0)</f>
        <v>0</v>
      </c>
      <c r="BF146" s="113">
        <f>IF(U146="znížená",P146,0)</f>
        <v>0</v>
      </c>
      <c r="BG146" s="113">
        <f>IF(U146="zákl. prenesená",P146,0)</f>
        <v>0</v>
      </c>
      <c r="BH146" s="113">
        <f>IF(U146="zníž. prenesená",P146,0)</f>
        <v>0</v>
      </c>
      <c r="BI146" s="113">
        <f>IF(U146="nulová",P146,0)</f>
        <v>0</v>
      </c>
      <c r="BJ146" s="21" t="s">
        <v>141</v>
      </c>
      <c r="BK146" s="181">
        <f>ROUND(V146*K146,3)</f>
        <v>0</v>
      </c>
      <c r="BL146" s="21" t="s">
        <v>172</v>
      </c>
      <c r="BM146" s="21" t="s">
        <v>208</v>
      </c>
    </row>
    <row r="147" spans="2:65" s="1" customFormat="1" ht="16.5" customHeight="1">
      <c r="B147" s="37"/>
      <c r="C147" s="172" t="s">
        <v>189</v>
      </c>
      <c r="D147" s="172" t="s">
        <v>168</v>
      </c>
      <c r="E147" s="173" t="s">
        <v>209</v>
      </c>
      <c r="F147" s="279" t="s">
        <v>210</v>
      </c>
      <c r="G147" s="279"/>
      <c r="H147" s="279"/>
      <c r="I147" s="279"/>
      <c r="J147" s="174" t="s">
        <v>207</v>
      </c>
      <c r="K147" s="175">
        <v>0.42699999999999999</v>
      </c>
      <c r="L147" s="176">
        <v>0</v>
      </c>
      <c r="M147" s="281">
        <v>0</v>
      </c>
      <c r="N147" s="282"/>
      <c r="O147" s="282"/>
      <c r="P147" s="280">
        <f>ROUND(V147*K147,3)</f>
        <v>0</v>
      </c>
      <c r="Q147" s="280"/>
      <c r="R147" s="39"/>
      <c r="T147" s="177" t="s">
        <v>21</v>
      </c>
      <c r="U147" s="46" t="s">
        <v>49</v>
      </c>
      <c r="V147" s="178">
        <f>L147+M147</f>
        <v>0</v>
      </c>
      <c r="W147" s="178">
        <f>ROUND(L147*K147,3)</f>
        <v>0</v>
      </c>
      <c r="X147" s="178">
        <f>ROUND(M147*K147,3)</f>
        <v>0</v>
      </c>
      <c r="Y147" s="38"/>
      <c r="Z147" s="179">
        <f>Y147*K147</f>
        <v>0</v>
      </c>
      <c r="AA147" s="179">
        <v>0</v>
      </c>
      <c r="AB147" s="179">
        <f>AA147*K147</f>
        <v>0</v>
      </c>
      <c r="AC147" s="179">
        <v>0</v>
      </c>
      <c r="AD147" s="179">
        <f>AC147*K147</f>
        <v>0</v>
      </c>
      <c r="AE147" s="180" t="s">
        <v>21</v>
      </c>
      <c r="AR147" s="21" t="s">
        <v>172</v>
      </c>
      <c r="AT147" s="21" t="s">
        <v>168</v>
      </c>
      <c r="AU147" s="21" t="s">
        <v>141</v>
      </c>
      <c r="AY147" s="21" t="s">
        <v>167</v>
      </c>
      <c r="BE147" s="113">
        <f>IF(U147="základná",P147,0)</f>
        <v>0</v>
      </c>
      <c r="BF147" s="113">
        <f>IF(U147="znížená",P147,0)</f>
        <v>0</v>
      </c>
      <c r="BG147" s="113">
        <f>IF(U147="zákl. prenesená",P147,0)</f>
        <v>0</v>
      </c>
      <c r="BH147" s="113">
        <f>IF(U147="zníž. prenesená",P147,0)</f>
        <v>0</v>
      </c>
      <c r="BI147" s="113">
        <f>IF(U147="nulová",P147,0)</f>
        <v>0</v>
      </c>
      <c r="BJ147" s="21" t="s">
        <v>141</v>
      </c>
      <c r="BK147" s="181">
        <f>ROUND(V147*K147,3)</f>
        <v>0</v>
      </c>
      <c r="BL147" s="21" t="s">
        <v>172</v>
      </c>
      <c r="BM147" s="21" t="s">
        <v>11</v>
      </c>
    </row>
    <row r="148" spans="2:65" s="10" customFormat="1" ht="16.5" customHeight="1">
      <c r="B148" s="182"/>
      <c r="C148" s="183"/>
      <c r="D148" s="183"/>
      <c r="E148" s="184" t="s">
        <v>21</v>
      </c>
      <c r="F148" s="283" t="s">
        <v>211</v>
      </c>
      <c r="G148" s="284"/>
      <c r="H148" s="284"/>
      <c r="I148" s="284"/>
      <c r="J148" s="183"/>
      <c r="K148" s="185">
        <v>0.42699999999999999</v>
      </c>
      <c r="L148" s="183"/>
      <c r="M148" s="183"/>
      <c r="N148" s="183"/>
      <c r="O148" s="183"/>
      <c r="P148" s="183"/>
      <c r="Q148" s="183"/>
      <c r="R148" s="186"/>
      <c r="T148" s="187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8"/>
      <c r="AT148" s="189" t="s">
        <v>174</v>
      </c>
      <c r="AU148" s="189" t="s">
        <v>141</v>
      </c>
      <c r="AV148" s="10" t="s">
        <v>141</v>
      </c>
      <c r="AW148" s="10" t="s">
        <v>7</v>
      </c>
      <c r="AX148" s="10" t="s">
        <v>84</v>
      </c>
      <c r="AY148" s="189" t="s">
        <v>167</v>
      </c>
    </row>
    <row r="149" spans="2:65" s="11" customFormat="1" ht="16.5" customHeight="1">
      <c r="B149" s="190"/>
      <c r="C149" s="191"/>
      <c r="D149" s="191"/>
      <c r="E149" s="192" t="s">
        <v>21</v>
      </c>
      <c r="F149" s="285" t="s">
        <v>175</v>
      </c>
      <c r="G149" s="286"/>
      <c r="H149" s="286"/>
      <c r="I149" s="286"/>
      <c r="J149" s="191"/>
      <c r="K149" s="193">
        <v>0.42699999999999999</v>
      </c>
      <c r="L149" s="191"/>
      <c r="M149" s="191"/>
      <c r="N149" s="191"/>
      <c r="O149" s="191"/>
      <c r="P149" s="191"/>
      <c r="Q149" s="191"/>
      <c r="R149" s="194"/>
      <c r="T149" s="195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6"/>
      <c r="AT149" s="197" t="s">
        <v>174</v>
      </c>
      <c r="AU149" s="197" t="s">
        <v>141</v>
      </c>
      <c r="AV149" s="11" t="s">
        <v>172</v>
      </c>
      <c r="AW149" s="11" t="s">
        <v>7</v>
      </c>
      <c r="AX149" s="11" t="s">
        <v>92</v>
      </c>
      <c r="AY149" s="197" t="s">
        <v>167</v>
      </c>
    </row>
    <row r="150" spans="2:65" s="1" customFormat="1" ht="38.25" customHeight="1">
      <c r="B150" s="37"/>
      <c r="C150" s="172" t="s">
        <v>212</v>
      </c>
      <c r="D150" s="172" t="s">
        <v>168</v>
      </c>
      <c r="E150" s="173" t="s">
        <v>213</v>
      </c>
      <c r="F150" s="279" t="s">
        <v>214</v>
      </c>
      <c r="G150" s="279"/>
      <c r="H150" s="279"/>
      <c r="I150" s="279"/>
      <c r="J150" s="174" t="s">
        <v>171</v>
      </c>
      <c r="K150" s="175">
        <v>865.75800000000004</v>
      </c>
      <c r="L150" s="176">
        <v>0</v>
      </c>
      <c r="M150" s="281">
        <v>0</v>
      </c>
      <c r="N150" s="282"/>
      <c r="O150" s="282"/>
      <c r="P150" s="280">
        <f>ROUND(V150*K150,3)</f>
        <v>0</v>
      </c>
      <c r="Q150" s="280"/>
      <c r="R150" s="39"/>
      <c r="T150" s="177" t="s">
        <v>21</v>
      </c>
      <c r="U150" s="46" t="s">
        <v>49</v>
      </c>
      <c r="V150" s="178">
        <f>L150+M150</f>
        <v>0</v>
      </c>
      <c r="W150" s="178">
        <f>ROUND(L150*K150,3)</f>
        <v>0</v>
      </c>
      <c r="X150" s="178">
        <f>ROUND(M150*K150,3)</f>
        <v>0</v>
      </c>
      <c r="Y150" s="38"/>
      <c r="Z150" s="179">
        <f>Y150*K150</f>
        <v>0</v>
      </c>
      <c r="AA150" s="179">
        <v>0</v>
      </c>
      <c r="AB150" s="179">
        <f>AA150*K150</f>
        <v>0</v>
      </c>
      <c r="AC150" s="179">
        <v>0</v>
      </c>
      <c r="AD150" s="179">
        <f>AC150*K150</f>
        <v>0</v>
      </c>
      <c r="AE150" s="180" t="s">
        <v>21</v>
      </c>
      <c r="AR150" s="21" t="s">
        <v>172</v>
      </c>
      <c r="AT150" s="21" t="s">
        <v>168</v>
      </c>
      <c r="AU150" s="21" t="s">
        <v>141</v>
      </c>
      <c r="AY150" s="21" t="s">
        <v>167</v>
      </c>
      <c r="BE150" s="113">
        <f>IF(U150="základná",P150,0)</f>
        <v>0</v>
      </c>
      <c r="BF150" s="113">
        <f>IF(U150="znížená",P150,0)</f>
        <v>0</v>
      </c>
      <c r="BG150" s="113">
        <f>IF(U150="zákl. prenesená",P150,0)</f>
        <v>0</v>
      </c>
      <c r="BH150" s="113">
        <f>IF(U150="zníž. prenesená",P150,0)</f>
        <v>0</v>
      </c>
      <c r="BI150" s="113">
        <f>IF(U150="nulová",P150,0)</f>
        <v>0</v>
      </c>
      <c r="BJ150" s="21" t="s">
        <v>141</v>
      </c>
      <c r="BK150" s="181">
        <f>ROUND(V150*K150,3)</f>
        <v>0</v>
      </c>
      <c r="BL150" s="21" t="s">
        <v>172</v>
      </c>
      <c r="BM150" s="21" t="s">
        <v>215</v>
      </c>
    </row>
    <row r="151" spans="2:65" s="10" customFormat="1" ht="25.5" customHeight="1">
      <c r="B151" s="182"/>
      <c r="C151" s="183"/>
      <c r="D151" s="183"/>
      <c r="E151" s="184" t="s">
        <v>21</v>
      </c>
      <c r="F151" s="283" t="s">
        <v>216</v>
      </c>
      <c r="G151" s="284"/>
      <c r="H151" s="284"/>
      <c r="I151" s="284"/>
      <c r="J151" s="183"/>
      <c r="K151" s="185">
        <v>865.75800000000004</v>
      </c>
      <c r="L151" s="183"/>
      <c r="M151" s="183"/>
      <c r="N151" s="183"/>
      <c r="O151" s="183"/>
      <c r="P151" s="183"/>
      <c r="Q151" s="183"/>
      <c r="R151" s="186"/>
      <c r="T151" s="187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8"/>
      <c r="AT151" s="189" t="s">
        <v>174</v>
      </c>
      <c r="AU151" s="189" t="s">
        <v>141</v>
      </c>
      <c r="AV151" s="10" t="s">
        <v>141</v>
      </c>
      <c r="AW151" s="10" t="s">
        <v>7</v>
      </c>
      <c r="AX151" s="10" t="s">
        <v>84</v>
      </c>
      <c r="AY151" s="189" t="s">
        <v>167</v>
      </c>
    </row>
    <row r="152" spans="2:65" s="11" customFormat="1" ht="16.5" customHeight="1">
      <c r="B152" s="190"/>
      <c r="C152" s="191"/>
      <c r="D152" s="191"/>
      <c r="E152" s="192" t="s">
        <v>21</v>
      </c>
      <c r="F152" s="285" t="s">
        <v>175</v>
      </c>
      <c r="G152" s="286"/>
      <c r="H152" s="286"/>
      <c r="I152" s="286"/>
      <c r="J152" s="191"/>
      <c r="K152" s="193">
        <v>865.75800000000004</v>
      </c>
      <c r="L152" s="191"/>
      <c r="M152" s="191"/>
      <c r="N152" s="191"/>
      <c r="O152" s="191"/>
      <c r="P152" s="191"/>
      <c r="Q152" s="191"/>
      <c r="R152" s="194"/>
      <c r="T152" s="195"/>
      <c r="U152" s="191"/>
      <c r="V152" s="191"/>
      <c r="W152" s="191"/>
      <c r="X152" s="191"/>
      <c r="Y152" s="191"/>
      <c r="Z152" s="191"/>
      <c r="AA152" s="191"/>
      <c r="AB152" s="191"/>
      <c r="AC152" s="191"/>
      <c r="AD152" s="191"/>
      <c r="AE152" s="196"/>
      <c r="AT152" s="197" t="s">
        <v>174</v>
      </c>
      <c r="AU152" s="197" t="s">
        <v>141</v>
      </c>
      <c r="AV152" s="11" t="s">
        <v>172</v>
      </c>
      <c r="AW152" s="11" t="s">
        <v>7</v>
      </c>
      <c r="AX152" s="11" t="s">
        <v>92</v>
      </c>
      <c r="AY152" s="197" t="s">
        <v>167</v>
      </c>
    </row>
    <row r="153" spans="2:65" s="9" customFormat="1" ht="29.85" customHeight="1">
      <c r="B153" s="159"/>
      <c r="C153" s="160"/>
      <c r="D153" s="170" t="s">
        <v>131</v>
      </c>
      <c r="E153" s="170"/>
      <c r="F153" s="170"/>
      <c r="G153" s="170"/>
      <c r="H153" s="170"/>
      <c r="I153" s="170"/>
      <c r="J153" s="170"/>
      <c r="K153" s="170"/>
      <c r="L153" s="170"/>
      <c r="M153" s="296">
        <f>BK153</f>
        <v>0</v>
      </c>
      <c r="N153" s="297"/>
      <c r="O153" s="297"/>
      <c r="P153" s="297"/>
      <c r="Q153" s="297"/>
      <c r="R153" s="162"/>
      <c r="T153" s="163"/>
      <c r="U153" s="160"/>
      <c r="V153" s="160"/>
      <c r="W153" s="164">
        <f>SUM(W154:W157)</f>
        <v>0</v>
      </c>
      <c r="X153" s="164">
        <f>SUM(X154:X157)</f>
        <v>0</v>
      </c>
      <c r="Y153" s="160"/>
      <c r="Z153" s="165">
        <f>SUM(Z154:Z157)</f>
        <v>0</v>
      </c>
      <c r="AA153" s="160"/>
      <c r="AB153" s="165">
        <f>SUM(AB154:AB157)</f>
        <v>0</v>
      </c>
      <c r="AC153" s="160"/>
      <c r="AD153" s="165">
        <f>SUM(AD154:AD157)</f>
        <v>0</v>
      </c>
      <c r="AE153" s="166"/>
      <c r="AR153" s="167" t="s">
        <v>92</v>
      </c>
      <c r="AT153" s="168" t="s">
        <v>83</v>
      </c>
      <c r="AU153" s="168" t="s">
        <v>92</v>
      </c>
      <c r="AY153" s="167" t="s">
        <v>167</v>
      </c>
      <c r="BK153" s="169">
        <f>SUM(BK154:BK157)</f>
        <v>0</v>
      </c>
    </row>
    <row r="154" spans="2:65" s="1" customFormat="1" ht="38.25" customHeight="1">
      <c r="B154" s="37"/>
      <c r="C154" s="172" t="s">
        <v>192</v>
      </c>
      <c r="D154" s="172" t="s">
        <v>168</v>
      </c>
      <c r="E154" s="173" t="s">
        <v>217</v>
      </c>
      <c r="F154" s="279" t="s">
        <v>218</v>
      </c>
      <c r="G154" s="279"/>
      <c r="H154" s="279"/>
      <c r="I154" s="279"/>
      <c r="J154" s="174" t="s">
        <v>219</v>
      </c>
      <c r="K154" s="175">
        <v>37</v>
      </c>
      <c r="L154" s="176">
        <v>0</v>
      </c>
      <c r="M154" s="281">
        <v>0</v>
      </c>
      <c r="N154" s="282"/>
      <c r="O154" s="282"/>
      <c r="P154" s="280">
        <f>ROUND(V154*K154,3)</f>
        <v>0</v>
      </c>
      <c r="Q154" s="280"/>
      <c r="R154" s="39"/>
      <c r="T154" s="177" t="s">
        <v>21</v>
      </c>
      <c r="U154" s="46" t="s">
        <v>49</v>
      </c>
      <c r="V154" s="178">
        <f>L154+M154</f>
        <v>0</v>
      </c>
      <c r="W154" s="178">
        <f>ROUND(L154*K154,3)</f>
        <v>0</v>
      </c>
      <c r="X154" s="178">
        <f>ROUND(M154*K154,3)</f>
        <v>0</v>
      </c>
      <c r="Y154" s="38"/>
      <c r="Z154" s="179">
        <f>Y154*K154</f>
        <v>0</v>
      </c>
      <c r="AA154" s="179">
        <v>0</v>
      </c>
      <c r="AB154" s="179">
        <f>AA154*K154</f>
        <v>0</v>
      </c>
      <c r="AC154" s="179">
        <v>0</v>
      </c>
      <c r="AD154" s="179">
        <f>AC154*K154</f>
        <v>0</v>
      </c>
      <c r="AE154" s="180" t="s">
        <v>21</v>
      </c>
      <c r="AR154" s="21" t="s">
        <v>172</v>
      </c>
      <c r="AT154" s="21" t="s">
        <v>168</v>
      </c>
      <c r="AU154" s="21" t="s">
        <v>141</v>
      </c>
      <c r="AY154" s="21" t="s">
        <v>167</v>
      </c>
      <c r="BE154" s="113">
        <f>IF(U154="základná",P154,0)</f>
        <v>0</v>
      </c>
      <c r="BF154" s="113">
        <f>IF(U154="znížená",P154,0)</f>
        <v>0</v>
      </c>
      <c r="BG154" s="113">
        <f>IF(U154="zákl. prenesená",P154,0)</f>
        <v>0</v>
      </c>
      <c r="BH154" s="113">
        <f>IF(U154="zníž. prenesená",P154,0)</f>
        <v>0</v>
      </c>
      <c r="BI154" s="113">
        <f>IF(U154="nulová",P154,0)</f>
        <v>0</v>
      </c>
      <c r="BJ154" s="21" t="s">
        <v>141</v>
      </c>
      <c r="BK154" s="181">
        <f>ROUND(V154*K154,3)</f>
        <v>0</v>
      </c>
      <c r="BL154" s="21" t="s">
        <v>172</v>
      </c>
      <c r="BM154" s="21" t="s">
        <v>220</v>
      </c>
    </row>
    <row r="155" spans="2:65" s="1" customFormat="1" ht="25.5" customHeight="1">
      <c r="B155" s="37"/>
      <c r="C155" s="198" t="s">
        <v>16</v>
      </c>
      <c r="D155" s="198" t="s">
        <v>221</v>
      </c>
      <c r="E155" s="199" t="s">
        <v>222</v>
      </c>
      <c r="F155" s="289" t="s">
        <v>223</v>
      </c>
      <c r="G155" s="289"/>
      <c r="H155" s="289"/>
      <c r="I155" s="289"/>
      <c r="J155" s="200" t="s">
        <v>224</v>
      </c>
      <c r="K155" s="201">
        <v>24.05</v>
      </c>
      <c r="L155" s="202">
        <v>0</v>
      </c>
      <c r="M155" s="290"/>
      <c r="N155" s="290"/>
      <c r="O155" s="291"/>
      <c r="P155" s="280">
        <f>ROUND(V155*K155,3)</f>
        <v>0</v>
      </c>
      <c r="Q155" s="280"/>
      <c r="R155" s="39"/>
      <c r="T155" s="177" t="s">
        <v>21</v>
      </c>
      <c r="U155" s="46" t="s">
        <v>49</v>
      </c>
      <c r="V155" s="178">
        <f>L155+M155</f>
        <v>0</v>
      </c>
      <c r="W155" s="178">
        <f>ROUND(L155*K155,3)</f>
        <v>0</v>
      </c>
      <c r="X155" s="178">
        <f>ROUND(M155*K155,3)</f>
        <v>0</v>
      </c>
      <c r="Y155" s="38"/>
      <c r="Z155" s="179">
        <f>Y155*K155</f>
        <v>0</v>
      </c>
      <c r="AA155" s="179">
        <v>0</v>
      </c>
      <c r="AB155" s="179">
        <f>AA155*K155</f>
        <v>0</v>
      </c>
      <c r="AC155" s="179">
        <v>0</v>
      </c>
      <c r="AD155" s="179">
        <f>AC155*K155</f>
        <v>0</v>
      </c>
      <c r="AE155" s="180" t="s">
        <v>21</v>
      </c>
      <c r="AR155" s="21" t="s">
        <v>185</v>
      </c>
      <c r="AT155" s="21" t="s">
        <v>221</v>
      </c>
      <c r="AU155" s="21" t="s">
        <v>141</v>
      </c>
      <c r="AY155" s="21" t="s">
        <v>167</v>
      </c>
      <c r="BE155" s="113">
        <f>IF(U155="základná",P155,0)</f>
        <v>0</v>
      </c>
      <c r="BF155" s="113">
        <f>IF(U155="znížená",P155,0)</f>
        <v>0</v>
      </c>
      <c r="BG155" s="113">
        <f>IF(U155="zákl. prenesená",P155,0)</f>
        <v>0</v>
      </c>
      <c r="BH155" s="113">
        <f>IF(U155="zníž. prenesená",P155,0)</f>
        <v>0</v>
      </c>
      <c r="BI155" s="113">
        <f>IF(U155="nulová",P155,0)</f>
        <v>0</v>
      </c>
      <c r="BJ155" s="21" t="s">
        <v>141</v>
      </c>
      <c r="BK155" s="181">
        <f>ROUND(V155*K155,3)</f>
        <v>0</v>
      </c>
      <c r="BL155" s="21" t="s">
        <v>172</v>
      </c>
      <c r="BM155" s="21" t="s">
        <v>225</v>
      </c>
    </row>
    <row r="156" spans="2:65" s="10" customFormat="1" ht="16.5" customHeight="1">
      <c r="B156" s="182"/>
      <c r="C156" s="183"/>
      <c r="D156" s="183"/>
      <c r="E156" s="184" t="s">
        <v>21</v>
      </c>
      <c r="F156" s="283" t="s">
        <v>226</v>
      </c>
      <c r="G156" s="284"/>
      <c r="H156" s="284"/>
      <c r="I156" s="284"/>
      <c r="J156" s="183"/>
      <c r="K156" s="185">
        <v>24.05</v>
      </c>
      <c r="L156" s="183"/>
      <c r="M156" s="183"/>
      <c r="N156" s="183"/>
      <c r="O156" s="183"/>
      <c r="P156" s="183"/>
      <c r="Q156" s="183"/>
      <c r="R156" s="186"/>
      <c r="T156" s="187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8"/>
      <c r="AT156" s="189" t="s">
        <v>174</v>
      </c>
      <c r="AU156" s="189" t="s">
        <v>141</v>
      </c>
      <c r="AV156" s="10" t="s">
        <v>141</v>
      </c>
      <c r="AW156" s="10" t="s">
        <v>7</v>
      </c>
      <c r="AX156" s="10" t="s">
        <v>84</v>
      </c>
      <c r="AY156" s="189" t="s">
        <v>167</v>
      </c>
    </row>
    <row r="157" spans="2:65" s="11" customFormat="1" ht="16.5" customHeight="1">
      <c r="B157" s="190"/>
      <c r="C157" s="191"/>
      <c r="D157" s="191"/>
      <c r="E157" s="192" t="s">
        <v>21</v>
      </c>
      <c r="F157" s="285" t="s">
        <v>175</v>
      </c>
      <c r="G157" s="286"/>
      <c r="H157" s="286"/>
      <c r="I157" s="286"/>
      <c r="J157" s="191"/>
      <c r="K157" s="193">
        <v>24.05</v>
      </c>
      <c r="L157" s="191"/>
      <c r="M157" s="191"/>
      <c r="N157" s="191"/>
      <c r="O157" s="191"/>
      <c r="P157" s="191"/>
      <c r="Q157" s="191"/>
      <c r="R157" s="194"/>
      <c r="T157" s="195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6"/>
      <c r="AT157" s="197" t="s">
        <v>174</v>
      </c>
      <c r="AU157" s="197" t="s">
        <v>141</v>
      </c>
      <c r="AV157" s="11" t="s">
        <v>172</v>
      </c>
      <c r="AW157" s="11" t="s">
        <v>7</v>
      </c>
      <c r="AX157" s="11" t="s">
        <v>92</v>
      </c>
      <c r="AY157" s="197" t="s">
        <v>167</v>
      </c>
    </row>
    <row r="158" spans="2:65" s="9" customFormat="1" ht="29.85" customHeight="1">
      <c r="B158" s="159"/>
      <c r="C158" s="160"/>
      <c r="D158" s="170" t="s">
        <v>132</v>
      </c>
      <c r="E158" s="170"/>
      <c r="F158" s="170"/>
      <c r="G158" s="170"/>
      <c r="H158" s="170"/>
      <c r="I158" s="170"/>
      <c r="J158" s="170"/>
      <c r="K158" s="170"/>
      <c r="L158" s="170"/>
      <c r="M158" s="296">
        <f>BK158</f>
        <v>0</v>
      </c>
      <c r="N158" s="297"/>
      <c r="O158" s="297"/>
      <c r="P158" s="297"/>
      <c r="Q158" s="297"/>
      <c r="R158" s="162"/>
      <c r="T158" s="163"/>
      <c r="U158" s="160"/>
      <c r="V158" s="160"/>
      <c r="W158" s="164">
        <f>SUM(W159:W161)</f>
        <v>0</v>
      </c>
      <c r="X158" s="164">
        <f>SUM(X159:X161)</f>
        <v>0</v>
      </c>
      <c r="Y158" s="160"/>
      <c r="Z158" s="165">
        <f>SUM(Z159:Z161)</f>
        <v>0</v>
      </c>
      <c r="AA158" s="160"/>
      <c r="AB158" s="165">
        <f>SUM(AB159:AB161)</f>
        <v>0</v>
      </c>
      <c r="AC158" s="160"/>
      <c r="AD158" s="165">
        <f>SUM(AD159:AD161)</f>
        <v>0</v>
      </c>
      <c r="AE158" s="166"/>
      <c r="AR158" s="167" t="s">
        <v>92</v>
      </c>
      <c r="AT158" s="168" t="s">
        <v>83</v>
      </c>
      <c r="AU158" s="168" t="s">
        <v>92</v>
      </c>
      <c r="AY158" s="167" t="s">
        <v>167</v>
      </c>
      <c r="BK158" s="169">
        <f>SUM(BK159:BK161)</f>
        <v>0</v>
      </c>
    </row>
    <row r="159" spans="2:65" s="1" customFormat="1" ht="25.5" customHeight="1">
      <c r="B159" s="37"/>
      <c r="C159" s="172" t="s">
        <v>199</v>
      </c>
      <c r="D159" s="172" t="s">
        <v>168</v>
      </c>
      <c r="E159" s="173" t="s">
        <v>227</v>
      </c>
      <c r="F159" s="279" t="s">
        <v>228</v>
      </c>
      <c r="G159" s="279"/>
      <c r="H159" s="279"/>
      <c r="I159" s="279"/>
      <c r="J159" s="174" t="s">
        <v>171</v>
      </c>
      <c r="K159" s="175">
        <v>33.804000000000002</v>
      </c>
      <c r="L159" s="176">
        <v>0</v>
      </c>
      <c r="M159" s="281">
        <v>0</v>
      </c>
      <c r="N159" s="282"/>
      <c r="O159" s="282"/>
      <c r="P159" s="280">
        <f>ROUND(V159*K159,3)</f>
        <v>0</v>
      </c>
      <c r="Q159" s="280"/>
      <c r="R159" s="39"/>
      <c r="T159" s="177" t="s">
        <v>21</v>
      </c>
      <c r="U159" s="46" t="s">
        <v>49</v>
      </c>
      <c r="V159" s="178">
        <f>L159+M159</f>
        <v>0</v>
      </c>
      <c r="W159" s="178">
        <f>ROUND(L159*K159,3)</f>
        <v>0</v>
      </c>
      <c r="X159" s="178">
        <f>ROUND(M159*K159,3)</f>
        <v>0</v>
      </c>
      <c r="Y159" s="38"/>
      <c r="Z159" s="179">
        <f>Y159*K159</f>
        <v>0</v>
      </c>
      <c r="AA159" s="179">
        <v>0</v>
      </c>
      <c r="AB159" s="179">
        <f>AA159*K159</f>
        <v>0</v>
      </c>
      <c r="AC159" s="179">
        <v>0</v>
      </c>
      <c r="AD159" s="179">
        <f>AC159*K159</f>
        <v>0</v>
      </c>
      <c r="AE159" s="180" t="s">
        <v>21</v>
      </c>
      <c r="AR159" s="21" t="s">
        <v>172</v>
      </c>
      <c r="AT159" s="21" t="s">
        <v>168</v>
      </c>
      <c r="AU159" s="21" t="s">
        <v>141</v>
      </c>
      <c r="AY159" s="21" t="s">
        <v>167</v>
      </c>
      <c r="BE159" s="113">
        <f>IF(U159="základná",P159,0)</f>
        <v>0</v>
      </c>
      <c r="BF159" s="113">
        <f>IF(U159="znížená",P159,0)</f>
        <v>0</v>
      </c>
      <c r="BG159" s="113">
        <f>IF(U159="zákl. prenesená",P159,0)</f>
        <v>0</v>
      </c>
      <c r="BH159" s="113">
        <f>IF(U159="zníž. prenesená",P159,0)</f>
        <v>0</v>
      </c>
      <c r="BI159" s="113">
        <f>IF(U159="nulová",P159,0)</f>
        <v>0</v>
      </c>
      <c r="BJ159" s="21" t="s">
        <v>141</v>
      </c>
      <c r="BK159" s="181">
        <f>ROUND(V159*K159,3)</f>
        <v>0</v>
      </c>
      <c r="BL159" s="21" t="s">
        <v>172</v>
      </c>
      <c r="BM159" s="21" t="s">
        <v>229</v>
      </c>
    </row>
    <row r="160" spans="2:65" s="10" customFormat="1" ht="16.5" customHeight="1">
      <c r="B160" s="182"/>
      <c r="C160" s="183"/>
      <c r="D160" s="183"/>
      <c r="E160" s="184" t="s">
        <v>21</v>
      </c>
      <c r="F160" s="283" t="s">
        <v>230</v>
      </c>
      <c r="G160" s="284"/>
      <c r="H160" s="284"/>
      <c r="I160" s="284"/>
      <c r="J160" s="183"/>
      <c r="K160" s="185">
        <v>33.804000000000002</v>
      </c>
      <c r="L160" s="183"/>
      <c r="M160" s="183"/>
      <c r="N160" s="183"/>
      <c r="O160" s="183"/>
      <c r="P160" s="183"/>
      <c r="Q160" s="183"/>
      <c r="R160" s="186"/>
      <c r="T160" s="187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8"/>
      <c r="AT160" s="189" t="s">
        <v>174</v>
      </c>
      <c r="AU160" s="189" t="s">
        <v>141</v>
      </c>
      <c r="AV160" s="10" t="s">
        <v>141</v>
      </c>
      <c r="AW160" s="10" t="s">
        <v>7</v>
      </c>
      <c r="AX160" s="10" t="s">
        <v>84</v>
      </c>
      <c r="AY160" s="189" t="s">
        <v>167</v>
      </c>
    </row>
    <row r="161" spans="2:65" s="11" customFormat="1" ht="16.5" customHeight="1">
      <c r="B161" s="190"/>
      <c r="C161" s="191"/>
      <c r="D161" s="191"/>
      <c r="E161" s="192" t="s">
        <v>21</v>
      </c>
      <c r="F161" s="285" t="s">
        <v>175</v>
      </c>
      <c r="G161" s="286"/>
      <c r="H161" s="286"/>
      <c r="I161" s="286"/>
      <c r="J161" s="191"/>
      <c r="K161" s="193">
        <v>33.804000000000002</v>
      </c>
      <c r="L161" s="191"/>
      <c r="M161" s="191"/>
      <c r="N161" s="191"/>
      <c r="O161" s="191"/>
      <c r="P161" s="191"/>
      <c r="Q161" s="191"/>
      <c r="R161" s="194"/>
      <c r="T161" s="195"/>
      <c r="U161" s="191"/>
      <c r="V161" s="191"/>
      <c r="W161" s="191"/>
      <c r="X161" s="191"/>
      <c r="Y161" s="191"/>
      <c r="Z161" s="191"/>
      <c r="AA161" s="191"/>
      <c r="AB161" s="191"/>
      <c r="AC161" s="191"/>
      <c r="AD161" s="191"/>
      <c r="AE161" s="196"/>
      <c r="AT161" s="197" t="s">
        <v>174</v>
      </c>
      <c r="AU161" s="197" t="s">
        <v>141</v>
      </c>
      <c r="AV161" s="11" t="s">
        <v>172</v>
      </c>
      <c r="AW161" s="11" t="s">
        <v>7</v>
      </c>
      <c r="AX161" s="11" t="s">
        <v>92</v>
      </c>
      <c r="AY161" s="197" t="s">
        <v>167</v>
      </c>
    </row>
    <row r="162" spans="2:65" s="9" customFormat="1" ht="29.85" customHeight="1">
      <c r="B162" s="159"/>
      <c r="C162" s="160"/>
      <c r="D162" s="170" t="s">
        <v>133</v>
      </c>
      <c r="E162" s="170"/>
      <c r="F162" s="170"/>
      <c r="G162" s="170"/>
      <c r="H162" s="170"/>
      <c r="I162" s="170"/>
      <c r="J162" s="170"/>
      <c r="K162" s="170"/>
      <c r="L162" s="170"/>
      <c r="M162" s="296">
        <f>BK162</f>
        <v>0</v>
      </c>
      <c r="N162" s="297"/>
      <c r="O162" s="297"/>
      <c r="P162" s="297"/>
      <c r="Q162" s="297"/>
      <c r="R162" s="162"/>
      <c r="T162" s="163"/>
      <c r="U162" s="160"/>
      <c r="V162" s="160"/>
      <c r="W162" s="164">
        <f>SUM(W163:W174)</f>
        <v>0</v>
      </c>
      <c r="X162" s="164">
        <f>SUM(X163:X174)</f>
        <v>0</v>
      </c>
      <c r="Y162" s="160"/>
      <c r="Z162" s="165">
        <f>SUM(Z163:Z174)</f>
        <v>0</v>
      </c>
      <c r="AA162" s="160"/>
      <c r="AB162" s="165">
        <f>SUM(AB163:AB174)</f>
        <v>0</v>
      </c>
      <c r="AC162" s="160"/>
      <c r="AD162" s="165">
        <f>SUM(AD163:AD174)</f>
        <v>0</v>
      </c>
      <c r="AE162" s="166"/>
      <c r="AR162" s="167" t="s">
        <v>92</v>
      </c>
      <c r="AT162" s="168" t="s">
        <v>83</v>
      </c>
      <c r="AU162" s="168" t="s">
        <v>92</v>
      </c>
      <c r="AY162" s="167" t="s">
        <v>167</v>
      </c>
      <c r="BK162" s="169">
        <f>SUM(BK163:BK174)</f>
        <v>0</v>
      </c>
    </row>
    <row r="163" spans="2:65" s="1" customFormat="1" ht="25.5" customHeight="1">
      <c r="B163" s="37"/>
      <c r="C163" s="172" t="s">
        <v>231</v>
      </c>
      <c r="D163" s="172" t="s">
        <v>168</v>
      </c>
      <c r="E163" s="173" t="s">
        <v>232</v>
      </c>
      <c r="F163" s="279" t="s">
        <v>233</v>
      </c>
      <c r="G163" s="279"/>
      <c r="H163" s="279"/>
      <c r="I163" s="279"/>
      <c r="J163" s="174" t="s">
        <v>198</v>
      </c>
      <c r="K163" s="175">
        <v>375.6</v>
      </c>
      <c r="L163" s="176">
        <v>0</v>
      </c>
      <c r="M163" s="281">
        <v>0</v>
      </c>
      <c r="N163" s="282"/>
      <c r="O163" s="282"/>
      <c r="P163" s="280">
        <f>ROUND(V163*K163,3)</f>
        <v>0</v>
      </c>
      <c r="Q163" s="280"/>
      <c r="R163" s="39"/>
      <c r="T163" s="177" t="s">
        <v>21</v>
      </c>
      <c r="U163" s="46" t="s">
        <v>49</v>
      </c>
      <c r="V163" s="178">
        <f>L163+M163</f>
        <v>0</v>
      </c>
      <c r="W163" s="178">
        <f>ROUND(L163*K163,3)</f>
        <v>0</v>
      </c>
      <c r="X163" s="178">
        <f>ROUND(M163*K163,3)</f>
        <v>0</v>
      </c>
      <c r="Y163" s="38"/>
      <c r="Z163" s="179">
        <f>Y163*K163</f>
        <v>0</v>
      </c>
      <c r="AA163" s="179">
        <v>0</v>
      </c>
      <c r="AB163" s="179">
        <f>AA163*K163</f>
        <v>0</v>
      </c>
      <c r="AC163" s="179">
        <v>0</v>
      </c>
      <c r="AD163" s="179">
        <f>AC163*K163</f>
        <v>0</v>
      </c>
      <c r="AE163" s="180" t="s">
        <v>21</v>
      </c>
      <c r="AR163" s="21" t="s">
        <v>172</v>
      </c>
      <c r="AT163" s="21" t="s">
        <v>168</v>
      </c>
      <c r="AU163" s="21" t="s">
        <v>141</v>
      </c>
      <c r="AY163" s="21" t="s">
        <v>167</v>
      </c>
      <c r="BE163" s="113">
        <f>IF(U163="základná",P163,0)</f>
        <v>0</v>
      </c>
      <c r="BF163" s="113">
        <f>IF(U163="znížená",P163,0)</f>
        <v>0</v>
      </c>
      <c r="BG163" s="113">
        <f>IF(U163="zákl. prenesená",P163,0)</f>
        <v>0</v>
      </c>
      <c r="BH163" s="113">
        <f>IF(U163="zníž. prenesená",P163,0)</f>
        <v>0</v>
      </c>
      <c r="BI163" s="113">
        <f>IF(U163="nulová",P163,0)</f>
        <v>0</v>
      </c>
      <c r="BJ163" s="21" t="s">
        <v>141</v>
      </c>
      <c r="BK163" s="181">
        <f>ROUND(V163*K163,3)</f>
        <v>0</v>
      </c>
      <c r="BL163" s="21" t="s">
        <v>172</v>
      </c>
      <c r="BM163" s="21" t="s">
        <v>234</v>
      </c>
    </row>
    <row r="164" spans="2:65" s="10" customFormat="1" ht="16.5" customHeight="1">
      <c r="B164" s="182"/>
      <c r="C164" s="183"/>
      <c r="D164" s="183"/>
      <c r="E164" s="184" t="s">
        <v>21</v>
      </c>
      <c r="F164" s="283" t="s">
        <v>235</v>
      </c>
      <c r="G164" s="284"/>
      <c r="H164" s="284"/>
      <c r="I164" s="284"/>
      <c r="J164" s="183"/>
      <c r="K164" s="185">
        <v>375.6</v>
      </c>
      <c r="L164" s="183"/>
      <c r="M164" s="183"/>
      <c r="N164" s="183"/>
      <c r="O164" s="183"/>
      <c r="P164" s="183"/>
      <c r="Q164" s="183"/>
      <c r="R164" s="186"/>
      <c r="T164" s="187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8"/>
      <c r="AT164" s="189" t="s">
        <v>174</v>
      </c>
      <c r="AU164" s="189" t="s">
        <v>141</v>
      </c>
      <c r="AV164" s="10" t="s">
        <v>141</v>
      </c>
      <c r="AW164" s="10" t="s">
        <v>7</v>
      </c>
      <c r="AX164" s="10" t="s">
        <v>84</v>
      </c>
      <c r="AY164" s="189" t="s">
        <v>167</v>
      </c>
    </row>
    <row r="165" spans="2:65" s="11" customFormat="1" ht="16.5" customHeight="1">
      <c r="B165" s="190"/>
      <c r="C165" s="191"/>
      <c r="D165" s="191"/>
      <c r="E165" s="192" t="s">
        <v>21</v>
      </c>
      <c r="F165" s="285" t="s">
        <v>175</v>
      </c>
      <c r="G165" s="286"/>
      <c r="H165" s="286"/>
      <c r="I165" s="286"/>
      <c r="J165" s="191"/>
      <c r="K165" s="193">
        <v>375.6</v>
      </c>
      <c r="L165" s="191"/>
      <c r="M165" s="191"/>
      <c r="N165" s="191"/>
      <c r="O165" s="191"/>
      <c r="P165" s="191"/>
      <c r="Q165" s="191"/>
      <c r="R165" s="194"/>
      <c r="T165" s="195"/>
      <c r="U165" s="191"/>
      <c r="V165" s="191"/>
      <c r="W165" s="191"/>
      <c r="X165" s="191"/>
      <c r="Y165" s="191"/>
      <c r="Z165" s="191"/>
      <c r="AA165" s="191"/>
      <c r="AB165" s="191"/>
      <c r="AC165" s="191"/>
      <c r="AD165" s="191"/>
      <c r="AE165" s="196"/>
      <c r="AT165" s="197" t="s">
        <v>174</v>
      </c>
      <c r="AU165" s="197" t="s">
        <v>141</v>
      </c>
      <c r="AV165" s="11" t="s">
        <v>172</v>
      </c>
      <c r="AW165" s="11" t="s">
        <v>7</v>
      </c>
      <c r="AX165" s="11" t="s">
        <v>92</v>
      </c>
      <c r="AY165" s="197" t="s">
        <v>167</v>
      </c>
    </row>
    <row r="166" spans="2:65" s="1" customFormat="1" ht="25.5" customHeight="1">
      <c r="B166" s="37"/>
      <c r="C166" s="172" t="s">
        <v>203</v>
      </c>
      <c r="D166" s="172" t="s">
        <v>168</v>
      </c>
      <c r="E166" s="173" t="s">
        <v>236</v>
      </c>
      <c r="F166" s="279" t="s">
        <v>237</v>
      </c>
      <c r="G166" s="279"/>
      <c r="H166" s="279"/>
      <c r="I166" s="279"/>
      <c r="J166" s="174" t="s">
        <v>198</v>
      </c>
      <c r="K166" s="175">
        <v>375.6</v>
      </c>
      <c r="L166" s="176">
        <v>0</v>
      </c>
      <c r="M166" s="281">
        <v>0</v>
      </c>
      <c r="N166" s="282"/>
      <c r="O166" s="282"/>
      <c r="P166" s="280">
        <f>ROUND(V166*K166,3)</f>
        <v>0</v>
      </c>
      <c r="Q166" s="280"/>
      <c r="R166" s="39"/>
      <c r="T166" s="177" t="s">
        <v>21</v>
      </c>
      <c r="U166" s="46" t="s">
        <v>49</v>
      </c>
      <c r="V166" s="178">
        <f>L166+M166</f>
        <v>0</v>
      </c>
      <c r="W166" s="178">
        <f>ROUND(L166*K166,3)</f>
        <v>0</v>
      </c>
      <c r="X166" s="178">
        <f>ROUND(M166*K166,3)</f>
        <v>0</v>
      </c>
      <c r="Y166" s="38"/>
      <c r="Z166" s="179">
        <f>Y166*K166</f>
        <v>0</v>
      </c>
      <c r="AA166" s="179">
        <v>0</v>
      </c>
      <c r="AB166" s="179">
        <f>AA166*K166</f>
        <v>0</v>
      </c>
      <c r="AC166" s="179">
        <v>0</v>
      </c>
      <c r="AD166" s="179">
        <f>AC166*K166</f>
        <v>0</v>
      </c>
      <c r="AE166" s="180" t="s">
        <v>21</v>
      </c>
      <c r="AR166" s="21" t="s">
        <v>172</v>
      </c>
      <c r="AT166" s="21" t="s">
        <v>168</v>
      </c>
      <c r="AU166" s="21" t="s">
        <v>141</v>
      </c>
      <c r="AY166" s="21" t="s">
        <v>167</v>
      </c>
      <c r="BE166" s="113">
        <f>IF(U166="základná",P166,0)</f>
        <v>0</v>
      </c>
      <c r="BF166" s="113">
        <f>IF(U166="znížená",P166,0)</f>
        <v>0</v>
      </c>
      <c r="BG166" s="113">
        <f>IF(U166="zákl. prenesená",P166,0)</f>
        <v>0</v>
      </c>
      <c r="BH166" s="113">
        <f>IF(U166="zníž. prenesená",P166,0)</f>
        <v>0</v>
      </c>
      <c r="BI166" s="113">
        <f>IF(U166="nulová",P166,0)</f>
        <v>0</v>
      </c>
      <c r="BJ166" s="21" t="s">
        <v>141</v>
      </c>
      <c r="BK166" s="181">
        <f>ROUND(V166*K166,3)</f>
        <v>0</v>
      </c>
      <c r="BL166" s="21" t="s">
        <v>172</v>
      </c>
      <c r="BM166" s="21" t="s">
        <v>238</v>
      </c>
    </row>
    <row r="167" spans="2:65" s="1" customFormat="1" ht="38.25" customHeight="1">
      <c r="B167" s="37"/>
      <c r="C167" s="172" t="s">
        <v>239</v>
      </c>
      <c r="D167" s="172" t="s">
        <v>168</v>
      </c>
      <c r="E167" s="173" t="s">
        <v>240</v>
      </c>
      <c r="F167" s="279" t="s">
        <v>241</v>
      </c>
      <c r="G167" s="279"/>
      <c r="H167" s="279"/>
      <c r="I167" s="279"/>
      <c r="J167" s="174" t="s">
        <v>219</v>
      </c>
      <c r="K167" s="175">
        <v>376</v>
      </c>
      <c r="L167" s="176">
        <v>0</v>
      </c>
      <c r="M167" s="281">
        <v>0</v>
      </c>
      <c r="N167" s="282"/>
      <c r="O167" s="282"/>
      <c r="P167" s="280">
        <f>ROUND(V167*K167,3)</f>
        <v>0</v>
      </c>
      <c r="Q167" s="280"/>
      <c r="R167" s="39"/>
      <c r="T167" s="177" t="s">
        <v>21</v>
      </c>
      <c r="U167" s="46" t="s">
        <v>49</v>
      </c>
      <c r="V167" s="178">
        <f>L167+M167</f>
        <v>0</v>
      </c>
      <c r="W167" s="178">
        <f>ROUND(L167*K167,3)</f>
        <v>0</v>
      </c>
      <c r="X167" s="178">
        <f>ROUND(M167*K167,3)</f>
        <v>0</v>
      </c>
      <c r="Y167" s="38"/>
      <c r="Z167" s="179">
        <f>Y167*K167</f>
        <v>0</v>
      </c>
      <c r="AA167" s="179">
        <v>0</v>
      </c>
      <c r="AB167" s="179">
        <f>AA167*K167</f>
        <v>0</v>
      </c>
      <c r="AC167" s="179">
        <v>0</v>
      </c>
      <c r="AD167" s="179">
        <f>AC167*K167</f>
        <v>0</v>
      </c>
      <c r="AE167" s="180" t="s">
        <v>21</v>
      </c>
      <c r="AR167" s="21" t="s">
        <v>172</v>
      </c>
      <c r="AT167" s="21" t="s">
        <v>168</v>
      </c>
      <c r="AU167" s="21" t="s">
        <v>141</v>
      </c>
      <c r="AY167" s="21" t="s">
        <v>167</v>
      </c>
      <c r="BE167" s="113">
        <f>IF(U167="základná",P167,0)</f>
        <v>0</v>
      </c>
      <c r="BF167" s="113">
        <f>IF(U167="znížená",P167,0)</f>
        <v>0</v>
      </c>
      <c r="BG167" s="113">
        <f>IF(U167="zákl. prenesená",P167,0)</f>
        <v>0</v>
      </c>
      <c r="BH167" s="113">
        <f>IF(U167="zníž. prenesená",P167,0)</f>
        <v>0</v>
      </c>
      <c r="BI167" s="113">
        <f>IF(U167="nulová",P167,0)</f>
        <v>0</v>
      </c>
      <c r="BJ167" s="21" t="s">
        <v>141</v>
      </c>
      <c r="BK167" s="181">
        <f>ROUND(V167*K167,3)</f>
        <v>0</v>
      </c>
      <c r="BL167" s="21" t="s">
        <v>172</v>
      </c>
      <c r="BM167" s="21" t="s">
        <v>242</v>
      </c>
    </row>
    <row r="168" spans="2:65" s="1" customFormat="1" ht="25.5" customHeight="1">
      <c r="B168" s="37"/>
      <c r="C168" s="172" t="s">
        <v>208</v>
      </c>
      <c r="D168" s="172" t="s">
        <v>168</v>
      </c>
      <c r="E168" s="173" t="s">
        <v>243</v>
      </c>
      <c r="F168" s="279" t="s">
        <v>244</v>
      </c>
      <c r="G168" s="279"/>
      <c r="H168" s="279"/>
      <c r="I168" s="279"/>
      <c r="J168" s="174" t="s">
        <v>171</v>
      </c>
      <c r="K168" s="175">
        <v>325</v>
      </c>
      <c r="L168" s="176">
        <v>0</v>
      </c>
      <c r="M168" s="281">
        <v>0</v>
      </c>
      <c r="N168" s="282"/>
      <c r="O168" s="282"/>
      <c r="P168" s="280">
        <f>ROUND(V168*K168,3)</f>
        <v>0</v>
      </c>
      <c r="Q168" s="280"/>
      <c r="R168" s="39"/>
      <c r="T168" s="177" t="s">
        <v>21</v>
      </c>
      <c r="U168" s="46" t="s">
        <v>49</v>
      </c>
      <c r="V168" s="178">
        <f>L168+M168</f>
        <v>0</v>
      </c>
      <c r="W168" s="178">
        <f>ROUND(L168*K168,3)</f>
        <v>0</v>
      </c>
      <c r="X168" s="178">
        <f>ROUND(M168*K168,3)</f>
        <v>0</v>
      </c>
      <c r="Y168" s="38"/>
      <c r="Z168" s="179">
        <f>Y168*K168</f>
        <v>0</v>
      </c>
      <c r="AA168" s="179">
        <v>0</v>
      </c>
      <c r="AB168" s="179">
        <f>AA168*K168</f>
        <v>0</v>
      </c>
      <c r="AC168" s="179">
        <v>0</v>
      </c>
      <c r="AD168" s="179">
        <f>AC168*K168</f>
        <v>0</v>
      </c>
      <c r="AE168" s="180" t="s">
        <v>21</v>
      </c>
      <c r="AR168" s="21" t="s">
        <v>172</v>
      </c>
      <c r="AT168" s="21" t="s">
        <v>168</v>
      </c>
      <c r="AU168" s="21" t="s">
        <v>141</v>
      </c>
      <c r="AY168" s="21" t="s">
        <v>167</v>
      </c>
      <c r="BE168" s="113">
        <f>IF(U168="základná",P168,0)</f>
        <v>0</v>
      </c>
      <c r="BF168" s="113">
        <f>IF(U168="znížená",P168,0)</f>
        <v>0</v>
      </c>
      <c r="BG168" s="113">
        <f>IF(U168="zákl. prenesená",P168,0)</f>
        <v>0</v>
      </c>
      <c r="BH168" s="113">
        <f>IF(U168="zníž. prenesená",P168,0)</f>
        <v>0</v>
      </c>
      <c r="BI168" s="113">
        <f>IF(U168="nulová",P168,0)</f>
        <v>0</v>
      </c>
      <c r="BJ168" s="21" t="s">
        <v>141</v>
      </c>
      <c r="BK168" s="181">
        <f>ROUND(V168*K168,3)</f>
        <v>0</v>
      </c>
      <c r="BL168" s="21" t="s">
        <v>172</v>
      </c>
      <c r="BM168" s="21" t="s">
        <v>245</v>
      </c>
    </row>
    <row r="169" spans="2:65" s="10" customFormat="1" ht="16.5" customHeight="1">
      <c r="B169" s="182"/>
      <c r="C169" s="183"/>
      <c r="D169" s="183"/>
      <c r="E169" s="184" t="s">
        <v>21</v>
      </c>
      <c r="F169" s="283" t="s">
        <v>246</v>
      </c>
      <c r="G169" s="284"/>
      <c r="H169" s="284"/>
      <c r="I169" s="284"/>
      <c r="J169" s="183"/>
      <c r="K169" s="185">
        <v>325</v>
      </c>
      <c r="L169" s="183"/>
      <c r="M169" s="183"/>
      <c r="N169" s="183"/>
      <c r="O169" s="183"/>
      <c r="P169" s="183"/>
      <c r="Q169" s="183"/>
      <c r="R169" s="186"/>
      <c r="T169" s="187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8"/>
      <c r="AT169" s="189" t="s">
        <v>174</v>
      </c>
      <c r="AU169" s="189" t="s">
        <v>141</v>
      </c>
      <c r="AV169" s="10" t="s">
        <v>141</v>
      </c>
      <c r="AW169" s="10" t="s">
        <v>7</v>
      </c>
      <c r="AX169" s="10" t="s">
        <v>84</v>
      </c>
      <c r="AY169" s="189" t="s">
        <v>167</v>
      </c>
    </row>
    <row r="170" spans="2:65" s="11" customFormat="1" ht="16.5" customHeight="1">
      <c r="B170" s="190"/>
      <c r="C170" s="191"/>
      <c r="D170" s="191"/>
      <c r="E170" s="192" t="s">
        <v>21</v>
      </c>
      <c r="F170" s="285" t="s">
        <v>175</v>
      </c>
      <c r="G170" s="286"/>
      <c r="H170" s="286"/>
      <c r="I170" s="286"/>
      <c r="J170" s="191"/>
      <c r="K170" s="193">
        <v>325</v>
      </c>
      <c r="L170" s="191"/>
      <c r="M170" s="191"/>
      <c r="N170" s="191"/>
      <c r="O170" s="191"/>
      <c r="P170" s="191"/>
      <c r="Q170" s="191"/>
      <c r="R170" s="194"/>
      <c r="T170" s="195"/>
      <c r="U170" s="191"/>
      <c r="V170" s="191"/>
      <c r="W170" s="191"/>
      <c r="X170" s="191"/>
      <c r="Y170" s="191"/>
      <c r="Z170" s="191"/>
      <c r="AA170" s="191"/>
      <c r="AB170" s="191"/>
      <c r="AC170" s="191"/>
      <c r="AD170" s="191"/>
      <c r="AE170" s="196"/>
      <c r="AT170" s="197" t="s">
        <v>174</v>
      </c>
      <c r="AU170" s="197" t="s">
        <v>141</v>
      </c>
      <c r="AV170" s="11" t="s">
        <v>172</v>
      </c>
      <c r="AW170" s="11" t="s">
        <v>7</v>
      </c>
      <c r="AX170" s="11" t="s">
        <v>92</v>
      </c>
      <c r="AY170" s="197" t="s">
        <v>167</v>
      </c>
    </row>
    <row r="171" spans="2:65" s="1" customFormat="1" ht="25.5" customHeight="1">
      <c r="B171" s="37"/>
      <c r="C171" s="172" t="s">
        <v>247</v>
      </c>
      <c r="D171" s="172" t="s">
        <v>168</v>
      </c>
      <c r="E171" s="173" t="s">
        <v>248</v>
      </c>
      <c r="F171" s="279" t="s">
        <v>249</v>
      </c>
      <c r="G171" s="279"/>
      <c r="H171" s="279"/>
      <c r="I171" s="279"/>
      <c r="J171" s="174" t="s">
        <v>207</v>
      </c>
      <c r="K171" s="175">
        <v>780</v>
      </c>
      <c r="L171" s="176">
        <v>0</v>
      </c>
      <c r="M171" s="281">
        <v>0</v>
      </c>
      <c r="N171" s="282"/>
      <c r="O171" s="282"/>
      <c r="P171" s="280">
        <f>ROUND(V171*K171,3)</f>
        <v>0</v>
      </c>
      <c r="Q171" s="280"/>
      <c r="R171" s="39"/>
      <c r="T171" s="177" t="s">
        <v>21</v>
      </c>
      <c r="U171" s="46" t="s">
        <v>49</v>
      </c>
      <c r="V171" s="178">
        <f>L171+M171</f>
        <v>0</v>
      </c>
      <c r="W171" s="178">
        <f>ROUND(L171*K171,3)</f>
        <v>0</v>
      </c>
      <c r="X171" s="178">
        <f>ROUND(M171*K171,3)</f>
        <v>0</v>
      </c>
      <c r="Y171" s="38"/>
      <c r="Z171" s="179">
        <f>Y171*K171</f>
        <v>0</v>
      </c>
      <c r="AA171" s="179">
        <v>0</v>
      </c>
      <c r="AB171" s="179">
        <f>AA171*K171</f>
        <v>0</v>
      </c>
      <c r="AC171" s="179">
        <v>0</v>
      </c>
      <c r="AD171" s="179">
        <f>AC171*K171</f>
        <v>0</v>
      </c>
      <c r="AE171" s="180" t="s">
        <v>21</v>
      </c>
      <c r="AR171" s="21" t="s">
        <v>172</v>
      </c>
      <c r="AT171" s="21" t="s">
        <v>168</v>
      </c>
      <c r="AU171" s="21" t="s">
        <v>141</v>
      </c>
      <c r="AY171" s="21" t="s">
        <v>167</v>
      </c>
      <c r="BE171" s="113">
        <f>IF(U171="základná",P171,0)</f>
        <v>0</v>
      </c>
      <c r="BF171" s="113">
        <f>IF(U171="znížená",P171,0)</f>
        <v>0</v>
      </c>
      <c r="BG171" s="113">
        <f>IF(U171="zákl. prenesená",P171,0)</f>
        <v>0</v>
      </c>
      <c r="BH171" s="113">
        <f>IF(U171="zníž. prenesená",P171,0)</f>
        <v>0</v>
      </c>
      <c r="BI171" s="113">
        <f>IF(U171="nulová",P171,0)</f>
        <v>0</v>
      </c>
      <c r="BJ171" s="21" t="s">
        <v>141</v>
      </c>
      <c r="BK171" s="181">
        <f>ROUND(V171*K171,3)</f>
        <v>0</v>
      </c>
      <c r="BL171" s="21" t="s">
        <v>172</v>
      </c>
      <c r="BM171" s="21" t="s">
        <v>250</v>
      </c>
    </row>
    <row r="172" spans="2:65" s="1" customFormat="1" ht="25.5" customHeight="1">
      <c r="B172" s="37"/>
      <c r="C172" s="172" t="s">
        <v>11</v>
      </c>
      <c r="D172" s="172" t="s">
        <v>168</v>
      </c>
      <c r="E172" s="173" t="s">
        <v>251</v>
      </c>
      <c r="F172" s="279" t="s">
        <v>252</v>
      </c>
      <c r="G172" s="279"/>
      <c r="H172" s="279"/>
      <c r="I172" s="279"/>
      <c r="J172" s="174" t="s">
        <v>207</v>
      </c>
      <c r="K172" s="175">
        <v>30420</v>
      </c>
      <c r="L172" s="176">
        <v>0</v>
      </c>
      <c r="M172" s="281">
        <v>0</v>
      </c>
      <c r="N172" s="282"/>
      <c r="O172" s="282"/>
      <c r="P172" s="280">
        <f>ROUND(V172*K172,3)</f>
        <v>0</v>
      </c>
      <c r="Q172" s="280"/>
      <c r="R172" s="39"/>
      <c r="T172" s="177" t="s">
        <v>21</v>
      </c>
      <c r="U172" s="46" t="s">
        <v>49</v>
      </c>
      <c r="V172" s="178">
        <f>L172+M172</f>
        <v>0</v>
      </c>
      <c r="W172" s="178">
        <f>ROUND(L172*K172,3)</f>
        <v>0</v>
      </c>
      <c r="X172" s="178">
        <f>ROUND(M172*K172,3)</f>
        <v>0</v>
      </c>
      <c r="Y172" s="38"/>
      <c r="Z172" s="179">
        <f>Y172*K172</f>
        <v>0</v>
      </c>
      <c r="AA172" s="179">
        <v>0</v>
      </c>
      <c r="AB172" s="179">
        <f>AA172*K172</f>
        <v>0</v>
      </c>
      <c r="AC172" s="179">
        <v>0</v>
      </c>
      <c r="AD172" s="179">
        <f>AC172*K172</f>
        <v>0</v>
      </c>
      <c r="AE172" s="180" t="s">
        <v>21</v>
      </c>
      <c r="AR172" s="21" t="s">
        <v>172</v>
      </c>
      <c r="AT172" s="21" t="s">
        <v>168</v>
      </c>
      <c r="AU172" s="21" t="s">
        <v>141</v>
      </c>
      <c r="AY172" s="21" t="s">
        <v>167</v>
      </c>
      <c r="BE172" s="113">
        <f>IF(U172="základná",P172,0)</f>
        <v>0</v>
      </c>
      <c r="BF172" s="113">
        <f>IF(U172="znížená",P172,0)</f>
        <v>0</v>
      </c>
      <c r="BG172" s="113">
        <f>IF(U172="zákl. prenesená",P172,0)</f>
        <v>0</v>
      </c>
      <c r="BH172" s="113">
        <f>IF(U172="zníž. prenesená",P172,0)</f>
        <v>0</v>
      </c>
      <c r="BI172" s="113">
        <f>IF(U172="nulová",P172,0)</f>
        <v>0</v>
      </c>
      <c r="BJ172" s="21" t="s">
        <v>141</v>
      </c>
      <c r="BK172" s="181">
        <f>ROUND(V172*K172,3)</f>
        <v>0</v>
      </c>
      <c r="BL172" s="21" t="s">
        <v>172</v>
      </c>
      <c r="BM172" s="21" t="s">
        <v>253</v>
      </c>
    </row>
    <row r="173" spans="2:65" s="1" customFormat="1" ht="25.5" customHeight="1">
      <c r="B173" s="37"/>
      <c r="C173" s="172" t="s">
        <v>254</v>
      </c>
      <c r="D173" s="172" t="s">
        <v>168</v>
      </c>
      <c r="E173" s="173" t="s">
        <v>255</v>
      </c>
      <c r="F173" s="279" t="s">
        <v>256</v>
      </c>
      <c r="G173" s="279"/>
      <c r="H173" s="279"/>
      <c r="I173" s="279"/>
      <c r="J173" s="174" t="s">
        <v>207</v>
      </c>
      <c r="K173" s="175">
        <v>780</v>
      </c>
      <c r="L173" s="176">
        <v>0</v>
      </c>
      <c r="M173" s="281">
        <v>0</v>
      </c>
      <c r="N173" s="282"/>
      <c r="O173" s="282"/>
      <c r="P173" s="280">
        <f>ROUND(V173*K173,3)</f>
        <v>0</v>
      </c>
      <c r="Q173" s="280"/>
      <c r="R173" s="39"/>
      <c r="T173" s="177" t="s">
        <v>21</v>
      </c>
      <c r="U173" s="46" t="s">
        <v>49</v>
      </c>
      <c r="V173" s="178">
        <f>L173+M173</f>
        <v>0</v>
      </c>
      <c r="W173" s="178">
        <f>ROUND(L173*K173,3)</f>
        <v>0</v>
      </c>
      <c r="X173" s="178">
        <f>ROUND(M173*K173,3)</f>
        <v>0</v>
      </c>
      <c r="Y173" s="38"/>
      <c r="Z173" s="179">
        <f>Y173*K173</f>
        <v>0</v>
      </c>
      <c r="AA173" s="179">
        <v>0</v>
      </c>
      <c r="AB173" s="179">
        <f>AA173*K173</f>
        <v>0</v>
      </c>
      <c r="AC173" s="179">
        <v>0</v>
      </c>
      <c r="AD173" s="179">
        <f>AC173*K173</f>
        <v>0</v>
      </c>
      <c r="AE173" s="180" t="s">
        <v>21</v>
      </c>
      <c r="AR173" s="21" t="s">
        <v>172</v>
      </c>
      <c r="AT173" s="21" t="s">
        <v>168</v>
      </c>
      <c r="AU173" s="21" t="s">
        <v>141</v>
      </c>
      <c r="AY173" s="21" t="s">
        <v>167</v>
      </c>
      <c r="BE173" s="113">
        <f>IF(U173="základná",P173,0)</f>
        <v>0</v>
      </c>
      <c r="BF173" s="113">
        <f>IF(U173="znížená",P173,0)</f>
        <v>0</v>
      </c>
      <c r="BG173" s="113">
        <f>IF(U173="zákl. prenesená",P173,0)</f>
        <v>0</v>
      </c>
      <c r="BH173" s="113">
        <f>IF(U173="zníž. prenesená",P173,0)</f>
        <v>0</v>
      </c>
      <c r="BI173" s="113">
        <f>IF(U173="nulová",P173,0)</f>
        <v>0</v>
      </c>
      <c r="BJ173" s="21" t="s">
        <v>141</v>
      </c>
      <c r="BK173" s="181">
        <f>ROUND(V173*K173,3)</f>
        <v>0</v>
      </c>
      <c r="BL173" s="21" t="s">
        <v>172</v>
      </c>
      <c r="BM173" s="21" t="s">
        <v>257</v>
      </c>
    </row>
    <row r="174" spans="2:65" s="1" customFormat="1" ht="25.5" customHeight="1">
      <c r="B174" s="37"/>
      <c r="C174" s="172" t="s">
        <v>215</v>
      </c>
      <c r="D174" s="172" t="s">
        <v>168</v>
      </c>
      <c r="E174" s="173" t="s">
        <v>258</v>
      </c>
      <c r="F174" s="279" t="s">
        <v>259</v>
      </c>
      <c r="G174" s="279"/>
      <c r="H174" s="279"/>
      <c r="I174" s="279"/>
      <c r="J174" s="174" t="s">
        <v>207</v>
      </c>
      <c r="K174" s="175">
        <v>780</v>
      </c>
      <c r="L174" s="176">
        <v>0</v>
      </c>
      <c r="M174" s="281">
        <v>0</v>
      </c>
      <c r="N174" s="282"/>
      <c r="O174" s="282"/>
      <c r="P174" s="280">
        <f>ROUND(V174*K174,3)</f>
        <v>0</v>
      </c>
      <c r="Q174" s="280"/>
      <c r="R174" s="39"/>
      <c r="T174" s="177" t="s">
        <v>21</v>
      </c>
      <c r="U174" s="46" t="s">
        <v>49</v>
      </c>
      <c r="V174" s="178">
        <f>L174+M174</f>
        <v>0</v>
      </c>
      <c r="W174" s="178">
        <f>ROUND(L174*K174,3)</f>
        <v>0</v>
      </c>
      <c r="X174" s="178">
        <f>ROUND(M174*K174,3)</f>
        <v>0</v>
      </c>
      <c r="Y174" s="38"/>
      <c r="Z174" s="179">
        <f>Y174*K174</f>
        <v>0</v>
      </c>
      <c r="AA174" s="179">
        <v>0</v>
      </c>
      <c r="AB174" s="179">
        <f>AA174*K174</f>
        <v>0</v>
      </c>
      <c r="AC174" s="179">
        <v>0</v>
      </c>
      <c r="AD174" s="179">
        <f>AC174*K174</f>
        <v>0</v>
      </c>
      <c r="AE174" s="180" t="s">
        <v>21</v>
      </c>
      <c r="AR174" s="21" t="s">
        <v>172</v>
      </c>
      <c r="AT174" s="21" t="s">
        <v>168</v>
      </c>
      <c r="AU174" s="21" t="s">
        <v>141</v>
      </c>
      <c r="AY174" s="21" t="s">
        <v>167</v>
      </c>
      <c r="BE174" s="113">
        <f>IF(U174="základná",P174,0)</f>
        <v>0</v>
      </c>
      <c r="BF174" s="113">
        <f>IF(U174="znížená",P174,0)</f>
        <v>0</v>
      </c>
      <c r="BG174" s="113">
        <f>IF(U174="zákl. prenesená",P174,0)</f>
        <v>0</v>
      </c>
      <c r="BH174" s="113">
        <f>IF(U174="zníž. prenesená",P174,0)</f>
        <v>0</v>
      </c>
      <c r="BI174" s="113">
        <f>IF(U174="nulová",P174,0)</f>
        <v>0</v>
      </c>
      <c r="BJ174" s="21" t="s">
        <v>141</v>
      </c>
      <c r="BK174" s="181">
        <f>ROUND(V174*K174,3)</f>
        <v>0</v>
      </c>
      <c r="BL174" s="21" t="s">
        <v>172</v>
      </c>
      <c r="BM174" s="21" t="s">
        <v>260</v>
      </c>
    </row>
    <row r="175" spans="2:65" s="9" customFormat="1" ht="29.85" customHeight="1">
      <c r="B175" s="159"/>
      <c r="C175" s="160"/>
      <c r="D175" s="170" t="s">
        <v>134</v>
      </c>
      <c r="E175" s="170"/>
      <c r="F175" s="170"/>
      <c r="G175" s="170"/>
      <c r="H175" s="170"/>
      <c r="I175" s="170"/>
      <c r="J175" s="170"/>
      <c r="K175" s="170"/>
      <c r="L175" s="170"/>
      <c r="M175" s="298">
        <f>BK175</f>
        <v>0</v>
      </c>
      <c r="N175" s="299"/>
      <c r="O175" s="299"/>
      <c r="P175" s="299"/>
      <c r="Q175" s="299"/>
      <c r="R175" s="162"/>
      <c r="T175" s="163"/>
      <c r="U175" s="160"/>
      <c r="V175" s="160"/>
      <c r="W175" s="164">
        <f>W176</f>
        <v>0</v>
      </c>
      <c r="X175" s="164">
        <f>X176</f>
        <v>0</v>
      </c>
      <c r="Y175" s="160"/>
      <c r="Z175" s="165">
        <f>Z176</f>
        <v>0</v>
      </c>
      <c r="AA175" s="160"/>
      <c r="AB175" s="165">
        <f>AB176</f>
        <v>0</v>
      </c>
      <c r="AC175" s="160"/>
      <c r="AD175" s="165">
        <f>AD176</f>
        <v>0</v>
      </c>
      <c r="AE175" s="166"/>
      <c r="AR175" s="167" t="s">
        <v>92</v>
      </c>
      <c r="AT175" s="168" t="s">
        <v>83</v>
      </c>
      <c r="AU175" s="168" t="s">
        <v>92</v>
      </c>
      <c r="AY175" s="167" t="s">
        <v>167</v>
      </c>
      <c r="BK175" s="169">
        <f>BK176</f>
        <v>0</v>
      </c>
    </row>
    <row r="176" spans="2:65" s="1" customFormat="1" ht="38.25" customHeight="1">
      <c r="B176" s="37"/>
      <c r="C176" s="172" t="s">
        <v>261</v>
      </c>
      <c r="D176" s="172" t="s">
        <v>168</v>
      </c>
      <c r="E176" s="173" t="s">
        <v>262</v>
      </c>
      <c r="F176" s="279" t="s">
        <v>263</v>
      </c>
      <c r="G176" s="279"/>
      <c r="H176" s="279"/>
      <c r="I176" s="279"/>
      <c r="J176" s="174" t="s">
        <v>207</v>
      </c>
      <c r="K176" s="175">
        <v>2623.1109999999999</v>
      </c>
      <c r="L176" s="176">
        <v>0</v>
      </c>
      <c r="M176" s="281">
        <v>0</v>
      </c>
      <c r="N176" s="282"/>
      <c r="O176" s="282"/>
      <c r="P176" s="280">
        <f>ROUND(V176*K176,3)</f>
        <v>0</v>
      </c>
      <c r="Q176" s="280"/>
      <c r="R176" s="39"/>
      <c r="T176" s="177" t="s">
        <v>21</v>
      </c>
      <c r="U176" s="46" t="s">
        <v>49</v>
      </c>
      <c r="V176" s="178">
        <f>L176+M176</f>
        <v>0</v>
      </c>
      <c r="W176" s="178">
        <f>ROUND(L176*K176,3)</f>
        <v>0</v>
      </c>
      <c r="X176" s="178">
        <f>ROUND(M176*K176,3)</f>
        <v>0</v>
      </c>
      <c r="Y176" s="38"/>
      <c r="Z176" s="179">
        <f>Y176*K176</f>
        <v>0</v>
      </c>
      <c r="AA176" s="179">
        <v>0</v>
      </c>
      <c r="AB176" s="179">
        <f>AA176*K176</f>
        <v>0</v>
      </c>
      <c r="AC176" s="179">
        <v>0</v>
      </c>
      <c r="AD176" s="179">
        <f>AC176*K176</f>
        <v>0</v>
      </c>
      <c r="AE176" s="180" t="s">
        <v>21</v>
      </c>
      <c r="AR176" s="21" t="s">
        <v>172</v>
      </c>
      <c r="AT176" s="21" t="s">
        <v>168</v>
      </c>
      <c r="AU176" s="21" t="s">
        <v>141</v>
      </c>
      <c r="AY176" s="21" t="s">
        <v>167</v>
      </c>
      <c r="BE176" s="113">
        <f>IF(U176="základná",P176,0)</f>
        <v>0</v>
      </c>
      <c r="BF176" s="113">
        <f>IF(U176="znížená",P176,0)</f>
        <v>0</v>
      </c>
      <c r="BG176" s="113">
        <f>IF(U176="zákl. prenesená",P176,0)</f>
        <v>0</v>
      </c>
      <c r="BH176" s="113">
        <f>IF(U176="zníž. prenesená",P176,0)</f>
        <v>0</v>
      </c>
      <c r="BI176" s="113">
        <f>IF(U176="nulová",P176,0)</f>
        <v>0</v>
      </c>
      <c r="BJ176" s="21" t="s">
        <v>141</v>
      </c>
      <c r="BK176" s="181">
        <f>ROUND(V176*K176,3)</f>
        <v>0</v>
      </c>
      <c r="BL176" s="21" t="s">
        <v>172</v>
      </c>
      <c r="BM176" s="21" t="s">
        <v>264</v>
      </c>
    </row>
    <row r="177" spans="2:65" s="9" customFormat="1" ht="37.35" customHeight="1">
      <c r="B177" s="159"/>
      <c r="C177" s="160"/>
      <c r="D177" s="161" t="s">
        <v>135</v>
      </c>
      <c r="E177" s="161"/>
      <c r="F177" s="161"/>
      <c r="G177" s="161"/>
      <c r="H177" s="161"/>
      <c r="I177" s="161"/>
      <c r="J177" s="161"/>
      <c r="K177" s="161"/>
      <c r="L177" s="161"/>
      <c r="M177" s="300">
        <f>BK177</f>
        <v>0</v>
      </c>
      <c r="N177" s="301"/>
      <c r="O177" s="301"/>
      <c r="P177" s="301"/>
      <c r="Q177" s="301"/>
      <c r="R177" s="162"/>
      <c r="T177" s="163"/>
      <c r="U177" s="160"/>
      <c r="V177" s="160"/>
      <c r="W177" s="164">
        <f>W178+W184</f>
        <v>0</v>
      </c>
      <c r="X177" s="164">
        <f>X178+X184</f>
        <v>0</v>
      </c>
      <c r="Y177" s="160"/>
      <c r="Z177" s="165">
        <f>Z178+Z184</f>
        <v>0</v>
      </c>
      <c r="AA177" s="160"/>
      <c r="AB177" s="165">
        <f>AB178+AB184</f>
        <v>0</v>
      </c>
      <c r="AC177" s="160"/>
      <c r="AD177" s="165">
        <f>AD178+AD184</f>
        <v>0</v>
      </c>
      <c r="AE177" s="166"/>
      <c r="AR177" s="167" t="s">
        <v>141</v>
      </c>
      <c r="AT177" s="168" t="s">
        <v>83</v>
      </c>
      <c r="AU177" s="168" t="s">
        <v>84</v>
      </c>
      <c r="AY177" s="167" t="s">
        <v>167</v>
      </c>
      <c r="BK177" s="169">
        <f>BK178+BK184</f>
        <v>0</v>
      </c>
    </row>
    <row r="178" spans="2:65" s="9" customFormat="1" ht="19.899999999999999" customHeight="1">
      <c r="B178" s="159"/>
      <c r="C178" s="160"/>
      <c r="D178" s="170" t="s">
        <v>136</v>
      </c>
      <c r="E178" s="170"/>
      <c r="F178" s="170"/>
      <c r="G178" s="170"/>
      <c r="H178" s="170"/>
      <c r="I178" s="170"/>
      <c r="J178" s="170"/>
      <c r="K178" s="170"/>
      <c r="L178" s="170"/>
      <c r="M178" s="296">
        <f>BK178</f>
        <v>0</v>
      </c>
      <c r="N178" s="297"/>
      <c r="O178" s="297"/>
      <c r="P178" s="297"/>
      <c r="Q178" s="297"/>
      <c r="R178" s="162"/>
      <c r="T178" s="163"/>
      <c r="U178" s="160"/>
      <c r="V178" s="160"/>
      <c r="W178" s="164">
        <f>SUM(W179:W183)</f>
        <v>0</v>
      </c>
      <c r="X178" s="164">
        <f>SUM(X179:X183)</f>
        <v>0</v>
      </c>
      <c r="Y178" s="160"/>
      <c r="Z178" s="165">
        <f>SUM(Z179:Z183)</f>
        <v>0</v>
      </c>
      <c r="AA178" s="160"/>
      <c r="AB178" s="165">
        <f>SUM(AB179:AB183)</f>
        <v>0</v>
      </c>
      <c r="AC178" s="160"/>
      <c r="AD178" s="165">
        <f>SUM(AD179:AD183)</f>
        <v>0</v>
      </c>
      <c r="AE178" s="166"/>
      <c r="AR178" s="167" t="s">
        <v>141</v>
      </c>
      <c r="AT178" s="168" t="s">
        <v>83</v>
      </c>
      <c r="AU178" s="168" t="s">
        <v>92</v>
      </c>
      <c r="AY178" s="167" t="s">
        <v>167</v>
      </c>
      <c r="BK178" s="169">
        <f>SUM(BK179:BK183)</f>
        <v>0</v>
      </c>
    </row>
    <row r="179" spans="2:65" s="1" customFormat="1" ht="38.25" customHeight="1">
      <c r="B179" s="37"/>
      <c r="C179" s="172" t="s">
        <v>220</v>
      </c>
      <c r="D179" s="172" t="s">
        <v>168</v>
      </c>
      <c r="E179" s="173" t="s">
        <v>265</v>
      </c>
      <c r="F179" s="279" t="s">
        <v>266</v>
      </c>
      <c r="G179" s="279"/>
      <c r="H179" s="279"/>
      <c r="I179" s="279"/>
      <c r="J179" s="174" t="s">
        <v>267</v>
      </c>
      <c r="K179" s="175">
        <v>3442.2</v>
      </c>
      <c r="L179" s="176">
        <v>0</v>
      </c>
      <c r="M179" s="281">
        <v>0</v>
      </c>
      <c r="N179" s="282"/>
      <c r="O179" s="282"/>
      <c r="P179" s="280">
        <f>ROUND(V179*K179,3)</f>
        <v>0</v>
      </c>
      <c r="Q179" s="280"/>
      <c r="R179" s="39"/>
      <c r="T179" s="177" t="s">
        <v>21</v>
      </c>
      <c r="U179" s="46" t="s">
        <v>49</v>
      </c>
      <c r="V179" s="178">
        <f>L179+M179</f>
        <v>0</v>
      </c>
      <c r="W179" s="178">
        <f>ROUND(L179*K179,3)</f>
        <v>0</v>
      </c>
      <c r="X179" s="178">
        <f>ROUND(M179*K179,3)</f>
        <v>0</v>
      </c>
      <c r="Y179" s="38"/>
      <c r="Z179" s="179">
        <f>Y179*K179</f>
        <v>0</v>
      </c>
      <c r="AA179" s="179">
        <v>0</v>
      </c>
      <c r="AB179" s="179">
        <f>AA179*K179</f>
        <v>0</v>
      </c>
      <c r="AC179" s="179">
        <v>0</v>
      </c>
      <c r="AD179" s="179">
        <f>AC179*K179</f>
        <v>0</v>
      </c>
      <c r="AE179" s="180" t="s">
        <v>21</v>
      </c>
      <c r="AR179" s="21" t="s">
        <v>203</v>
      </c>
      <c r="AT179" s="21" t="s">
        <v>168</v>
      </c>
      <c r="AU179" s="21" t="s">
        <v>141</v>
      </c>
      <c r="AY179" s="21" t="s">
        <v>167</v>
      </c>
      <c r="BE179" s="113">
        <f>IF(U179="základná",P179,0)</f>
        <v>0</v>
      </c>
      <c r="BF179" s="113">
        <f>IF(U179="znížená",P179,0)</f>
        <v>0</v>
      </c>
      <c r="BG179" s="113">
        <f>IF(U179="zákl. prenesená",P179,0)</f>
        <v>0</v>
      </c>
      <c r="BH179" s="113">
        <f>IF(U179="zníž. prenesená",P179,0)</f>
        <v>0</v>
      </c>
      <c r="BI179" s="113">
        <f>IF(U179="nulová",P179,0)</f>
        <v>0</v>
      </c>
      <c r="BJ179" s="21" t="s">
        <v>141</v>
      </c>
      <c r="BK179" s="181">
        <f>ROUND(V179*K179,3)</f>
        <v>0</v>
      </c>
      <c r="BL179" s="21" t="s">
        <v>203</v>
      </c>
      <c r="BM179" s="21" t="s">
        <v>268</v>
      </c>
    </row>
    <row r="180" spans="2:65" s="10" customFormat="1" ht="16.5" customHeight="1">
      <c r="B180" s="182"/>
      <c r="C180" s="183"/>
      <c r="D180" s="183"/>
      <c r="E180" s="184" t="s">
        <v>21</v>
      </c>
      <c r="F180" s="283" t="s">
        <v>269</v>
      </c>
      <c r="G180" s="284"/>
      <c r="H180" s="284"/>
      <c r="I180" s="284"/>
      <c r="J180" s="183"/>
      <c r="K180" s="185">
        <v>3442.2</v>
      </c>
      <c r="L180" s="183"/>
      <c r="M180" s="183"/>
      <c r="N180" s="183"/>
      <c r="O180" s="183"/>
      <c r="P180" s="183"/>
      <c r="Q180" s="183"/>
      <c r="R180" s="186"/>
      <c r="T180" s="187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8"/>
      <c r="AT180" s="189" t="s">
        <v>174</v>
      </c>
      <c r="AU180" s="189" t="s">
        <v>141</v>
      </c>
      <c r="AV180" s="10" t="s">
        <v>141</v>
      </c>
      <c r="AW180" s="10" t="s">
        <v>7</v>
      </c>
      <c r="AX180" s="10" t="s">
        <v>84</v>
      </c>
      <c r="AY180" s="189" t="s">
        <v>167</v>
      </c>
    </row>
    <row r="181" spans="2:65" s="11" customFormat="1" ht="16.5" customHeight="1">
      <c r="B181" s="190"/>
      <c r="C181" s="191"/>
      <c r="D181" s="191"/>
      <c r="E181" s="192" t="s">
        <v>21</v>
      </c>
      <c r="F181" s="285" t="s">
        <v>175</v>
      </c>
      <c r="G181" s="286"/>
      <c r="H181" s="286"/>
      <c r="I181" s="286"/>
      <c r="J181" s="191"/>
      <c r="K181" s="193">
        <v>3442.2</v>
      </c>
      <c r="L181" s="191"/>
      <c r="M181" s="191"/>
      <c r="N181" s="191"/>
      <c r="O181" s="191"/>
      <c r="P181" s="191"/>
      <c r="Q181" s="191"/>
      <c r="R181" s="194"/>
      <c r="T181" s="195"/>
      <c r="U181" s="191"/>
      <c r="V181" s="191"/>
      <c r="W181" s="191"/>
      <c r="X181" s="191"/>
      <c r="Y181" s="191"/>
      <c r="Z181" s="191"/>
      <c r="AA181" s="191"/>
      <c r="AB181" s="191"/>
      <c r="AC181" s="191"/>
      <c r="AD181" s="191"/>
      <c r="AE181" s="196"/>
      <c r="AT181" s="197" t="s">
        <v>174</v>
      </c>
      <c r="AU181" s="197" t="s">
        <v>141</v>
      </c>
      <c r="AV181" s="11" t="s">
        <v>172</v>
      </c>
      <c r="AW181" s="11" t="s">
        <v>7</v>
      </c>
      <c r="AX181" s="11" t="s">
        <v>92</v>
      </c>
      <c r="AY181" s="197" t="s">
        <v>167</v>
      </c>
    </row>
    <row r="182" spans="2:65" s="1" customFormat="1" ht="16.5" customHeight="1">
      <c r="B182" s="37"/>
      <c r="C182" s="198" t="s">
        <v>270</v>
      </c>
      <c r="D182" s="198" t="s">
        <v>221</v>
      </c>
      <c r="E182" s="199" t="s">
        <v>271</v>
      </c>
      <c r="F182" s="289" t="s">
        <v>272</v>
      </c>
      <c r="G182" s="289"/>
      <c r="H182" s="289"/>
      <c r="I182" s="289"/>
      <c r="J182" s="200" t="s">
        <v>267</v>
      </c>
      <c r="K182" s="201">
        <v>3442.2</v>
      </c>
      <c r="L182" s="202">
        <v>0</v>
      </c>
      <c r="M182" s="290"/>
      <c r="N182" s="290"/>
      <c r="O182" s="291"/>
      <c r="P182" s="280">
        <f>ROUND(V182*K182,3)</f>
        <v>0</v>
      </c>
      <c r="Q182" s="280"/>
      <c r="R182" s="39"/>
      <c r="T182" s="177" t="s">
        <v>21</v>
      </c>
      <c r="U182" s="46" t="s">
        <v>49</v>
      </c>
      <c r="V182" s="178">
        <f>L182+M182</f>
        <v>0</v>
      </c>
      <c r="W182" s="178">
        <f>ROUND(L182*K182,3)</f>
        <v>0</v>
      </c>
      <c r="X182" s="178">
        <f>ROUND(M182*K182,3)</f>
        <v>0</v>
      </c>
      <c r="Y182" s="38"/>
      <c r="Z182" s="179">
        <f>Y182*K182</f>
        <v>0</v>
      </c>
      <c r="AA182" s="179">
        <v>0</v>
      </c>
      <c r="AB182" s="179">
        <f>AA182*K182</f>
        <v>0</v>
      </c>
      <c r="AC182" s="179">
        <v>0</v>
      </c>
      <c r="AD182" s="179">
        <f>AC182*K182</f>
        <v>0</v>
      </c>
      <c r="AE182" s="180" t="s">
        <v>21</v>
      </c>
      <c r="AR182" s="21" t="s">
        <v>238</v>
      </c>
      <c r="AT182" s="21" t="s">
        <v>221</v>
      </c>
      <c r="AU182" s="21" t="s">
        <v>141</v>
      </c>
      <c r="AY182" s="21" t="s">
        <v>167</v>
      </c>
      <c r="BE182" s="113">
        <f>IF(U182="základná",P182,0)</f>
        <v>0</v>
      </c>
      <c r="BF182" s="113">
        <f>IF(U182="znížená",P182,0)</f>
        <v>0</v>
      </c>
      <c r="BG182" s="113">
        <f>IF(U182="zákl. prenesená",P182,0)</f>
        <v>0</v>
      </c>
      <c r="BH182" s="113">
        <f>IF(U182="zníž. prenesená",P182,0)</f>
        <v>0</v>
      </c>
      <c r="BI182" s="113">
        <f>IF(U182="nulová",P182,0)</f>
        <v>0</v>
      </c>
      <c r="BJ182" s="21" t="s">
        <v>141</v>
      </c>
      <c r="BK182" s="181">
        <f>ROUND(V182*K182,3)</f>
        <v>0</v>
      </c>
      <c r="BL182" s="21" t="s">
        <v>203</v>
      </c>
      <c r="BM182" s="21" t="s">
        <v>273</v>
      </c>
    </row>
    <row r="183" spans="2:65" s="1" customFormat="1" ht="38.25" customHeight="1">
      <c r="B183" s="37"/>
      <c r="C183" s="172" t="s">
        <v>225</v>
      </c>
      <c r="D183" s="172" t="s">
        <v>168</v>
      </c>
      <c r="E183" s="173" t="s">
        <v>274</v>
      </c>
      <c r="F183" s="279" t="s">
        <v>275</v>
      </c>
      <c r="G183" s="279"/>
      <c r="H183" s="279"/>
      <c r="I183" s="279"/>
      <c r="J183" s="174" t="s">
        <v>276</v>
      </c>
      <c r="K183" s="176">
        <v>0</v>
      </c>
      <c r="L183" s="176">
        <v>0</v>
      </c>
      <c r="M183" s="281">
        <v>0</v>
      </c>
      <c r="N183" s="282"/>
      <c r="O183" s="282"/>
      <c r="P183" s="280">
        <f>ROUND(V183*K183,3)</f>
        <v>0</v>
      </c>
      <c r="Q183" s="280"/>
      <c r="R183" s="39"/>
      <c r="T183" s="177" t="s">
        <v>21</v>
      </c>
      <c r="U183" s="46" t="s">
        <v>49</v>
      </c>
      <c r="V183" s="178">
        <f>L183+M183</f>
        <v>0</v>
      </c>
      <c r="W183" s="178">
        <f>ROUND(L183*K183,3)</f>
        <v>0</v>
      </c>
      <c r="X183" s="178">
        <f>ROUND(M183*K183,3)</f>
        <v>0</v>
      </c>
      <c r="Y183" s="38"/>
      <c r="Z183" s="179">
        <f>Y183*K183</f>
        <v>0</v>
      </c>
      <c r="AA183" s="179">
        <v>0</v>
      </c>
      <c r="AB183" s="179">
        <f>AA183*K183</f>
        <v>0</v>
      </c>
      <c r="AC183" s="179">
        <v>0</v>
      </c>
      <c r="AD183" s="179">
        <f>AC183*K183</f>
        <v>0</v>
      </c>
      <c r="AE183" s="180" t="s">
        <v>21</v>
      </c>
      <c r="AR183" s="21" t="s">
        <v>203</v>
      </c>
      <c r="AT183" s="21" t="s">
        <v>168</v>
      </c>
      <c r="AU183" s="21" t="s">
        <v>141</v>
      </c>
      <c r="AY183" s="21" t="s">
        <v>167</v>
      </c>
      <c r="BE183" s="113">
        <f>IF(U183="základná",P183,0)</f>
        <v>0</v>
      </c>
      <c r="BF183" s="113">
        <f>IF(U183="znížená",P183,0)</f>
        <v>0</v>
      </c>
      <c r="BG183" s="113">
        <f>IF(U183="zákl. prenesená",P183,0)</f>
        <v>0</v>
      </c>
      <c r="BH183" s="113">
        <f>IF(U183="zníž. prenesená",P183,0)</f>
        <v>0</v>
      </c>
      <c r="BI183" s="113">
        <f>IF(U183="nulová",P183,0)</f>
        <v>0</v>
      </c>
      <c r="BJ183" s="21" t="s">
        <v>141</v>
      </c>
      <c r="BK183" s="181">
        <f>ROUND(V183*K183,3)</f>
        <v>0</v>
      </c>
      <c r="BL183" s="21" t="s">
        <v>203</v>
      </c>
      <c r="BM183" s="21" t="s">
        <v>277</v>
      </c>
    </row>
    <row r="184" spans="2:65" s="9" customFormat="1" ht="29.85" customHeight="1">
      <c r="B184" s="159"/>
      <c r="C184" s="160"/>
      <c r="D184" s="170" t="s">
        <v>137</v>
      </c>
      <c r="E184" s="170"/>
      <c r="F184" s="170"/>
      <c r="G184" s="170"/>
      <c r="H184" s="170"/>
      <c r="I184" s="170"/>
      <c r="J184" s="170"/>
      <c r="K184" s="170"/>
      <c r="L184" s="170"/>
      <c r="M184" s="298">
        <f>BK184</f>
        <v>0</v>
      </c>
      <c r="N184" s="299"/>
      <c r="O184" s="299"/>
      <c r="P184" s="299"/>
      <c r="Q184" s="299"/>
      <c r="R184" s="162"/>
      <c r="T184" s="163"/>
      <c r="U184" s="160"/>
      <c r="V184" s="160"/>
      <c r="W184" s="164">
        <f>SUM(W185:W190)</f>
        <v>0</v>
      </c>
      <c r="X184" s="164">
        <f>SUM(X185:X190)</f>
        <v>0</v>
      </c>
      <c r="Y184" s="160"/>
      <c r="Z184" s="165">
        <f>SUM(Z185:Z190)</f>
        <v>0</v>
      </c>
      <c r="AA184" s="160"/>
      <c r="AB184" s="165">
        <f>SUM(AB185:AB190)</f>
        <v>0</v>
      </c>
      <c r="AC184" s="160"/>
      <c r="AD184" s="165">
        <f>SUM(AD185:AD190)</f>
        <v>0</v>
      </c>
      <c r="AE184" s="166"/>
      <c r="AR184" s="167" t="s">
        <v>141</v>
      </c>
      <c r="AT184" s="168" t="s">
        <v>83</v>
      </c>
      <c r="AU184" s="168" t="s">
        <v>92</v>
      </c>
      <c r="AY184" s="167" t="s">
        <v>167</v>
      </c>
      <c r="BK184" s="169">
        <f>SUM(BK185:BK190)</f>
        <v>0</v>
      </c>
    </row>
    <row r="185" spans="2:65" s="1" customFormat="1" ht="25.5" customHeight="1">
      <c r="B185" s="37"/>
      <c r="C185" s="172" t="s">
        <v>278</v>
      </c>
      <c r="D185" s="172" t="s">
        <v>168</v>
      </c>
      <c r="E185" s="173" t="s">
        <v>279</v>
      </c>
      <c r="F185" s="279" t="s">
        <v>280</v>
      </c>
      <c r="G185" s="279"/>
      <c r="H185" s="279"/>
      <c r="I185" s="279"/>
      <c r="J185" s="174" t="s">
        <v>198</v>
      </c>
      <c r="K185" s="175">
        <v>73.430000000000007</v>
      </c>
      <c r="L185" s="176">
        <v>0</v>
      </c>
      <c r="M185" s="281">
        <v>0</v>
      </c>
      <c r="N185" s="282"/>
      <c r="O185" s="282"/>
      <c r="P185" s="280">
        <f>ROUND(V185*K185,3)</f>
        <v>0</v>
      </c>
      <c r="Q185" s="280"/>
      <c r="R185" s="39"/>
      <c r="T185" s="177" t="s">
        <v>21</v>
      </c>
      <c r="U185" s="46" t="s">
        <v>49</v>
      </c>
      <c r="V185" s="178">
        <f>L185+M185</f>
        <v>0</v>
      </c>
      <c r="W185" s="178">
        <f>ROUND(L185*K185,3)</f>
        <v>0</v>
      </c>
      <c r="X185" s="178">
        <f>ROUND(M185*K185,3)</f>
        <v>0</v>
      </c>
      <c r="Y185" s="38"/>
      <c r="Z185" s="179">
        <f>Y185*K185</f>
        <v>0</v>
      </c>
      <c r="AA185" s="179">
        <v>0</v>
      </c>
      <c r="AB185" s="179">
        <f>AA185*K185</f>
        <v>0</v>
      </c>
      <c r="AC185" s="179">
        <v>0</v>
      </c>
      <c r="AD185" s="179">
        <f>AC185*K185</f>
        <v>0</v>
      </c>
      <c r="AE185" s="180" t="s">
        <v>21</v>
      </c>
      <c r="AR185" s="21" t="s">
        <v>203</v>
      </c>
      <c r="AT185" s="21" t="s">
        <v>168</v>
      </c>
      <c r="AU185" s="21" t="s">
        <v>141</v>
      </c>
      <c r="AY185" s="21" t="s">
        <v>167</v>
      </c>
      <c r="BE185" s="113">
        <f>IF(U185="základná",P185,0)</f>
        <v>0</v>
      </c>
      <c r="BF185" s="113">
        <f>IF(U185="znížená",P185,0)</f>
        <v>0</v>
      </c>
      <c r="BG185" s="113">
        <f>IF(U185="zákl. prenesená",P185,0)</f>
        <v>0</v>
      </c>
      <c r="BH185" s="113">
        <f>IF(U185="zníž. prenesená",P185,0)</f>
        <v>0</v>
      </c>
      <c r="BI185" s="113">
        <f>IF(U185="nulová",P185,0)</f>
        <v>0</v>
      </c>
      <c r="BJ185" s="21" t="s">
        <v>141</v>
      </c>
      <c r="BK185" s="181">
        <f>ROUND(V185*K185,3)</f>
        <v>0</v>
      </c>
      <c r="BL185" s="21" t="s">
        <v>203</v>
      </c>
      <c r="BM185" s="21" t="s">
        <v>281</v>
      </c>
    </row>
    <row r="186" spans="2:65" s="10" customFormat="1" ht="16.5" customHeight="1">
      <c r="B186" s="182"/>
      <c r="C186" s="183"/>
      <c r="D186" s="183"/>
      <c r="E186" s="184" t="s">
        <v>21</v>
      </c>
      <c r="F186" s="283" t="s">
        <v>282</v>
      </c>
      <c r="G186" s="284"/>
      <c r="H186" s="284"/>
      <c r="I186" s="284"/>
      <c r="J186" s="183"/>
      <c r="K186" s="185">
        <v>73.430000000000007</v>
      </c>
      <c r="L186" s="183"/>
      <c r="M186" s="183"/>
      <c r="N186" s="183"/>
      <c r="O186" s="183"/>
      <c r="P186" s="183"/>
      <c r="Q186" s="183"/>
      <c r="R186" s="186"/>
      <c r="T186" s="187"/>
      <c r="U186" s="183"/>
      <c r="V186" s="183"/>
      <c r="W186" s="183"/>
      <c r="X186" s="183"/>
      <c r="Y186" s="183"/>
      <c r="Z186" s="183"/>
      <c r="AA186" s="183"/>
      <c r="AB186" s="183"/>
      <c r="AC186" s="183"/>
      <c r="AD186" s="183"/>
      <c r="AE186" s="188"/>
      <c r="AT186" s="189" t="s">
        <v>174</v>
      </c>
      <c r="AU186" s="189" t="s">
        <v>141</v>
      </c>
      <c r="AV186" s="10" t="s">
        <v>141</v>
      </c>
      <c r="AW186" s="10" t="s">
        <v>7</v>
      </c>
      <c r="AX186" s="10" t="s">
        <v>84</v>
      </c>
      <c r="AY186" s="189" t="s">
        <v>167</v>
      </c>
    </row>
    <row r="187" spans="2:65" s="11" customFormat="1" ht="16.5" customHeight="1">
      <c r="B187" s="190"/>
      <c r="C187" s="191"/>
      <c r="D187" s="191"/>
      <c r="E187" s="192" t="s">
        <v>21</v>
      </c>
      <c r="F187" s="285" t="s">
        <v>175</v>
      </c>
      <c r="G187" s="286"/>
      <c r="H187" s="286"/>
      <c r="I187" s="286"/>
      <c r="J187" s="191"/>
      <c r="K187" s="193">
        <v>73.430000000000007</v>
      </c>
      <c r="L187" s="191"/>
      <c r="M187" s="191"/>
      <c r="N187" s="191"/>
      <c r="O187" s="191"/>
      <c r="P187" s="191"/>
      <c r="Q187" s="191"/>
      <c r="R187" s="194"/>
      <c r="T187" s="195"/>
      <c r="U187" s="191"/>
      <c r="V187" s="191"/>
      <c r="W187" s="191"/>
      <c r="X187" s="191"/>
      <c r="Y187" s="191"/>
      <c r="Z187" s="191"/>
      <c r="AA187" s="191"/>
      <c r="AB187" s="191"/>
      <c r="AC187" s="191"/>
      <c r="AD187" s="191"/>
      <c r="AE187" s="196"/>
      <c r="AT187" s="197" t="s">
        <v>174</v>
      </c>
      <c r="AU187" s="197" t="s">
        <v>141</v>
      </c>
      <c r="AV187" s="11" t="s">
        <v>172</v>
      </c>
      <c r="AW187" s="11" t="s">
        <v>7</v>
      </c>
      <c r="AX187" s="11" t="s">
        <v>92</v>
      </c>
      <c r="AY187" s="197" t="s">
        <v>167</v>
      </c>
    </row>
    <row r="188" spans="2:65" s="1" customFormat="1" ht="25.5" customHeight="1">
      <c r="B188" s="37"/>
      <c r="C188" s="172" t="s">
        <v>229</v>
      </c>
      <c r="D188" s="172" t="s">
        <v>168</v>
      </c>
      <c r="E188" s="173" t="s">
        <v>283</v>
      </c>
      <c r="F188" s="279" t="s">
        <v>284</v>
      </c>
      <c r="G188" s="279"/>
      <c r="H188" s="279"/>
      <c r="I188" s="279"/>
      <c r="J188" s="174" t="s">
        <v>198</v>
      </c>
      <c r="K188" s="175">
        <v>37.56</v>
      </c>
      <c r="L188" s="176">
        <v>0</v>
      </c>
      <c r="M188" s="281">
        <v>0</v>
      </c>
      <c r="N188" s="282"/>
      <c r="O188" s="282"/>
      <c r="P188" s="280">
        <f>ROUND(V188*K188,3)</f>
        <v>0</v>
      </c>
      <c r="Q188" s="280"/>
      <c r="R188" s="39"/>
      <c r="T188" s="177" t="s">
        <v>21</v>
      </c>
      <c r="U188" s="46" t="s">
        <v>49</v>
      </c>
      <c r="V188" s="178">
        <f>L188+M188</f>
        <v>0</v>
      </c>
      <c r="W188" s="178">
        <f>ROUND(L188*K188,3)</f>
        <v>0</v>
      </c>
      <c r="X188" s="178">
        <f>ROUND(M188*K188,3)</f>
        <v>0</v>
      </c>
      <c r="Y188" s="38"/>
      <c r="Z188" s="179">
        <f>Y188*K188</f>
        <v>0</v>
      </c>
      <c r="AA188" s="179">
        <v>0</v>
      </c>
      <c r="AB188" s="179">
        <f>AA188*K188</f>
        <v>0</v>
      </c>
      <c r="AC188" s="179">
        <v>0</v>
      </c>
      <c r="AD188" s="179">
        <f>AC188*K188</f>
        <v>0</v>
      </c>
      <c r="AE188" s="180" t="s">
        <v>21</v>
      </c>
      <c r="AR188" s="21" t="s">
        <v>203</v>
      </c>
      <c r="AT188" s="21" t="s">
        <v>168</v>
      </c>
      <c r="AU188" s="21" t="s">
        <v>141</v>
      </c>
      <c r="AY188" s="21" t="s">
        <v>167</v>
      </c>
      <c r="BE188" s="113">
        <f>IF(U188="základná",P188,0)</f>
        <v>0</v>
      </c>
      <c r="BF188" s="113">
        <f>IF(U188="znížená",P188,0)</f>
        <v>0</v>
      </c>
      <c r="BG188" s="113">
        <f>IF(U188="zákl. prenesená",P188,0)</f>
        <v>0</v>
      </c>
      <c r="BH188" s="113">
        <f>IF(U188="zníž. prenesená",P188,0)</f>
        <v>0</v>
      </c>
      <c r="BI188" s="113">
        <f>IF(U188="nulová",P188,0)</f>
        <v>0</v>
      </c>
      <c r="BJ188" s="21" t="s">
        <v>141</v>
      </c>
      <c r="BK188" s="181">
        <f>ROUND(V188*K188,3)</f>
        <v>0</v>
      </c>
      <c r="BL188" s="21" t="s">
        <v>203</v>
      </c>
      <c r="BM188" s="21" t="s">
        <v>285</v>
      </c>
    </row>
    <row r="189" spans="2:65" s="10" customFormat="1" ht="16.5" customHeight="1">
      <c r="B189" s="182"/>
      <c r="C189" s="183"/>
      <c r="D189" s="183"/>
      <c r="E189" s="184" t="s">
        <v>21</v>
      </c>
      <c r="F189" s="283" t="s">
        <v>286</v>
      </c>
      <c r="G189" s="284"/>
      <c r="H189" s="284"/>
      <c r="I189" s="284"/>
      <c r="J189" s="183"/>
      <c r="K189" s="185">
        <v>37.56</v>
      </c>
      <c r="L189" s="183"/>
      <c r="M189" s="183"/>
      <c r="N189" s="183"/>
      <c r="O189" s="183"/>
      <c r="P189" s="183"/>
      <c r="Q189" s="183"/>
      <c r="R189" s="186"/>
      <c r="T189" s="187"/>
      <c r="U189" s="183"/>
      <c r="V189" s="183"/>
      <c r="W189" s="183"/>
      <c r="X189" s="183"/>
      <c r="Y189" s="183"/>
      <c r="Z189" s="183"/>
      <c r="AA189" s="183"/>
      <c r="AB189" s="183"/>
      <c r="AC189" s="183"/>
      <c r="AD189" s="183"/>
      <c r="AE189" s="188"/>
      <c r="AT189" s="189" t="s">
        <v>174</v>
      </c>
      <c r="AU189" s="189" t="s">
        <v>141</v>
      </c>
      <c r="AV189" s="10" t="s">
        <v>141</v>
      </c>
      <c r="AW189" s="10" t="s">
        <v>7</v>
      </c>
      <c r="AX189" s="10" t="s">
        <v>84</v>
      </c>
      <c r="AY189" s="189" t="s">
        <v>167</v>
      </c>
    </row>
    <row r="190" spans="2:65" s="11" customFormat="1" ht="16.5" customHeight="1">
      <c r="B190" s="190"/>
      <c r="C190" s="191"/>
      <c r="D190" s="191"/>
      <c r="E190" s="192" t="s">
        <v>21</v>
      </c>
      <c r="F190" s="285" t="s">
        <v>175</v>
      </c>
      <c r="G190" s="286"/>
      <c r="H190" s="286"/>
      <c r="I190" s="286"/>
      <c r="J190" s="191"/>
      <c r="K190" s="193">
        <v>37.56</v>
      </c>
      <c r="L190" s="191"/>
      <c r="M190" s="191"/>
      <c r="N190" s="191"/>
      <c r="O190" s="191"/>
      <c r="P190" s="191"/>
      <c r="Q190" s="191"/>
      <c r="R190" s="194"/>
      <c r="T190" s="195"/>
      <c r="U190" s="191"/>
      <c r="V190" s="191"/>
      <c r="W190" s="191"/>
      <c r="X190" s="191"/>
      <c r="Y190" s="191"/>
      <c r="Z190" s="191"/>
      <c r="AA190" s="191"/>
      <c r="AB190" s="191"/>
      <c r="AC190" s="191"/>
      <c r="AD190" s="191"/>
      <c r="AE190" s="196"/>
      <c r="AT190" s="197" t="s">
        <v>174</v>
      </c>
      <c r="AU190" s="197" t="s">
        <v>141</v>
      </c>
      <c r="AV190" s="11" t="s">
        <v>172</v>
      </c>
      <c r="AW190" s="11" t="s">
        <v>7</v>
      </c>
      <c r="AX190" s="11" t="s">
        <v>92</v>
      </c>
      <c r="AY190" s="197" t="s">
        <v>167</v>
      </c>
    </row>
    <row r="191" spans="2:65" s="1" customFormat="1" ht="49.9" customHeight="1">
      <c r="B191" s="37"/>
      <c r="C191" s="38"/>
      <c r="D191" s="161" t="s">
        <v>287</v>
      </c>
      <c r="E191" s="38"/>
      <c r="F191" s="38"/>
      <c r="G191" s="38"/>
      <c r="H191" s="38"/>
      <c r="I191" s="38"/>
      <c r="J191" s="38"/>
      <c r="K191" s="38"/>
      <c r="L191" s="38"/>
      <c r="M191" s="294">
        <f>BK191</f>
        <v>0</v>
      </c>
      <c r="N191" s="302"/>
      <c r="O191" s="302"/>
      <c r="P191" s="302"/>
      <c r="Q191" s="302"/>
      <c r="R191" s="39"/>
      <c r="T191" s="150"/>
      <c r="U191" s="58"/>
      <c r="V191" s="58"/>
      <c r="W191" s="171">
        <v>0</v>
      </c>
      <c r="X191" s="171">
        <v>0</v>
      </c>
      <c r="Y191" s="58"/>
      <c r="Z191" s="58"/>
      <c r="AA191" s="58"/>
      <c r="AB191" s="58"/>
      <c r="AC191" s="58"/>
      <c r="AD191" s="58"/>
      <c r="AE191" s="60"/>
      <c r="AT191" s="21" t="s">
        <v>83</v>
      </c>
      <c r="AU191" s="21" t="s">
        <v>84</v>
      </c>
      <c r="AY191" s="21" t="s">
        <v>288</v>
      </c>
      <c r="BK191" s="181">
        <v>0</v>
      </c>
    </row>
    <row r="192" spans="2:65" s="1" customFormat="1" ht="6.95" customHeight="1">
      <c r="B192" s="61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3"/>
    </row>
  </sheetData>
  <sheetProtection algorithmName="SHA-512" hashValue="zVScFAT5G06g7UeFfJfXS8tmjZzwHPdk/x94s01DuezZyxekMTqebosSL99zyO5OFIl07/a6UmNVLlRC6dFE2Q==" saltValue="PRxeft5/jbnGOp2w/Cf7Be6DA3+yONoUQnzoGTFQIJnLL/AuHJZI2VdMmab/MP7wt2HQViVUg/1fgrLwoxenOw==" spinCount="10" sheet="1" objects="1" scenarios="1" formatColumns="0" formatRows="0"/>
  <mergeCells count="221">
    <mergeCell ref="M191:Q191"/>
    <mergeCell ref="H1:K1"/>
    <mergeCell ref="S2:AF2"/>
    <mergeCell ref="F186:I186"/>
    <mergeCell ref="F187:I187"/>
    <mergeCell ref="F188:I188"/>
    <mergeCell ref="P188:Q188"/>
    <mergeCell ref="M188:O188"/>
    <mergeCell ref="F189:I189"/>
    <mergeCell ref="F190:I190"/>
    <mergeCell ref="M125:Q125"/>
    <mergeCell ref="M126:Q126"/>
    <mergeCell ref="M127:Q127"/>
    <mergeCell ref="M137:Q137"/>
    <mergeCell ref="M153:Q153"/>
    <mergeCell ref="M158:Q158"/>
    <mergeCell ref="M162:Q162"/>
    <mergeCell ref="M175:Q175"/>
    <mergeCell ref="M177:Q177"/>
    <mergeCell ref="M178:Q178"/>
    <mergeCell ref="M184:Q184"/>
    <mergeCell ref="F180:I180"/>
    <mergeCell ref="F181:I181"/>
    <mergeCell ref="F182:I182"/>
    <mergeCell ref="P182:Q182"/>
    <mergeCell ref="M182:O182"/>
    <mergeCell ref="F183:I183"/>
    <mergeCell ref="P183:Q183"/>
    <mergeCell ref="M183:O183"/>
    <mergeCell ref="F185:I185"/>
    <mergeCell ref="P185:Q185"/>
    <mergeCell ref="M185:O185"/>
    <mergeCell ref="F174:I174"/>
    <mergeCell ref="P174:Q174"/>
    <mergeCell ref="M174:O174"/>
    <mergeCell ref="F176:I176"/>
    <mergeCell ref="P176:Q176"/>
    <mergeCell ref="M176:O176"/>
    <mergeCell ref="F179:I179"/>
    <mergeCell ref="P179:Q179"/>
    <mergeCell ref="M179:O179"/>
    <mergeCell ref="F169:I169"/>
    <mergeCell ref="F170:I170"/>
    <mergeCell ref="F171:I171"/>
    <mergeCell ref="P171:Q171"/>
    <mergeCell ref="M171:O171"/>
    <mergeCell ref="F172:I172"/>
    <mergeCell ref="P172:Q172"/>
    <mergeCell ref="M172:O172"/>
    <mergeCell ref="F173:I173"/>
    <mergeCell ref="P173:Q173"/>
    <mergeCell ref="M173:O173"/>
    <mergeCell ref="F165:I165"/>
    <mergeCell ref="F166:I166"/>
    <mergeCell ref="P166:Q166"/>
    <mergeCell ref="M166:O166"/>
    <mergeCell ref="F167:I167"/>
    <mergeCell ref="P167:Q167"/>
    <mergeCell ref="M167:O167"/>
    <mergeCell ref="F168:I168"/>
    <mergeCell ref="P168:Q168"/>
    <mergeCell ref="M168:O168"/>
    <mergeCell ref="F159:I159"/>
    <mergeCell ref="P159:Q159"/>
    <mergeCell ref="M159:O159"/>
    <mergeCell ref="F160:I160"/>
    <mergeCell ref="F161:I161"/>
    <mergeCell ref="F163:I163"/>
    <mergeCell ref="P163:Q163"/>
    <mergeCell ref="M163:O163"/>
    <mergeCell ref="F164:I164"/>
    <mergeCell ref="F152:I152"/>
    <mergeCell ref="F154:I154"/>
    <mergeCell ref="P154:Q154"/>
    <mergeCell ref="M154:O154"/>
    <mergeCell ref="F155:I155"/>
    <mergeCell ref="P155:Q155"/>
    <mergeCell ref="M155:O155"/>
    <mergeCell ref="F156:I156"/>
    <mergeCell ref="F157:I157"/>
    <mergeCell ref="F147:I147"/>
    <mergeCell ref="P147:Q147"/>
    <mergeCell ref="M147:O147"/>
    <mergeCell ref="F148:I148"/>
    <mergeCell ref="F149:I149"/>
    <mergeCell ref="F150:I150"/>
    <mergeCell ref="P150:Q150"/>
    <mergeCell ref="M150:O150"/>
    <mergeCell ref="F151:I151"/>
    <mergeCell ref="F142:I142"/>
    <mergeCell ref="P142:Q142"/>
    <mergeCell ref="M142:O142"/>
    <mergeCell ref="F143:I143"/>
    <mergeCell ref="F144:I144"/>
    <mergeCell ref="F145:I145"/>
    <mergeCell ref="P145:Q145"/>
    <mergeCell ref="M145:O145"/>
    <mergeCell ref="F146:I146"/>
    <mergeCell ref="P146:Q146"/>
    <mergeCell ref="M146:O146"/>
    <mergeCell ref="F136:I136"/>
    <mergeCell ref="P136:Q136"/>
    <mergeCell ref="M136:O136"/>
    <mergeCell ref="F138:I138"/>
    <mergeCell ref="P138:Q138"/>
    <mergeCell ref="M138:O138"/>
    <mergeCell ref="F139:I139"/>
    <mergeCell ref="F140:I140"/>
    <mergeCell ref="F141:I141"/>
    <mergeCell ref="F131:I131"/>
    <mergeCell ref="P131:Q131"/>
    <mergeCell ref="M131:O131"/>
    <mergeCell ref="F132:I132"/>
    <mergeCell ref="F133:I133"/>
    <mergeCell ref="F134:I134"/>
    <mergeCell ref="P134:Q134"/>
    <mergeCell ref="M134:O134"/>
    <mergeCell ref="F135:I135"/>
    <mergeCell ref="P135:Q135"/>
    <mergeCell ref="M135:O135"/>
    <mergeCell ref="M122:Q122"/>
    <mergeCell ref="F124:I124"/>
    <mergeCell ref="P124:Q124"/>
    <mergeCell ref="M124:O124"/>
    <mergeCell ref="F128:I128"/>
    <mergeCell ref="P128:Q128"/>
    <mergeCell ref="M128:O128"/>
    <mergeCell ref="F129:I129"/>
    <mergeCell ref="F130:I130"/>
    <mergeCell ref="D105:H105"/>
    <mergeCell ref="M105:Q105"/>
    <mergeCell ref="M106:Q106"/>
    <mergeCell ref="L108:Q108"/>
    <mergeCell ref="C114:Q114"/>
    <mergeCell ref="F116:P116"/>
    <mergeCell ref="F117:P117"/>
    <mergeCell ref="M119:P119"/>
    <mergeCell ref="M121:Q121"/>
    <mergeCell ref="M100:Q100"/>
    <mergeCell ref="D101:H101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6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22"/>
      <c r="B1" s="14"/>
      <c r="C1" s="14"/>
      <c r="D1" s="15" t="s">
        <v>1</v>
      </c>
      <c r="E1" s="14"/>
      <c r="F1" s="16" t="s">
        <v>109</v>
      </c>
      <c r="G1" s="16"/>
      <c r="H1" s="303" t="s">
        <v>110</v>
      </c>
      <c r="I1" s="303"/>
      <c r="J1" s="303"/>
      <c r="K1" s="303"/>
      <c r="L1" s="16" t="s">
        <v>111</v>
      </c>
      <c r="M1" s="14"/>
      <c r="N1" s="14"/>
      <c r="O1" s="15" t="s">
        <v>112</v>
      </c>
      <c r="P1" s="14"/>
      <c r="Q1" s="14"/>
      <c r="R1" s="14"/>
      <c r="S1" s="16" t="s">
        <v>113</v>
      </c>
      <c r="T1" s="16"/>
      <c r="U1" s="122"/>
      <c r="V1" s="122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50000000000003" customHeight="1">
      <c r="C2" s="210" t="s">
        <v>8</v>
      </c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S2" s="256" t="s">
        <v>9</v>
      </c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T2" s="21" t="s">
        <v>96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84</v>
      </c>
    </row>
    <row r="4" spans="1:66" ht="36.950000000000003" customHeight="1">
      <c r="B4" s="25"/>
      <c r="C4" s="212" t="s">
        <v>114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6"/>
      <c r="T4" s="20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18</v>
      </c>
      <c r="E6" s="28"/>
      <c r="F6" s="258" t="str">
        <f>'Rekapitulácia stavby'!K6</f>
        <v>ES červená Skala - spevnené plochy</v>
      </c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8"/>
      <c r="R6" s="26"/>
    </row>
    <row r="7" spans="1:66" s="1" customFormat="1" ht="32.85" customHeight="1">
      <c r="B7" s="37"/>
      <c r="C7" s="38"/>
      <c r="D7" s="31" t="s">
        <v>115</v>
      </c>
      <c r="E7" s="38"/>
      <c r="F7" s="218" t="s">
        <v>289</v>
      </c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38"/>
      <c r="R7" s="39"/>
    </row>
    <row r="8" spans="1:66" s="1" customFormat="1" ht="14.45" customHeight="1">
      <c r="B8" s="37"/>
      <c r="C8" s="38"/>
      <c r="D8" s="32" t="s">
        <v>20</v>
      </c>
      <c r="E8" s="38"/>
      <c r="F8" s="30" t="s">
        <v>21</v>
      </c>
      <c r="G8" s="38"/>
      <c r="H8" s="38"/>
      <c r="I8" s="38"/>
      <c r="J8" s="38"/>
      <c r="K8" s="38"/>
      <c r="L8" s="38"/>
      <c r="M8" s="32" t="s">
        <v>22</v>
      </c>
      <c r="N8" s="38"/>
      <c r="O8" s="30" t="s">
        <v>21</v>
      </c>
      <c r="P8" s="38"/>
      <c r="Q8" s="38"/>
      <c r="R8" s="39"/>
    </row>
    <row r="9" spans="1:66" s="1" customFormat="1" ht="14.45" customHeight="1">
      <c r="B9" s="37"/>
      <c r="C9" s="38"/>
      <c r="D9" s="32" t="s">
        <v>23</v>
      </c>
      <c r="E9" s="38"/>
      <c r="F9" s="30" t="s">
        <v>24</v>
      </c>
      <c r="G9" s="38"/>
      <c r="H9" s="38"/>
      <c r="I9" s="38"/>
      <c r="J9" s="38"/>
      <c r="K9" s="38"/>
      <c r="L9" s="38"/>
      <c r="M9" s="32" t="s">
        <v>25</v>
      </c>
      <c r="N9" s="38"/>
      <c r="O9" s="261" t="str">
        <f>'Rekapitulácia stavby'!AN8</f>
        <v>29. 3. 2018</v>
      </c>
      <c r="P9" s="262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2" t="s">
        <v>27</v>
      </c>
      <c r="E11" s="38"/>
      <c r="F11" s="38"/>
      <c r="G11" s="38"/>
      <c r="H11" s="38"/>
      <c r="I11" s="38"/>
      <c r="J11" s="38"/>
      <c r="K11" s="38"/>
      <c r="L11" s="38"/>
      <c r="M11" s="32" t="s">
        <v>28</v>
      </c>
      <c r="N11" s="38"/>
      <c r="O11" s="216" t="s">
        <v>21</v>
      </c>
      <c r="P11" s="216"/>
      <c r="Q11" s="38"/>
      <c r="R11" s="39"/>
    </row>
    <row r="12" spans="1:66" s="1" customFormat="1" ht="18" customHeight="1">
      <c r="B12" s="37"/>
      <c r="C12" s="38"/>
      <c r="D12" s="38"/>
      <c r="E12" s="30" t="s">
        <v>290</v>
      </c>
      <c r="F12" s="38"/>
      <c r="G12" s="38"/>
      <c r="H12" s="38"/>
      <c r="I12" s="38"/>
      <c r="J12" s="38"/>
      <c r="K12" s="38"/>
      <c r="L12" s="38"/>
      <c r="M12" s="32" t="s">
        <v>31</v>
      </c>
      <c r="N12" s="38"/>
      <c r="O12" s="216" t="s">
        <v>21</v>
      </c>
      <c r="P12" s="216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2" t="s">
        <v>33</v>
      </c>
      <c r="E14" s="38"/>
      <c r="F14" s="38"/>
      <c r="G14" s="38"/>
      <c r="H14" s="38"/>
      <c r="I14" s="38"/>
      <c r="J14" s="38"/>
      <c r="K14" s="38"/>
      <c r="L14" s="38"/>
      <c r="M14" s="32" t="s">
        <v>28</v>
      </c>
      <c r="N14" s="38"/>
      <c r="O14" s="263" t="str">
        <f>IF('Rekapitulácia stavby'!AN13="","",'Rekapitulácia stavby'!AN13)</f>
        <v>Vyplň údaj</v>
      </c>
      <c r="P14" s="216"/>
      <c r="Q14" s="38"/>
      <c r="R14" s="39"/>
    </row>
    <row r="15" spans="1:66" s="1" customFormat="1" ht="18" customHeight="1">
      <c r="B15" s="37"/>
      <c r="C15" s="38"/>
      <c r="D15" s="38"/>
      <c r="E15" s="263" t="str">
        <f>IF('Rekapitulácia stavby'!E14="","",'Rekapitulácia stavby'!E14)</f>
        <v>Vyplň údaj</v>
      </c>
      <c r="F15" s="264"/>
      <c r="G15" s="264"/>
      <c r="H15" s="264"/>
      <c r="I15" s="264"/>
      <c r="J15" s="264"/>
      <c r="K15" s="264"/>
      <c r="L15" s="264"/>
      <c r="M15" s="32" t="s">
        <v>31</v>
      </c>
      <c r="N15" s="38"/>
      <c r="O15" s="263" t="str">
        <f>IF('Rekapitulácia stavby'!AN14="","",'Rekapitulácia stavby'!AN14)</f>
        <v>Vyplň údaj</v>
      </c>
      <c r="P15" s="216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2" t="s">
        <v>35</v>
      </c>
      <c r="E17" s="38"/>
      <c r="F17" s="38"/>
      <c r="G17" s="38"/>
      <c r="H17" s="38"/>
      <c r="I17" s="38"/>
      <c r="J17" s="38"/>
      <c r="K17" s="38"/>
      <c r="L17" s="38"/>
      <c r="M17" s="32" t="s">
        <v>28</v>
      </c>
      <c r="N17" s="38"/>
      <c r="O17" s="216" t="str">
        <f>IF('Rekapitulácia stavby'!AN16="","",'Rekapitulácia stavby'!AN16)</f>
        <v/>
      </c>
      <c r="P17" s="216"/>
      <c r="Q17" s="38"/>
      <c r="R17" s="39"/>
    </row>
    <row r="18" spans="2:18" s="1" customFormat="1" ht="18" customHeight="1">
      <c r="B18" s="37"/>
      <c r="C18" s="38"/>
      <c r="D18" s="38"/>
      <c r="E18" s="30" t="str">
        <f>IF('Rekapitulácia stavby'!E17="","",'Rekapitulácia stavby'!E17)</f>
        <v>HPK Engineering a.s.</v>
      </c>
      <c r="F18" s="38"/>
      <c r="G18" s="38"/>
      <c r="H18" s="38"/>
      <c r="I18" s="38"/>
      <c r="J18" s="38"/>
      <c r="K18" s="38"/>
      <c r="L18" s="38"/>
      <c r="M18" s="32" t="s">
        <v>31</v>
      </c>
      <c r="N18" s="38"/>
      <c r="O18" s="216" t="str">
        <f>IF('Rekapitulácia stavby'!AN17="","",'Rekapitulácia stavby'!AN17)</f>
        <v/>
      </c>
      <c r="P18" s="216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2" t="s">
        <v>38</v>
      </c>
      <c r="E20" s="38"/>
      <c r="F20" s="38"/>
      <c r="G20" s="38"/>
      <c r="H20" s="38"/>
      <c r="I20" s="38"/>
      <c r="J20" s="38"/>
      <c r="K20" s="38"/>
      <c r="L20" s="38"/>
      <c r="M20" s="32" t="s">
        <v>28</v>
      </c>
      <c r="N20" s="38"/>
      <c r="O20" s="216" t="s">
        <v>21</v>
      </c>
      <c r="P20" s="216"/>
      <c r="Q20" s="38"/>
      <c r="R20" s="39"/>
    </row>
    <row r="21" spans="2:18" s="1" customFormat="1" ht="18" customHeight="1">
      <c r="B21" s="37"/>
      <c r="C21" s="38"/>
      <c r="D21" s="38"/>
      <c r="E21" s="30" t="s">
        <v>291</v>
      </c>
      <c r="F21" s="38"/>
      <c r="G21" s="38"/>
      <c r="H21" s="38"/>
      <c r="I21" s="38"/>
      <c r="J21" s="38"/>
      <c r="K21" s="38"/>
      <c r="L21" s="38"/>
      <c r="M21" s="32" t="s">
        <v>31</v>
      </c>
      <c r="N21" s="38"/>
      <c r="O21" s="216" t="s">
        <v>21</v>
      </c>
      <c r="P21" s="216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2" t="s">
        <v>40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21" t="s">
        <v>21</v>
      </c>
      <c r="F24" s="221"/>
      <c r="G24" s="221"/>
      <c r="H24" s="221"/>
      <c r="I24" s="221"/>
      <c r="J24" s="221"/>
      <c r="K24" s="221"/>
      <c r="L24" s="221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23" t="s">
        <v>120</v>
      </c>
      <c r="E27" s="38"/>
      <c r="F27" s="38"/>
      <c r="G27" s="38"/>
      <c r="H27" s="38"/>
      <c r="I27" s="38"/>
      <c r="J27" s="38"/>
      <c r="K27" s="38"/>
      <c r="L27" s="38"/>
      <c r="M27" s="222">
        <f>M88</f>
        <v>0</v>
      </c>
      <c r="N27" s="222"/>
      <c r="O27" s="222"/>
      <c r="P27" s="222"/>
      <c r="Q27" s="38"/>
      <c r="R27" s="39"/>
    </row>
    <row r="28" spans="2:18" s="1" customFormat="1">
      <c r="B28" s="37"/>
      <c r="C28" s="38"/>
      <c r="D28" s="38"/>
      <c r="E28" s="32" t="s">
        <v>42</v>
      </c>
      <c r="F28" s="38"/>
      <c r="G28" s="38"/>
      <c r="H28" s="38"/>
      <c r="I28" s="38"/>
      <c r="J28" s="38"/>
      <c r="K28" s="38"/>
      <c r="L28" s="38"/>
      <c r="M28" s="223">
        <f>H88</f>
        <v>0</v>
      </c>
      <c r="N28" s="223"/>
      <c r="O28" s="223"/>
      <c r="P28" s="223"/>
      <c r="Q28" s="38"/>
      <c r="R28" s="39"/>
    </row>
    <row r="29" spans="2:18" s="1" customFormat="1">
      <c r="B29" s="37"/>
      <c r="C29" s="38"/>
      <c r="D29" s="38"/>
      <c r="E29" s="32" t="s">
        <v>43</v>
      </c>
      <c r="F29" s="38"/>
      <c r="G29" s="38"/>
      <c r="H29" s="38"/>
      <c r="I29" s="38"/>
      <c r="J29" s="38"/>
      <c r="K29" s="38"/>
      <c r="L29" s="38"/>
      <c r="M29" s="223">
        <f>K88</f>
        <v>0</v>
      </c>
      <c r="N29" s="223"/>
      <c r="O29" s="223"/>
      <c r="P29" s="223"/>
      <c r="Q29" s="38"/>
      <c r="R29" s="39"/>
    </row>
    <row r="30" spans="2:18" s="1" customFormat="1" ht="14.45" customHeight="1">
      <c r="B30" s="37"/>
      <c r="C30" s="38"/>
      <c r="D30" s="36" t="s">
        <v>103</v>
      </c>
      <c r="E30" s="38"/>
      <c r="F30" s="38"/>
      <c r="G30" s="38"/>
      <c r="H30" s="38"/>
      <c r="I30" s="38"/>
      <c r="J30" s="38"/>
      <c r="K30" s="38"/>
      <c r="L30" s="38"/>
      <c r="M30" s="222">
        <f>M104</f>
        <v>0</v>
      </c>
      <c r="N30" s="222"/>
      <c r="O30" s="222"/>
      <c r="P30" s="222"/>
      <c r="Q30" s="38"/>
      <c r="R30" s="39"/>
    </row>
    <row r="31" spans="2:18" s="1" customFormat="1" ht="6.95" customHeight="1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</row>
    <row r="32" spans="2:18" s="1" customFormat="1" ht="25.35" customHeight="1">
      <c r="B32" s="37"/>
      <c r="C32" s="38"/>
      <c r="D32" s="124" t="s">
        <v>45</v>
      </c>
      <c r="E32" s="38"/>
      <c r="F32" s="38"/>
      <c r="G32" s="38"/>
      <c r="H32" s="38"/>
      <c r="I32" s="38"/>
      <c r="J32" s="38"/>
      <c r="K32" s="38"/>
      <c r="L32" s="38"/>
      <c r="M32" s="265">
        <f>ROUND(M27+M30,2)</f>
        <v>0</v>
      </c>
      <c r="N32" s="260"/>
      <c r="O32" s="260"/>
      <c r="P32" s="260"/>
      <c r="Q32" s="38"/>
      <c r="R32" s="39"/>
    </row>
    <row r="33" spans="2:18" s="1" customFormat="1" ht="6.95" customHeight="1">
      <c r="B33" s="37"/>
      <c r="C33" s="38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38"/>
      <c r="R33" s="39"/>
    </row>
    <row r="34" spans="2:18" s="1" customFormat="1" ht="14.45" customHeight="1">
      <c r="B34" s="37"/>
      <c r="C34" s="38"/>
      <c r="D34" s="44" t="s">
        <v>46</v>
      </c>
      <c r="E34" s="44" t="s">
        <v>47</v>
      </c>
      <c r="F34" s="45">
        <v>0.2</v>
      </c>
      <c r="G34" s="125" t="s">
        <v>48</v>
      </c>
      <c r="H34" s="266">
        <f>(SUM(BE104:BE111)+SUM(BE129:BE458))</f>
        <v>0</v>
      </c>
      <c r="I34" s="260"/>
      <c r="J34" s="260"/>
      <c r="K34" s="38"/>
      <c r="L34" s="38"/>
      <c r="M34" s="266">
        <f>ROUND((SUM(BE104:BE111)+SUM(BE129:BE458)), 2)*F34</f>
        <v>0</v>
      </c>
      <c r="N34" s="260"/>
      <c r="O34" s="260"/>
      <c r="P34" s="260"/>
      <c r="Q34" s="38"/>
      <c r="R34" s="39"/>
    </row>
    <row r="35" spans="2:18" s="1" customFormat="1" ht="14.45" customHeight="1">
      <c r="B35" s="37"/>
      <c r="C35" s="38"/>
      <c r="D35" s="38"/>
      <c r="E35" s="44" t="s">
        <v>49</v>
      </c>
      <c r="F35" s="45">
        <v>0.2</v>
      </c>
      <c r="G35" s="125" t="s">
        <v>48</v>
      </c>
      <c r="H35" s="266">
        <f>(SUM(BF104:BF111)+SUM(BF129:BF458))</f>
        <v>0</v>
      </c>
      <c r="I35" s="260"/>
      <c r="J35" s="260"/>
      <c r="K35" s="38"/>
      <c r="L35" s="38"/>
      <c r="M35" s="266">
        <f>ROUND((SUM(BF104:BF111)+SUM(BF129:BF458)), 2)*F35</f>
        <v>0</v>
      </c>
      <c r="N35" s="260"/>
      <c r="O35" s="260"/>
      <c r="P35" s="260"/>
      <c r="Q35" s="38"/>
      <c r="R35" s="39"/>
    </row>
    <row r="36" spans="2:18" s="1" customFormat="1" ht="14.45" hidden="1" customHeight="1">
      <c r="B36" s="37"/>
      <c r="C36" s="38"/>
      <c r="D36" s="38"/>
      <c r="E36" s="44" t="s">
        <v>50</v>
      </c>
      <c r="F36" s="45">
        <v>0.2</v>
      </c>
      <c r="G36" s="125" t="s">
        <v>48</v>
      </c>
      <c r="H36" s="266">
        <f>(SUM(BG104:BG111)+SUM(BG129:BG458))</f>
        <v>0</v>
      </c>
      <c r="I36" s="260"/>
      <c r="J36" s="260"/>
      <c r="K36" s="38"/>
      <c r="L36" s="38"/>
      <c r="M36" s="266">
        <v>0</v>
      </c>
      <c r="N36" s="260"/>
      <c r="O36" s="260"/>
      <c r="P36" s="260"/>
      <c r="Q36" s="38"/>
      <c r="R36" s="39"/>
    </row>
    <row r="37" spans="2:18" s="1" customFormat="1" ht="14.45" hidden="1" customHeight="1">
      <c r="B37" s="37"/>
      <c r="C37" s="38"/>
      <c r="D37" s="38"/>
      <c r="E37" s="44" t="s">
        <v>51</v>
      </c>
      <c r="F37" s="45">
        <v>0.2</v>
      </c>
      <c r="G37" s="125" t="s">
        <v>48</v>
      </c>
      <c r="H37" s="266">
        <f>(SUM(BH104:BH111)+SUM(BH129:BH458))</f>
        <v>0</v>
      </c>
      <c r="I37" s="260"/>
      <c r="J37" s="260"/>
      <c r="K37" s="38"/>
      <c r="L37" s="38"/>
      <c r="M37" s="266">
        <v>0</v>
      </c>
      <c r="N37" s="260"/>
      <c r="O37" s="260"/>
      <c r="P37" s="260"/>
      <c r="Q37" s="38"/>
      <c r="R37" s="39"/>
    </row>
    <row r="38" spans="2:18" s="1" customFormat="1" ht="14.45" hidden="1" customHeight="1">
      <c r="B38" s="37"/>
      <c r="C38" s="38"/>
      <c r="D38" s="38"/>
      <c r="E38" s="44" t="s">
        <v>52</v>
      </c>
      <c r="F38" s="45">
        <v>0</v>
      </c>
      <c r="G38" s="125" t="s">
        <v>48</v>
      </c>
      <c r="H38" s="266">
        <f>(SUM(BI104:BI111)+SUM(BI129:BI458))</f>
        <v>0</v>
      </c>
      <c r="I38" s="260"/>
      <c r="J38" s="260"/>
      <c r="K38" s="38"/>
      <c r="L38" s="38"/>
      <c r="M38" s="266">
        <v>0</v>
      </c>
      <c r="N38" s="260"/>
      <c r="O38" s="260"/>
      <c r="P38" s="260"/>
      <c r="Q38" s="38"/>
      <c r="R38" s="39"/>
    </row>
    <row r="39" spans="2:18" s="1" customFormat="1" ht="6.9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25.35" customHeight="1">
      <c r="B40" s="37"/>
      <c r="C40" s="121"/>
      <c r="D40" s="126" t="s">
        <v>53</v>
      </c>
      <c r="E40" s="81"/>
      <c r="F40" s="81"/>
      <c r="G40" s="127" t="s">
        <v>54</v>
      </c>
      <c r="H40" s="128" t="s">
        <v>55</v>
      </c>
      <c r="I40" s="81"/>
      <c r="J40" s="81"/>
      <c r="K40" s="81"/>
      <c r="L40" s="267">
        <f>SUM(M32:M38)</f>
        <v>0</v>
      </c>
      <c r="M40" s="267"/>
      <c r="N40" s="267"/>
      <c r="O40" s="267"/>
      <c r="P40" s="268"/>
      <c r="Q40" s="121"/>
      <c r="R40" s="39"/>
    </row>
    <row r="41" spans="2:18" s="1" customFormat="1" ht="14.45" customHeight="1"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9"/>
    </row>
    <row r="42" spans="2:18" s="1" customFormat="1" ht="14.45" customHeight="1"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9"/>
    </row>
    <row r="43" spans="2:18" ht="13.5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 ht="13.5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 ht="13.5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 ht="13.5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 ht="13.5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 ht="13.5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 ht="13.5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>
      <c r="B50" s="37"/>
      <c r="C50" s="38"/>
      <c r="D50" s="52" t="s">
        <v>56</v>
      </c>
      <c r="E50" s="53"/>
      <c r="F50" s="53"/>
      <c r="G50" s="53"/>
      <c r="H50" s="54"/>
      <c r="I50" s="38"/>
      <c r="J50" s="52" t="s">
        <v>57</v>
      </c>
      <c r="K50" s="53"/>
      <c r="L50" s="53"/>
      <c r="M50" s="53"/>
      <c r="N50" s="53"/>
      <c r="O50" s="53"/>
      <c r="P50" s="54"/>
      <c r="Q50" s="38"/>
      <c r="R50" s="39"/>
    </row>
    <row r="51" spans="2:18" ht="13.5">
      <c r="B51" s="25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6"/>
    </row>
    <row r="52" spans="2:18" ht="13.5">
      <c r="B52" s="25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6"/>
    </row>
    <row r="53" spans="2:18" ht="13.5">
      <c r="B53" s="25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6"/>
    </row>
    <row r="54" spans="2:18" ht="13.5">
      <c r="B54" s="25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6"/>
    </row>
    <row r="55" spans="2:18" ht="13.5">
      <c r="B55" s="25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6"/>
    </row>
    <row r="56" spans="2:18" ht="13.5">
      <c r="B56" s="25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6"/>
    </row>
    <row r="57" spans="2:18" ht="13.5">
      <c r="B57" s="25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6"/>
    </row>
    <row r="58" spans="2:18" ht="13.5">
      <c r="B58" s="25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6"/>
    </row>
    <row r="59" spans="2:18" s="1" customFormat="1">
      <c r="B59" s="37"/>
      <c r="C59" s="38"/>
      <c r="D59" s="57" t="s">
        <v>58</v>
      </c>
      <c r="E59" s="58"/>
      <c r="F59" s="58"/>
      <c r="G59" s="59" t="s">
        <v>59</v>
      </c>
      <c r="H59" s="60"/>
      <c r="I59" s="38"/>
      <c r="J59" s="57" t="s">
        <v>58</v>
      </c>
      <c r="K59" s="58"/>
      <c r="L59" s="58"/>
      <c r="M59" s="58"/>
      <c r="N59" s="59" t="s">
        <v>59</v>
      </c>
      <c r="O59" s="58"/>
      <c r="P59" s="60"/>
      <c r="Q59" s="38"/>
      <c r="R59" s="39"/>
    </row>
    <row r="60" spans="2:18" ht="13.5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>
      <c r="B61" s="37"/>
      <c r="C61" s="38"/>
      <c r="D61" s="52" t="s">
        <v>60</v>
      </c>
      <c r="E61" s="53"/>
      <c r="F61" s="53"/>
      <c r="G61" s="53"/>
      <c r="H61" s="54"/>
      <c r="I61" s="38"/>
      <c r="J61" s="52" t="s">
        <v>61</v>
      </c>
      <c r="K61" s="53"/>
      <c r="L61" s="53"/>
      <c r="M61" s="53"/>
      <c r="N61" s="53"/>
      <c r="O61" s="53"/>
      <c r="P61" s="54"/>
      <c r="Q61" s="38"/>
      <c r="R61" s="39"/>
    </row>
    <row r="62" spans="2:18" ht="13.5">
      <c r="B62" s="25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6"/>
    </row>
    <row r="63" spans="2:18" ht="13.5">
      <c r="B63" s="25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6"/>
    </row>
    <row r="64" spans="2:18" ht="13.5">
      <c r="B64" s="25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6"/>
    </row>
    <row r="65" spans="2:21" ht="13.5">
      <c r="B65" s="25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6"/>
    </row>
    <row r="66" spans="2:21" ht="13.5">
      <c r="B66" s="25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6"/>
    </row>
    <row r="67" spans="2:21" ht="13.5">
      <c r="B67" s="25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6"/>
    </row>
    <row r="68" spans="2:21" ht="13.5">
      <c r="B68" s="25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6"/>
    </row>
    <row r="69" spans="2:21" ht="13.5">
      <c r="B69" s="25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6"/>
    </row>
    <row r="70" spans="2:21" s="1" customFormat="1">
      <c r="B70" s="37"/>
      <c r="C70" s="38"/>
      <c r="D70" s="57" t="s">
        <v>58</v>
      </c>
      <c r="E70" s="58"/>
      <c r="F70" s="58"/>
      <c r="G70" s="59" t="s">
        <v>59</v>
      </c>
      <c r="H70" s="60"/>
      <c r="I70" s="38"/>
      <c r="J70" s="57" t="s">
        <v>58</v>
      </c>
      <c r="K70" s="58"/>
      <c r="L70" s="58"/>
      <c r="M70" s="58"/>
      <c r="N70" s="59" t="s">
        <v>59</v>
      </c>
      <c r="O70" s="58"/>
      <c r="P70" s="60"/>
      <c r="Q70" s="38"/>
      <c r="R70" s="39"/>
    </row>
    <row r="71" spans="2:21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21" s="1" customFormat="1" ht="6.95" customHeight="1">
      <c r="B75" s="129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1"/>
    </row>
    <row r="76" spans="2:21" s="1" customFormat="1" ht="36.950000000000003" customHeight="1">
      <c r="B76" s="37"/>
      <c r="C76" s="212" t="s">
        <v>121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39"/>
      <c r="T76" s="132"/>
      <c r="U76" s="132"/>
    </row>
    <row r="77" spans="2:21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  <c r="T77" s="132"/>
      <c r="U77" s="132"/>
    </row>
    <row r="78" spans="2:21" s="1" customFormat="1" ht="30" customHeight="1">
      <c r="B78" s="37"/>
      <c r="C78" s="32" t="s">
        <v>18</v>
      </c>
      <c r="D78" s="38"/>
      <c r="E78" s="38"/>
      <c r="F78" s="258" t="str">
        <f>F6</f>
        <v>ES červená Skala - spevnené plochy</v>
      </c>
      <c r="G78" s="259"/>
      <c r="H78" s="259"/>
      <c r="I78" s="259"/>
      <c r="J78" s="259"/>
      <c r="K78" s="259"/>
      <c r="L78" s="259"/>
      <c r="M78" s="259"/>
      <c r="N78" s="259"/>
      <c r="O78" s="259"/>
      <c r="P78" s="259"/>
      <c r="Q78" s="38"/>
      <c r="R78" s="39"/>
      <c r="T78" s="132"/>
      <c r="U78" s="132"/>
    </row>
    <row r="79" spans="2:21" s="1" customFormat="1" ht="36.950000000000003" customHeight="1">
      <c r="B79" s="37"/>
      <c r="C79" s="71" t="s">
        <v>115</v>
      </c>
      <c r="D79" s="38"/>
      <c r="E79" s="38"/>
      <c r="F79" s="233" t="str">
        <f>F7</f>
        <v>SO 04 - Kanalizácia</v>
      </c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38"/>
      <c r="R79" s="39"/>
      <c r="T79" s="132"/>
      <c r="U79" s="132"/>
    </row>
    <row r="80" spans="2:21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  <c r="T80" s="132"/>
      <c r="U80" s="132"/>
    </row>
    <row r="81" spans="2:47" s="1" customFormat="1" ht="18" customHeight="1">
      <c r="B81" s="37"/>
      <c r="C81" s="32" t="s">
        <v>23</v>
      </c>
      <c r="D81" s="38"/>
      <c r="E81" s="38"/>
      <c r="F81" s="30" t="str">
        <f>F9</f>
        <v>Šumiac - Červená Skala</v>
      </c>
      <c r="G81" s="38"/>
      <c r="H81" s="38"/>
      <c r="I81" s="38"/>
      <c r="J81" s="38"/>
      <c r="K81" s="32" t="s">
        <v>25</v>
      </c>
      <c r="L81" s="38"/>
      <c r="M81" s="262" t="str">
        <f>IF(O9="","",O9)</f>
        <v>29. 3. 2018</v>
      </c>
      <c r="N81" s="262"/>
      <c r="O81" s="262"/>
      <c r="P81" s="262"/>
      <c r="Q81" s="38"/>
      <c r="R81" s="39"/>
      <c r="T81" s="132"/>
      <c r="U81" s="132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  <c r="T82" s="132"/>
      <c r="U82" s="132"/>
    </row>
    <row r="83" spans="2:47" s="1" customFormat="1">
      <c r="B83" s="37"/>
      <c r="C83" s="32" t="s">
        <v>27</v>
      </c>
      <c r="D83" s="38"/>
      <c r="E83" s="38"/>
      <c r="F83" s="30" t="str">
        <f>E12</f>
        <v>Lesy Slonenskej republiky,š.p.Odštepný závod Beňuš</v>
      </c>
      <c r="G83" s="38"/>
      <c r="H83" s="38"/>
      <c r="I83" s="38"/>
      <c r="J83" s="38"/>
      <c r="K83" s="32" t="s">
        <v>35</v>
      </c>
      <c r="L83" s="38"/>
      <c r="M83" s="216" t="str">
        <f>E18</f>
        <v>HPK Engineering a.s.</v>
      </c>
      <c r="N83" s="216"/>
      <c r="O83" s="216"/>
      <c r="P83" s="216"/>
      <c r="Q83" s="216"/>
      <c r="R83" s="39"/>
      <c r="T83" s="132"/>
      <c r="U83" s="132"/>
    </row>
    <row r="84" spans="2:47" s="1" customFormat="1" ht="14.45" customHeight="1">
      <c r="B84" s="37"/>
      <c r="C84" s="32" t="s">
        <v>33</v>
      </c>
      <c r="D84" s="38"/>
      <c r="E84" s="38"/>
      <c r="F84" s="30" t="str">
        <f>IF(E15="","",E15)</f>
        <v>Vyplň údaj</v>
      </c>
      <c r="G84" s="38"/>
      <c r="H84" s="38"/>
      <c r="I84" s="38"/>
      <c r="J84" s="38"/>
      <c r="K84" s="32" t="s">
        <v>38</v>
      </c>
      <c r="L84" s="38"/>
      <c r="M84" s="216" t="str">
        <f>E21</f>
        <v>Ing. Lengylová</v>
      </c>
      <c r="N84" s="216"/>
      <c r="O84" s="216"/>
      <c r="P84" s="216"/>
      <c r="Q84" s="216"/>
      <c r="R84" s="39"/>
      <c r="T84" s="132"/>
      <c r="U84" s="132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  <c r="T85" s="132"/>
      <c r="U85" s="132"/>
    </row>
    <row r="86" spans="2:47" s="1" customFormat="1" ht="29.25" customHeight="1">
      <c r="B86" s="37"/>
      <c r="C86" s="269" t="s">
        <v>122</v>
      </c>
      <c r="D86" s="270"/>
      <c r="E86" s="270"/>
      <c r="F86" s="270"/>
      <c r="G86" s="270"/>
      <c r="H86" s="269" t="s">
        <v>123</v>
      </c>
      <c r="I86" s="271"/>
      <c r="J86" s="271"/>
      <c r="K86" s="269" t="s">
        <v>124</v>
      </c>
      <c r="L86" s="270"/>
      <c r="M86" s="269" t="s">
        <v>125</v>
      </c>
      <c r="N86" s="270"/>
      <c r="O86" s="270"/>
      <c r="P86" s="270"/>
      <c r="Q86" s="270"/>
      <c r="R86" s="39"/>
      <c r="T86" s="132"/>
      <c r="U86" s="132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  <c r="T87" s="132"/>
      <c r="U87" s="132"/>
    </row>
    <row r="88" spans="2:47" s="1" customFormat="1" ht="29.25" customHeight="1">
      <c r="B88" s="37"/>
      <c r="C88" s="133" t="s">
        <v>126</v>
      </c>
      <c r="D88" s="38"/>
      <c r="E88" s="38"/>
      <c r="F88" s="38"/>
      <c r="G88" s="38"/>
      <c r="H88" s="254">
        <f>W129</f>
        <v>0</v>
      </c>
      <c r="I88" s="260"/>
      <c r="J88" s="260"/>
      <c r="K88" s="254">
        <f>X129</f>
        <v>0</v>
      </c>
      <c r="L88" s="260"/>
      <c r="M88" s="254">
        <f>M129</f>
        <v>0</v>
      </c>
      <c r="N88" s="272"/>
      <c r="O88" s="272"/>
      <c r="P88" s="272"/>
      <c r="Q88" s="272"/>
      <c r="R88" s="39"/>
      <c r="T88" s="132"/>
      <c r="U88" s="132"/>
      <c r="AU88" s="21" t="s">
        <v>127</v>
      </c>
    </row>
    <row r="89" spans="2:47" s="6" customFormat="1" ht="24.95" customHeight="1">
      <c r="B89" s="134"/>
      <c r="C89" s="135"/>
      <c r="D89" s="136" t="s">
        <v>128</v>
      </c>
      <c r="E89" s="135"/>
      <c r="F89" s="135"/>
      <c r="G89" s="135"/>
      <c r="H89" s="273">
        <f>W130</f>
        <v>0</v>
      </c>
      <c r="I89" s="274"/>
      <c r="J89" s="274"/>
      <c r="K89" s="273">
        <f>X130</f>
        <v>0</v>
      </c>
      <c r="L89" s="274"/>
      <c r="M89" s="273">
        <f>M130</f>
        <v>0</v>
      </c>
      <c r="N89" s="274"/>
      <c r="O89" s="274"/>
      <c r="P89" s="274"/>
      <c r="Q89" s="274"/>
      <c r="R89" s="137"/>
      <c r="T89" s="138"/>
      <c r="U89" s="138"/>
    </row>
    <row r="90" spans="2:47" s="7" customFormat="1" ht="19.899999999999999" customHeight="1">
      <c r="B90" s="139"/>
      <c r="C90" s="140"/>
      <c r="D90" s="109" t="s">
        <v>129</v>
      </c>
      <c r="E90" s="140"/>
      <c r="F90" s="140"/>
      <c r="G90" s="140"/>
      <c r="H90" s="250">
        <f>W131</f>
        <v>0</v>
      </c>
      <c r="I90" s="275"/>
      <c r="J90" s="275"/>
      <c r="K90" s="250">
        <f>X131</f>
        <v>0</v>
      </c>
      <c r="L90" s="275"/>
      <c r="M90" s="250">
        <f>M131</f>
        <v>0</v>
      </c>
      <c r="N90" s="275"/>
      <c r="O90" s="275"/>
      <c r="P90" s="275"/>
      <c r="Q90" s="275"/>
      <c r="R90" s="141"/>
      <c r="T90" s="142"/>
      <c r="U90" s="142"/>
    </row>
    <row r="91" spans="2:47" s="7" customFormat="1" ht="19.899999999999999" customHeight="1">
      <c r="B91" s="139"/>
      <c r="C91" s="140"/>
      <c r="D91" s="109" t="s">
        <v>292</v>
      </c>
      <c r="E91" s="140"/>
      <c r="F91" s="140"/>
      <c r="G91" s="140"/>
      <c r="H91" s="250">
        <f>W233</f>
        <v>0</v>
      </c>
      <c r="I91" s="275"/>
      <c r="J91" s="275"/>
      <c r="K91" s="250">
        <f>X233</f>
        <v>0</v>
      </c>
      <c r="L91" s="275"/>
      <c r="M91" s="250">
        <f>M233</f>
        <v>0</v>
      </c>
      <c r="N91" s="275"/>
      <c r="O91" s="275"/>
      <c r="P91" s="275"/>
      <c r="Q91" s="275"/>
      <c r="R91" s="141"/>
      <c r="T91" s="142"/>
      <c r="U91" s="142"/>
    </row>
    <row r="92" spans="2:47" s="7" customFormat="1" ht="19.899999999999999" customHeight="1">
      <c r="B92" s="139"/>
      <c r="C92" s="140"/>
      <c r="D92" s="109" t="s">
        <v>130</v>
      </c>
      <c r="E92" s="140"/>
      <c r="F92" s="140"/>
      <c r="G92" s="140"/>
      <c r="H92" s="250">
        <f>W238</f>
        <v>0</v>
      </c>
      <c r="I92" s="275"/>
      <c r="J92" s="275"/>
      <c r="K92" s="250">
        <f>X238</f>
        <v>0</v>
      </c>
      <c r="L92" s="275"/>
      <c r="M92" s="250">
        <f>M238</f>
        <v>0</v>
      </c>
      <c r="N92" s="275"/>
      <c r="O92" s="275"/>
      <c r="P92" s="275"/>
      <c r="Q92" s="275"/>
      <c r="R92" s="141"/>
      <c r="T92" s="142"/>
      <c r="U92" s="142"/>
    </row>
    <row r="93" spans="2:47" s="7" customFormat="1" ht="19.899999999999999" customHeight="1">
      <c r="B93" s="139"/>
      <c r="C93" s="140"/>
      <c r="D93" s="109" t="s">
        <v>131</v>
      </c>
      <c r="E93" s="140"/>
      <c r="F93" s="140"/>
      <c r="G93" s="140"/>
      <c r="H93" s="250">
        <f>W255</f>
        <v>0</v>
      </c>
      <c r="I93" s="275"/>
      <c r="J93" s="275"/>
      <c r="K93" s="250">
        <f>X255</f>
        <v>0</v>
      </c>
      <c r="L93" s="275"/>
      <c r="M93" s="250">
        <f>M255</f>
        <v>0</v>
      </c>
      <c r="N93" s="275"/>
      <c r="O93" s="275"/>
      <c r="P93" s="275"/>
      <c r="Q93" s="275"/>
      <c r="R93" s="141"/>
      <c r="T93" s="142"/>
      <c r="U93" s="142"/>
    </row>
    <row r="94" spans="2:47" s="7" customFormat="1" ht="19.899999999999999" customHeight="1">
      <c r="B94" s="139"/>
      <c r="C94" s="140"/>
      <c r="D94" s="109" t="s">
        <v>293</v>
      </c>
      <c r="E94" s="140"/>
      <c r="F94" s="140"/>
      <c r="G94" s="140"/>
      <c r="H94" s="250">
        <f>W287</f>
        <v>0</v>
      </c>
      <c r="I94" s="275"/>
      <c r="J94" s="275"/>
      <c r="K94" s="250">
        <f>X287</f>
        <v>0</v>
      </c>
      <c r="L94" s="275"/>
      <c r="M94" s="250">
        <f>M287</f>
        <v>0</v>
      </c>
      <c r="N94" s="275"/>
      <c r="O94" s="275"/>
      <c r="P94" s="275"/>
      <c r="Q94" s="275"/>
      <c r="R94" s="141"/>
      <c r="T94" s="142"/>
      <c r="U94" s="142"/>
    </row>
    <row r="95" spans="2:47" s="7" customFormat="1" ht="19.899999999999999" customHeight="1">
      <c r="B95" s="139"/>
      <c r="C95" s="140"/>
      <c r="D95" s="109" t="s">
        <v>133</v>
      </c>
      <c r="E95" s="140"/>
      <c r="F95" s="140"/>
      <c r="G95" s="140"/>
      <c r="H95" s="250">
        <f>W406</f>
        <v>0</v>
      </c>
      <c r="I95" s="275"/>
      <c r="J95" s="275"/>
      <c r="K95" s="250">
        <f>X406</f>
        <v>0</v>
      </c>
      <c r="L95" s="275"/>
      <c r="M95" s="250">
        <f>M406</f>
        <v>0</v>
      </c>
      <c r="N95" s="275"/>
      <c r="O95" s="275"/>
      <c r="P95" s="275"/>
      <c r="Q95" s="275"/>
      <c r="R95" s="141"/>
      <c r="T95" s="142"/>
      <c r="U95" s="142"/>
    </row>
    <row r="96" spans="2:47" s="7" customFormat="1" ht="19.899999999999999" customHeight="1">
      <c r="B96" s="139"/>
      <c r="C96" s="140"/>
      <c r="D96" s="109" t="s">
        <v>134</v>
      </c>
      <c r="E96" s="140"/>
      <c r="F96" s="140"/>
      <c r="G96" s="140"/>
      <c r="H96" s="250">
        <f>W412</f>
        <v>0</v>
      </c>
      <c r="I96" s="275"/>
      <c r="J96" s="275"/>
      <c r="K96" s="250">
        <f>X412</f>
        <v>0</v>
      </c>
      <c r="L96" s="275"/>
      <c r="M96" s="250">
        <f>M412</f>
        <v>0</v>
      </c>
      <c r="N96" s="275"/>
      <c r="O96" s="275"/>
      <c r="P96" s="275"/>
      <c r="Q96" s="275"/>
      <c r="R96" s="141"/>
      <c r="T96" s="142"/>
      <c r="U96" s="142"/>
    </row>
    <row r="97" spans="2:65" s="6" customFormat="1" ht="24.95" customHeight="1">
      <c r="B97" s="134"/>
      <c r="C97" s="135"/>
      <c r="D97" s="136" t="s">
        <v>135</v>
      </c>
      <c r="E97" s="135"/>
      <c r="F97" s="135"/>
      <c r="G97" s="135"/>
      <c r="H97" s="273">
        <f>W414</f>
        <v>0</v>
      </c>
      <c r="I97" s="274"/>
      <c r="J97" s="274"/>
      <c r="K97" s="273">
        <f>X414</f>
        <v>0</v>
      </c>
      <c r="L97" s="274"/>
      <c r="M97" s="273">
        <f>M414</f>
        <v>0</v>
      </c>
      <c r="N97" s="274"/>
      <c r="O97" s="274"/>
      <c r="P97" s="274"/>
      <c r="Q97" s="274"/>
      <c r="R97" s="137"/>
      <c r="T97" s="138"/>
      <c r="U97" s="138"/>
    </row>
    <row r="98" spans="2:65" s="7" customFormat="1" ht="19.899999999999999" customHeight="1">
      <c r="B98" s="139"/>
      <c r="C98" s="140"/>
      <c r="D98" s="109" t="s">
        <v>294</v>
      </c>
      <c r="E98" s="140"/>
      <c r="F98" s="140"/>
      <c r="G98" s="140"/>
      <c r="H98" s="250">
        <f>W415</f>
        <v>0</v>
      </c>
      <c r="I98" s="275"/>
      <c r="J98" s="275"/>
      <c r="K98" s="250">
        <f>X415</f>
        <v>0</v>
      </c>
      <c r="L98" s="275"/>
      <c r="M98" s="250">
        <f>M415</f>
        <v>0</v>
      </c>
      <c r="N98" s="275"/>
      <c r="O98" s="275"/>
      <c r="P98" s="275"/>
      <c r="Q98" s="275"/>
      <c r="R98" s="141"/>
      <c r="T98" s="142"/>
      <c r="U98" s="142"/>
    </row>
    <row r="99" spans="2:65" s="7" customFormat="1" ht="19.899999999999999" customHeight="1">
      <c r="B99" s="139"/>
      <c r="C99" s="140"/>
      <c r="D99" s="109" t="s">
        <v>136</v>
      </c>
      <c r="E99" s="140"/>
      <c r="F99" s="140"/>
      <c r="G99" s="140"/>
      <c r="H99" s="250">
        <f>W433</f>
        <v>0</v>
      </c>
      <c r="I99" s="275"/>
      <c r="J99" s="275"/>
      <c r="K99" s="250">
        <f>X433</f>
        <v>0</v>
      </c>
      <c r="L99" s="275"/>
      <c r="M99" s="250">
        <f>M433</f>
        <v>0</v>
      </c>
      <c r="N99" s="275"/>
      <c r="O99" s="275"/>
      <c r="P99" s="275"/>
      <c r="Q99" s="275"/>
      <c r="R99" s="141"/>
      <c r="T99" s="142"/>
      <c r="U99" s="142"/>
    </row>
    <row r="100" spans="2:65" s="7" customFormat="1" ht="19.899999999999999" customHeight="1">
      <c r="B100" s="139"/>
      <c r="C100" s="140"/>
      <c r="D100" s="109" t="s">
        <v>137</v>
      </c>
      <c r="E100" s="140"/>
      <c r="F100" s="140"/>
      <c r="G100" s="140"/>
      <c r="H100" s="250">
        <f>W442</f>
        <v>0</v>
      </c>
      <c r="I100" s="275"/>
      <c r="J100" s="275"/>
      <c r="K100" s="250">
        <f>X442</f>
        <v>0</v>
      </c>
      <c r="L100" s="275"/>
      <c r="M100" s="250">
        <f>M442</f>
        <v>0</v>
      </c>
      <c r="N100" s="275"/>
      <c r="O100" s="275"/>
      <c r="P100" s="275"/>
      <c r="Q100" s="275"/>
      <c r="R100" s="141"/>
      <c r="T100" s="142"/>
      <c r="U100" s="142"/>
    </row>
    <row r="101" spans="2:65" s="6" customFormat="1" ht="24.95" customHeight="1">
      <c r="B101" s="134"/>
      <c r="C101" s="135"/>
      <c r="D101" s="136" t="s">
        <v>295</v>
      </c>
      <c r="E101" s="135"/>
      <c r="F101" s="135"/>
      <c r="G101" s="135"/>
      <c r="H101" s="273">
        <f>W447</f>
        <v>0</v>
      </c>
      <c r="I101" s="274"/>
      <c r="J101" s="274"/>
      <c r="K101" s="273">
        <f>X447</f>
        <v>0</v>
      </c>
      <c r="L101" s="274"/>
      <c r="M101" s="273">
        <f>M447</f>
        <v>0</v>
      </c>
      <c r="N101" s="274"/>
      <c r="O101" s="274"/>
      <c r="P101" s="274"/>
      <c r="Q101" s="274"/>
      <c r="R101" s="137"/>
      <c r="T101" s="138"/>
      <c r="U101" s="138"/>
    </row>
    <row r="102" spans="2:65" s="7" customFormat="1" ht="19.899999999999999" customHeight="1">
      <c r="B102" s="139"/>
      <c r="C102" s="140"/>
      <c r="D102" s="109" t="s">
        <v>296</v>
      </c>
      <c r="E102" s="140"/>
      <c r="F102" s="140"/>
      <c r="G102" s="140"/>
      <c r="H102" s="250">
        <f>W448</f>
        <v>0</v>
      </c>
      <c r="I102" s="275"/>
      <c r="J102" s="275"/>
      <c r="K102" s="250">
        <f>X448</f>
        <v>0</v>
      </c>
      <c r="L102" s="275"/>
      <c r="M102" s="250">
        <f>M448</f>
        <v>0</v>
      </c>
      <c r="N102" s="275"/>
      <c r="O102" s="275"/>
      <c r="P102" s="275"/>
      <c r="Q102" s="275"/>
      <c r="R102" s="141"/>
      <c r="T102" s="142"/>
      <c r="U102" s="142"/>
    </row>
    <row r="103" spans="2:65" s="1" customFormat="1" ht="21.75" customHeight="1"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9"/>
      <c r="T103" s="132"/>
      <c r="U103" s="132"/>
    </row>
    <row r="104" spans="2:65" s="1" customFormat="1" ht="29.25" customHeight="1">
      <c r="B104" s="37"/>
      <c r="C104" s="133" t="s">
        <v>138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272">
        <f>ROUND(M105+M106+M107+M108+M109+M110,2)</f>
        <v>0</v>
      </c>
      <c r="N104" s="276"/>
      <c r="O104" s="276"/>
      <c r="P104" s="276"/>
      <c r="Q104" s="276"/>
      <c r="R104" s="39"/>
      <c r="T104" s="143"/>
      <c r="U104" s="144" t="s">
        <v>46</v>
      </c>
    </row>
    <row r="105" spans="2:65" s="1" customFormat="1" ht="18" customHeight="1">
      <c r="B105" s="37"/>
      <c r="C105" s="38"/>
      <c r="D105" s="251" t="s">
        <v>139</v>
      </c>
      <c r="E105" s="252"/>
      <c r="F105" s="252"/>
      <c r="G105" s="252"/>
      <c r="H105" s="252"/>
      <c r="I105" s="38"/>
      <c r="J105" s="38"/>
      <c r="K105" s="38"/>
      <c r="L105" s="38"/>
      <c r="M105" s="249">
        <f>ROUND(M88*T105,2)</f>
        <v>0</v>
      </c>
      <c r="N105" s="250"/>
      <c r="O105" s="250"/>
      <c r="P105" s="250"/>
      <c r="Q105" s="250"/>
      <c r="R105" s="39"/>
      <c r="S105" s="145"/>
      <c r="T105" s="146"/>
      <c r="U105" s="147" t="s">
        <v>49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140</v>
      </c>
      <c r="AZ105" s="145"/>
      <c r="BA105" s="145"/>
      <c r="BB105" s="145"/>
      <c r="BC105" s="145"/>
      <c r="BD105" s="145"/>
      <c r="BE105" s="149">
        <f t="shared" ref="BE105:BE110" si="0">IF(U105="základná",M105,0)</f>
        <v>0</v>
      </c>
      <c r="BF105" s="149">
        <f t="shared" ref="BF105:BF110" si="1">IF(U105="znížená",M105,0)</f>
        <v>0</v>
      </c>
      <c r="BG105" s="149">
        <f t="shared" ref="BG105:BG110" si="2">IF(U105="zákl. prenesená",M105,0)</f>
        <v>0</v>
      </c>
      <c r="BH105" s="149">
        <f t="shared" ref="BH105:BH110" si="3">IF(U105="zníž. prenesená",M105,0)</f>
        <v>0</v>
      </c>
      <c r="BI105" s="149">
        <f t="shared" ref="BI105:BI110" si="4">IF(U105="nulová",M105,0)</f>
        <v>0</v>
      </c>
      <c r="BJ105" s="148" t="s">
        <v>141</v>
      </c>
      <c r="BK105" s="145"/>
      <c r="BL105" s="145"/>
      <c r="BM105" s="145"/>
    </row>
    <row r="106" spans="2:65" s="1" customFormat="1" ht="18" customHeight="1">
      <c r="B106" s="37"/>
      <c r="C106" s="38"/>
      <c r="D106" s="251" t="s">
        <v>142</v>
      </c>
      <c r="E106" s="252"/>
      <c r="F106" s="252"/>
      <c r="G106" s="252"/>
      <c r="H106" s="252"/>
      <c r="I106" s="38"/>
      <c r="J106" s="38"/>
      <c r="K106" s="38"/>
      <c r="L106" s="38"/>
      <c r="M106" s="249">
        <f>ROUND(M88*T106,2)</f>
        <v>0</v>
      </c>
      <c r="N106" s="250"/>
      <c r="O106" s="250"/>
      <c r="P106" s="250"/>
      <c r="Q106" s="250"/>
      <c r="R106" s="39"/>
      <c r="S106" s="145"/>
      <c r="T106" s="146"/>
      <c r="U106" s="147" t="s">
        <v>49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140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141</v>
      </c>
      <c r="BK106" s="145"/>
      <c r="BL106" s="145"/>
      <c r="BM106" s="145"/>
    </row>
    <row r="107" spans="2:65" s="1" customFormat="1" ht="18" customHeight="1">
      <c r="B107" s="37"/>
      <c r="C107" s="38"/>
      <c r="D107" s="251" t="s">
        <v>143</v>
      </c>
      <c r="E107" s="252"/>
      <c r="F107" s="252"/>
      <c r="G107" s="252"/>
      <c r="H107" s="252"/>
      <c r="I107" s="38"/>
      <c r="J107" s="38"/>
      <c r="K107" s="38"/>
      <c r="L107" s="38"/>
      <c r="M107" s="249">
        <f>ROUND(M88*T107,2)</f>
        <v>0</v>
      </c>
      <c r="N107" s="250"/>
      <c r="O107" s="250"/>
      <c r="P107" s="250"/>
      <c r="Q107" s="250"/>
      <c r="R107" s="39"/>
      <c r="S107" s="145"/>
      <c r="T107" s="146"/>
      <c r="U107" s="147" t="s">
        <v>49</v>
      </c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8" t="s">
        <v>140</v>
      </c>
      <c r="AZ107" s="145"/>
      <c r="BA107" s="145"/>
      <c r="BB107" s="145"/>
      <c r="BC107" s="145"/>
      <c r="BD107" s="145"/>
      <c r="BE107" s="149">
        <f t="shared" si="0"/>
        <v>0</v>
      </c>
      <c r="BF107" s="149">
        <f t="shared" si="1"/>
        <v>0</v>
      </c>
      <c r="BG107" s="149">
        <f t="shared" si="2"/>
        <v>0</v>
      </c>
      <c r="BH107" s="149">
        <f t="shared" si="3"/>
        <v>0</v>
      </c>
      <c r="BI107" s="149">
        <f t="shared" si="4"/>
        <v>0</v>
      </c>
      <c r="BJ107" s="148" t="s">
        <v>141</v>
      </c>
      <c r="BK107" s="145"/>
      <c r="BL107" s="145"/>
      <c r="BM107" s="145"/>
    </row>
    <row r="108" spans="2:65" s="1" customFormat="1" ht="18" customHeight="1">
      <c r="B108" s="37"/>
      <c r="C108" s="38"/>
      <c r="D108" s="251" t="s">
        <v>144</v>
      </c>
      <c r="E108" s="252"/>
      <c r="F108" s="252"/>
      <c r="G108" s="252"/>
      <c r="H108" s="252"/>
      <c r="I108" s="38"/>
      <c r="J108" s="38"/>
      <c r="K108" s="38"/>
      <c r="L108" s="38"/>
      <c r="M108" s="249">
        <f>ROUND(M88*T108,2)</f>
        <v>0</v>
      </c>
      <c r="N108" s="250"/>
      <c r="O108" s="250"/>
      <c r="P108" s="250"/>
      <c r="Q108" s="250"/>
      <c r="R108" s="39"/>
      <c r="S108" s="145"/>
      <c r="T108" s="146"/>
      <c r="U108" s="147" t="s">
        <v>49</v>
      </c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  <c r="AS108" s="145"/>
      <c r="AT108" s="145"/>
      <c r="AU108" s="145"/>
      <c r="AV108" s="145"/>
      <c r="AW108" s="145"/>
      <c r="AX108" s="145"/>
      <c r="AY108" s="148" t="s">
        <v>140</v>
      </c>
      <c r="AZ108" s="145"/>
      <c r="BA108" s="145"/>
      <c r="BB108" s="145"/>
      <c r="BC108" s="145"/>
      <c r="BD108" s="145"/>
      <c r="BE108" s="149">
        <f t="shared" si="0"/>
        <v>0</v>
      </c>
      <c r="BF108" s="149">
        <f t="shared" si="1"/>
        <v>0</v>
      </c>
      <c r="BG108" s="149">
        <f t="shared" si="2"/>
        <v>0</v>
      </c>
      <c r="BH108" s="149">
        <f t="shared" si="3"/>
        <v>0</v>
      </c>
      <c r="BI108" s="149">
        <f t="shared" si="4"/>
        <v>0</v>
      </c>
      <c r="BJ108" s="148" t="s">
        <v>141</v>
      </c>
      <c r="BK108" s="145"/>
      <c r="BL108" s="145"/>
      <c r="BM108" s="145"/>
    </row>
    <row r="109" spans="2:65" s="1" customFormat="1" ht="18" customHeight="1">
      <c r="B109" s="37"/>
      <c r="C109" s="38"/>
      <c r="D109" s="251" t="s">
        <v>145</v>
      </c>
      <c r="E109" s="252"/>
      <c r="F109" s="252"/>
      <c r="G109" s="252"/>
      <c r="H109" s="252"/>
      <c r="I109" s="38"/>
      <c r="J109" s="38"/>
      <c r="K109" s="38"/>
      <c r="L109" s="38"/>
      <c r="M109" s="249">
        <f>ROUND(M88*T109,2)</f>
        <v>0</v>
      </c>
      <c r="N109" s="250"/>
      <c r="O109" s="250"/>
      <c r="P109" s="250"/>
      <c r="Q109" s="250"/>
      <c r="R109" s="39"/>
      <c r="S109" s="145"/>
      <c r="T109" s="146"/>
      <c r="U109" s="147" t="s">
        <v>49</v>
      </c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45"/>
      <c r="AF109" s="145"/>
      <c r="AG109" s="145"/>
      <c r="AH109" s="145"/>
      <c r="AI109" s="145"/>
      <c r="AJ109" s="145"/>
      <c r="AK109" s="145"/>
      <c r="AL109" s="145"/>
      <c r="AM109" s="145"/>
      <c r="AN109" s="145"/>
      <c r="AO109" s="145"/>
      <c r="AP109" s="145"/>
      <c r="AQ109" s="145"/>
      <c r="AR109" s="145"/>
      <c r="AS109" s="145"/>
      <c r="AT109" s="145"/>
      <c r="AU109" s="145"/>
      <c r="AV109" s="145"/>
      <c r="AW109" s="145"/>
      <c r="AX109" s="145"/>
      <c r="AY109" s="148" t="s">
        <v>140</v>
      </c>
      <c r="AZ109" s="145"/>
      <c r="BA109" s="145"/>
      <c r="BB109" s="145"/>
      <c r="BC109" s="145"/>
      <c r="BD109" s="145"/>
      <c r="BE109" s="149">
        <f t="shared" si="0"/>
        <v>0</v>
      </c>
      <c r="BF109" s="149">
        <f t="shared" si="1"/>
        <v>0</v>
      </c>
      <c r="BG109" s="149">
        <f t="shared" si="2"/>
        <v>0</v>
      </c>
      <c r="BH109" s="149">
        <f t="shared" si="3"/>
        <v>0</v>
      </c>
      <c r="BI109" s="149">
        <f t="shared" si="4"/>
        <v>0</v>
      </c>
      <c r="BJ109" s="148" t="s">
        <v>141</v>
      </c>
      <c r="BK109" s="145"/>
      <c r="BL109" s="145"/>
      <c r="BM109" s="145"/>
    </row>
    <row r="110" spans="2:65" s="1" customFormat="1" ht="18" customHeight="1">
      <c r="B110" s="37"/>
      <c r="C110" s="38"/>
      <c r="D110" s="109" t="s">
        <v>146</v>
      </c>
      <c r="E110" s="38"/>
      <c r="F110" s="38"/>
      <c r="G110" s="38"/>
      <c r="H110" s="38"/>
      <c r="I110" s="38"/>
      <c r="J110" s="38"/>
      <c r="K110" s="38"/>
      <c r="L110" s="38"/>
      <c r="M110" s="249">
        <f>ROUND(M88*T110,2)</f>
        <v>0</v>
      </c>
      <c r="N110" s="250"/>
      <c r="O110" s="250"/>
      <c r="P110" s="250"/>
      <c r="Q110" s="250"/>
      <c r="R110" s="39"/>
      <c r="S110" s="145"/>
      <c r="T110" s="150"/>
      <c r="U110" s="151" t="s">
        <v>49</v>
      </c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45"/>
      <c r="AF110" s="145"/>
      <c r="AG110" s="145"/>
      <c r="AH110" s="145"/>
      <c r="AI110" s="145"/>
      <c r="AJ110" s="145"/>
      <c r="AK110" s="145"/>
      <c r="AL110" s="145"/>
      <c r="AM110" s="145"/>
      <c r="AN110" s="145"/>
      <c r="AO110" s="145"/>
      <c r="AP110" s="145"/>
      <c r="AQ110" s="145"/>
      <c r="AR110" s="145"/>
      <c r="AS110" s="145"/>
      <c r="AT110" s="145"/>
      <c r="AU110" s="145"/>
      <c r="AV110" s="145"/>
      <c r="AW110" s="145"/>
      <c r="AX110" s="145"/>
      <c r="AY110" s="148" t="s">
        <v>147</v>
      </c>
      <c r="AZ110" s="145"/>
      <c r="BA110" s="145"/>
      <c r="BB110" s="145"/>
      <c r="BC110" s="145"/>
      <c r="BD110" s="145"/>
      <c r="BE110" s="149">
        <f t="shared" si="0"/>
        <v>0</v>
      </c>
      <c r="BF110" s="149">
        <f t="shared" si="1"/>
        <v>0</v>
      </c>
      <c r="BG110" s="149">
        <f t="shared" si="2"/>
        <v>0</v>
      </c>
      <c r="BH110" s="149">
        <f t="shared" si="3"/>
        <v>0</v>
      </c>
      <c r="BI110" s="149">
        <f t="shared" si="4"/>
        <v>0</v>
      </c>
      <c r="BJ110" s="148" t="s">
        <v>141</v>
      </c>
      <c r="BK110" s="145"/>
      <c r="BL110" s="145"/>
      <c r="BM110" s="145"/>
    </row>
    <row r="111" spans="2:65" s="1" customFormat="1" ht="13.5"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9"/>
      <c r="T111" s="132"/>
      <c r="U111" s="132"/>
    </row>
    <row r="112" spans="2:65" s="1" customFormat="1" ht="29.25" customHeight="1">
      <c r="B112" s="37"/>
      <c r="C112" s="120" t="s">
        <v>108</v>
      </c>
      <c r="D112" s="121"/>
      <c r="E112" s="121"/>
      <c r="F112" s="121"/>
      <c r="G112" s="121"/>
      <c r="H112" s="121"/>
      <c r="I112" s="121"/>
      <c r="J112" s="121"/>
      <c r="K112" s="121"/>
      <c r="L112" s="255">
        <f>ROUND(SUM(M88+M104),2)</f>
        <v>0</v>
      </c>
      <c r="M112" s="255"/>
      <c r="N112" s="255"/>
      <c r="O112" s="255"/>
      <c r="P112" s="255"/>
      <c r="Q112" s="255"/>
      <c r="R112" s="39"/>
      <c r="T112" s="132"/>
      <c r="U112" s="132"/>
    </row>
    <row r="113" spans="2:31" s="1" customFormat="1" ht="6.95" customHeight="1"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3"/>
      <c r="T113" s="132"/>
      <c r="U113" s="132"/>
    </row>
    <row r="117" spans="2:31" s="1" customFormat="1" ht="6.95" customHeight="1">
      <c r="B117" s="64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6"/>
    </row>
    <row r="118" spans="2:31" s="1" customFormat="1" ht="36.950000000000003" customHeight="1">
      <c r="B118" s="37"/>
      <c r="C118" s="212" t="s">
        <v>148</v>
      </c>
      <c r="D118" s="260"/>
      <c r="E118" s="260"/>
      <c r="F118" s="260"/>
      <c r="G118" s="260"/>
      <c r="H118" s="260"/>
      <c r="I118" s="260"/>
      <c r="J118" s="260"/>
      <c r="K118" s="260"/>
      <c r="L118" s="260"/>
      <c r="M118" s="260"/>
      <c r="N118" s="260"/>
      <c r="O118" s="260"/>
      <c r="P118" s="260"/>
      <c r="Q118" s="260"/>
      <c r="R118" s="39"/>
    </row>
    <row r="119" spans="2:31" s="1" customFormat="1" ht="6.95" customHeight="1"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9"/>
    </row>
    <row r="120" spans="2:31" s="1" customFormat="1" ht="30" customHeight="1">
      <c r="B120" s="37"/>
      <c r="C120" s="32" t="s">
        <v>18</v>
      </c>
      <c r="D120" s="38"/>
      <c r="E120" s="38"/>
      <c r="F120" s="258" t="str">
        <f>F6</f>
        <v>ES červená Skala - spevnené plochy</v>
      </c>
      <c r="G120" s="259"/>
      <c r="H120" s="259"/>
      <c r="I120" s="259"/>
      <c r="J120" s="259"/>
      <c r="K120" s="259"/>
      <c r="L120" s="259"/>
      <c r="M120" s="259"/>
      <c r="N120" s="259"/>
      <c r="O120" s="259"/>
      <c r="P120" s="259"/>
      <c r="Q120" s="38"/>
      <c r="R120" s="39"/>
    </row>
    <row r="121" spans="2:31" s="1" customFormat="1" ht="36.950000000000003" customHeight="1">
      <c r="B121" s="37"/>
      <c r="C121" s="71" t="s">
        <v>115</v>
      </c>
      <c r="D121" s="38"/>
      <c r="E121" s="38"/>
      <c r="F121" s="233" t="str">
        <f>F7</f>
        <v>SO 04 - Kanalizácia</v>
      </c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38"/>
      <c r="R121" s="39"/>
    </row>
    <row r="122" spans="2:31" s="1" customFormat="1" ht="6.95" customHeight="1"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9"/>
    </row>
    <row r="123" spans="2:31" s="1" customFormat="1" ht="18" customHeight="1">
      <c r="B123" s="37"/>
      <c r="C123" s="32" t="s">
        <v>23</v>
      </c>
      <c r="D123" s="38"/>
      <c r="E123" s="38"/>
      <c r="F123" s="30" t="str">
        <f>F9</f>
        <v>Šumiac - Červená Skala</v>
      </c>
      <c r="G123" s="38"/>
      <c r="H123" s="38"/>
      <c r="I123" s="38"/>
      <c r="J123" s="38"/>
      <c r="K123" s="32" t="s">
        <v>25</v>
      </c>
      <c r="L123" s="38"/>
      <c r="M123" s="262" t="str">
        <f>IF(O9="","",O9)</f>
        <v>29. 3. 2018</v>
      </c>
      <c r="N123" s="262"/>
      <c r="O123" s="262"/>
      <c r="P123" s="262"/>
      <c r="Q123" s="38"/>
      <c r="R123" s="39"/>
    </row>
    <row r="124" spans="2:31" s="1" customFormat="1" ht="6.95" customHeight="1">
      <c r="B124" s="37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9"/>
    </row>
    <row r="125" spans="2:31" s="1" customFormat="1">
      <c r="B125" s="37"/>
      <c r="C125" s="32" t="s">
        <v>27</v>
      </c>
      <c r="D125" s="38"/>
      <c r="E125" s="38"/>
      <c r="F125" s="30" t="str">
        <f>E12</f>
        <v>Lesy Slonenskej republiky,š.p.Odštepný závod Beňuš</v>
      </c>
      <c r="G125" s="38"/>
      <c r="H125" s="38"/>
      <c r="I125" s="38"/>
      <c r="J125" s="38"/>
      <c r="K125" s="32" t="s">
        <v>35</v>
      </c>
      <c r="L125" s="38"/>
      <c r="M125" s="216" t="str">
        <f>E18</f>
        <v>HPK Engineering a.s.</v>
      </c>
      <c r="N125" s="216"/>
      <c r="O125" s="216"/>
      <c r="P125" s="216"/>
      <c r="Q125" s="216"/>
      <c r="R125" s="39"/>
    </row>
    <row r="126" spans="2:31" s="1" customFormat="1" ht="14.45" customHeight="1">
      <c r="B126" s="37"/>
      <c r="C126" s="32" t="s">
        <v>33</v>
      </c>
      <c r="D126" s="38"/>
      <c r="E126" s="38"/>
      <c r="F126" s="30" t="str">
        <f>IF(E15="","",E15)</f>
        <v>Vyplň údaj</v>
      </c>
      <c r="G126" s="38"/>
      <c r="H126" s="38"/>
      <c r="I126" s="38"/>
      <c r="J126" s="38"/>
      <c r="K126" s="32" t="s">
        <v>38</v>
      </c>
      <c r="L126" s="38"/>
      <c r="M126" s="216" t="str">
        <f>E21</f>
        <v>Ing. Lengylová</v>
      </c>
      <c r="N126" s="216"/>
      <c r="O126" s="216"/>
      <c r="P126" s="216"/>
      <c r="Q126" s="216"/>
      <c r="R126" s="39"/>
    </row>
    <row r="127" spans="2:31" s="1" customFormat="1" ht="10.35" customHeight="1">
      <c r="B127" s="37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9"/>
    </row>
    <row r="128" spans="2:31" s="8" customFormat="1" ht="29.25" customHeight="1">
      <c r="B128" s="152"/>
      <c r="C128" s="153" t="s">
        <v>149</v>
      </c>
      <c r="D128" s="154" t="s">
        <v>150</v>
      </c>
      <c r="E128" s="154" t="s">
        <v>64</v>
      </c>
      <c r="F128" s="277" t="s">
        <v>151</v>
      </c>
      <c r="G128" s="277"/>
      <c r="H128" s="277"/>
      <c r="I128" s="277"/>
      <c r="J128" s="154" t="s">
        <v>152</v>
      </c>
      <c r="K128" s="154" t="s">
        <v>153</v>
      </c>
      <c r="L128" s="154" t="s">
        <v>154</v>
      </c>
      <c r="M128" s="277" t="s">
        <v>155</v>
      </c>
      <c r="N128" s="277"/>
      <c r="O128" s="277"/>
      <c r="P128" s="277" t="s">
        <v>125</v>
      </c>
      <c r="Q128" s="278"/>
      <c r="R128" s="155"/>
      <c r="T128" s="82" t="s">
        <v>156</v>
      </c>
      <c r="U128" s="83" t="s">
        <v>46</v>
      </c>
      <c r="V128" s="83" t="s">
        <v>157</v>
      </c>
      <c r="W128" s="83" t="s">
        <v>158</v>
      </c>
      <c r="X128" s="83" t="s">
        <v>159</v>
      </c>
      <c r="Y128" s="83" t="s">
        <v>160</v>
      </c>
      <c r="Z128" s="83" t="s">
        <v>161</v>
      </c>
      <c r="AA128" s="83" t="s">
        <v>162</v>
      </c>
      <c r="AB128" s="83" t="s">
        <v>163</v>
      </c>
      <c r="AC128" s="83" t="s">
        <v>164</v>
      </c>
      <c r="AD128" s="83" t="s">
        <v>165</v>
      </c>
      <c r="AE128" s="84" t="s">
        <v>166</v>
      </c>
    </row>
    <row r="129" spans="2:65" s="1" customFormat="1" ht="29.25" customHeight="1">
      <c r="B129" s="37"/>
      <c r="C129" s="86" t="s">
        <v>120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292">
        <f>BK129</f>
        <v>0</v>
      </c>
      <c r="N129" s="293"/>
      <c r="O129" s="293"/>
      <c r="P129" s="293"/>
      <c r="Q129" s="293"/>
      <c r="R129" s="39"/>
      <c r="T129" s="85"/>
      <c r="U129" s="53"/>
      <c r="V129" s="53"/>
      <c r="W129" s="156">
        <f>W130+W414+W447+W459</f>
        <v>0</v>
      </c>
      <c r="X129" s="156">
        <f>X130+X414+X447+X459</f>
        <v>0</v>
      </c>
      <c r="Y129" s="53"/>
      <c r="Z129" s="157">
        <f>Z130+Z414+Z447+Z459</f>
        <v>0</v>
      </c>
      <c r="AA129" s="53"/>
      <c r="AB129" s="157">
        <f>AB130+AB414+AB447+AB459</f>
        <v>0</v>
      </c>
      <c r="AC129" s="53"/>
      <c r="AD129" s="157">
        <f>AD130+AD414+AD447+AD459</f>
        <v>0</v>
      </c>
      <c r="AE129" s="54"/>
      <c r="AT129" s="21" t="s">
        <v>83</v>
      </c>
      <c r="AU129" s="21" t="s">
        <v>127</v>
      </c>
      <c r="BK129" s="158">
        <f>BK130+BK414+BK447+BK459</f>
        <v>0</v>
      </c>
    </row>
    <row r="130" spans="2:65" s="9" customFormat="1" ht="37.35" customHeight="1">
      <c r="B130" s="159"/>
      <c r="C130" s="160"/>
      <c r="D130" s="161" t="s">
        <v>128</v>
      </c>
      <c r="E130" s="161"/>
      <c r="F130" s="161"/>
      <c r="G130" s="161"/>
      <c r="H130" s="161"/>
      <c r="I130" s="161"/>
      <c r="J130" s="161"/>
      <c r="K130" s="161"/>
      <c r="L130" s="161"/>
      <c r="M130" s="294">
        <f>BK130</f>
        <v>0</v>
      </c>
      <c r="N130" s="295"/>
      <c r="O130" s="295"/>
      <c r="P130" s="295"/>
      <c r="Q130" s="295"/>
      <c r="R130" s="162"/>
      <c r="T130" s="163"/>
      <c r="U130" s="160"/>
      <c r="V130" s="160"/>
      <c r="W130" s="164">
        <f>W131+W233+W238+W255+W287+W406+W412</f>
        <v>0</v>
      </c>
      <c r="X130" s="164">
        <f>X131+X233+X238+X255+X287+X406+X412</f>
        <v>0</v>
      </c>
      <c r="Y130" s="160"/>
      <c r="Z130" s="165">
        <f>Z131+Z233+Z238+Z255+Z287+Z406+Z412</f>
        <v>0</v>
      </c>
      <c r="AA130" s="160"/>
      <c r="AB130" s="165">
        <f>AB131+AB233+AB238+AB255+AB287+AB406+AB412</f>
        <v>0</v>
      </c>
      <c r="AC130" s="160"/>
      <c r="AD130" s="165">
        <f>AD131+AD233+AD238+AD255+AD287+AD406+AD412</f>
        <v>0</v>
      </c>
      <c r="AE130" s="166"/>
      <c r="AR130" s="167" t="s">
        <v>92</v>
      </c>
      <c r="AT130" s="168" t="s">
        <v>83</v>
      </c>
      <c r="AU130" s="168" t="s">
        <v>84</v>
      </c>
      <c r="AY130" s="167" t="s">
        <v>167</v>
      </c>
      <c r="BK130" s="169">
        <f>BK131+BK233+BK238+BK255+BK287+BK406+BK412</f>
        <v>0</v>
      </c>
    </row>
    <row r="131" spans="2:65" s="9" customFormat="1" ht="19.899999999999999" customHeight="1">
      <c r="B131" s="159"/>
      <c r="C131" s="160"/>
      <c r="D131" s="170" t="s">
        <v>129</v>
      </c>
      <c r="E131" s="170"/>
      <c r="F131" s="170"/>
      <c r="G131" s="170"/>
      <c r="H131" s="170"/>
      <c r="I131" s="170"/>
      <c r="J131" s="170"/>
      <c r="K131" s="170"/>
      <c r="L131" s="170"/>
      <c r="M131" s="296">
        <f>BK131</f>
        <v>0</v>
      </c>
      <c r="N131" s="297"/>
      <c r="O131" s="297"/>
      <c r="P131" s="297"/>
      <c r="Q131" s="297"/>
      <c r="R131" s="162"/>
      <c r="T131" s="163"/>
      <c r="U131" s="160"/>
      <c r="V131" s="160"/>
      <c r="W131" s="164">
        <f>SUM(W132:W232)</f>
        <v>0</v>
      </c>
      <c r="X131" s="164">
        <f>SUM(X132:X232)</f>
        <v>0</v>
      </c>
      <c r="Y131" s="160"/>
      <c r="Z131" s="165">
        <f>SUM(Z132:Z232)</f>
        <v>0</v>
      </c>
      <c r="AA131" s="160"/>
      <c r="AB131" s="165">
        <f>SUM(AB132:AB232)</f>
        <v>0</v>
      </c>
      <c r="AC131" s="160"/>
      <c r="AD131" s="165">
        <f>SUM(AD132:AD232)</f>
        <v>0</v>
      </c>
      <c r="AE131" s="166"/>
      <c r="AR131" s="167" t="s">
        <v>92</v>
      </c>
      <c r="AT131" s="168" t="s">
        <v>83</v>
      </c>
      <c r="AU131" s="168" t="s">
        <v>92</v>
      </c>
      <c r="AY131" s="167" t="s">
        <v>167</v>
      </c>
      <c r="BK131" s="169">
        <f>SUM(BK132:BK232)</f>
        <v>0</v>
      </c>
    </row>
    <row r="132" spans="2:65" s="1" customFormat="1" ht="38.25" customHeight="1">
      <c r="B132" s="37"/>
      <c r="C132" s="172" t="s">
        <v>92</v>
      </c>
      <c r="D132" s="172" t="s">
        <v>168</v>
      </c>
      <c r="E132" s="173" t="s">
        <v>297</v>
      </c>
      <c r="F132" s="279" t="s">
        <v>298</v>
      </c>
      <c r="G132" s="279"/>
      <c r="H132" s="279"/>
      <c r="I132" s="279"/>
      <c r="J132" s="174" t="s">
        <v>299</v>
      </c>
      <c r="K132" s="175">
        <v>20</v>
      </c>
      <c r="L132" s="176">
        <v>0</v>
      </c>
      <c r="M132" s="281">
        <v>0</v>
      </c>
      <c r="N132" s="282"/>
      <c r="O132" s="282"/>
      <c r="P132" s="280">
        <f>ROUND(V132*K132,3)</f>
        <v>0</v>
      </c>
      <c r="Q132" s="280"/>
      <c r="R132" s="39"/>
      <c r="T132" s="177" t="s">
        <v>21</v>
      </c>
      <c r="U132" s="46" t="s">
        <v>49</v>
      </c>
      <c r="V132" s="178">
        <f>L132+M132</f>
        <v>0</v>
      </c>
      <c r="W132" s="178">
        <f>ROUND(L132*K132,3)</f>
        <v>0</v>
      </c>
      <c r="X132" s="178">
        <f>ROUND(M132*K132,3)</f>
        <v>0</v>
      </c>
      <c r="Y132" s="38"/>
      <c r="Z132" s="179">
        <f>Y132*K132</f>
        <v>0</v>
      </c>
      <c r="AA132" s="179">
        <v>0</v>
      </c>
      <c r="AB132" s="179">
        <f>AA132*K132</f>
        <v>0</v>
      </c>
      <c r="AC132" s="179">
        <v>0</v>
      </c>
      <c r="AD132" s="179">
        <f>AC132*K132</f>
        <v>0</v>
      </c>
      <c r="AE132" s="180" t="s">
        <v>21</v>
      </c>
      <c r="AR132" s="21" t="s">
        <v>172</v>
      </c>
      <c r="AT132" s="21" t="s">
        <v>168</v>
      </c>
      <c r="AU132" s="21" t="s">
        <v>141</v>
      </c>
      <c r="AY132" s="21" t="s">
        <v>167</v>
      </c>
      <c r="BE132" s="113">
        <f>IF(U132="základná",P132,0)</f>
        <v>0</v>
      </c>
      <c r="BF132" s="113">
        <f>IF(U132="znížená",P132,0)</f>
        <v>0</v>
      </c>
      <c r="BG132" s="113">
        <f>IF(U132="zákl. prenesená",P132,0)</f>
        <v>0</v>
      </c>
      <c r="BH132" s="113">
        <f>IF(U132="zníž. prenesená",P132,0)</f>
        <v>0</v>
      </c>
      <c r="BI132" s="113">
        <f>IF(U132="nulová",P132,0)</f>
        <v>0</v>
      </c>
      <c r="BJ132" s="21" t="s">
        <v>141</v>
      </c>
      <c r="BK132" s="181">
        <f>ROUND(V132*K132,3)</f>
        <v>0</v>
      </c>
      <c r="BL132" s="21" t="s">
        <v>172</v>
      </c>
      <c r="BM132" s="21" t="s">
        <v>141</v>
      </c>
    </row>
    <row r="133" spans="2:65" s="1" customFormat="1" ht="38.25" customHeight="1">
      <c r="B133" s="37"/>
      <c r="C133" s="172" t="s">
        <v>141</v>
      </c>
      <c r="D133" s="172" t="s">
        <v>168</v>
      </c>
      <c r="E133" s="173" t="s">
        <v>300</v>
      </c>
      <c r="F133" s="279" t="s">
        <v>301</v>
      </c>
      <c r="G133" s="279"/>
      <c r="H133" s="279"/>
      <c r="I133" s="279"/>
      <c r="J133" s="174" t="s">
        <v>302</v>
      </c>
      <c r="K133" s="175">
        <v>2</v>
      </c>
      <c r="L133" s="176">
        <v>0</v>
      </c>
      <c r="M133" s="281">
        <v>0</v>
      </c>
      <c r="N133" s="282"/>
      <c r="O133" s="282"/>
      <c r="P133" s="280">
        <f>ROUND(V133*K133,3)</f>
        <v>0</v>
      </c>
      <c r="Q133" s="280"/>
      <c r="R133" s="39"/>
      <c r="T133" s="177" t="s">
        <v>21</v>
      </c>
      <c r="U133" s="46" t="s">
        <v>49</v>
      </c>
      <c r="V133" s="178">
        <f>L133+M133</f>
        <v>0</v>
      </c>
      <c r="W133" s="178">
        <f>ROUND(L133*K133,3)</f>
        <v>0</v>
      </c>
      <c r="X133" s="178">
        <f>ROUND(M133*K133,3)</f>
        <v>0</v>
      </c>
      <c r="Y133" s="38"/>
      <c r="Z133" s="179">
        <f>Y133*K133</f>
        <v>0</v>
      </c>
      <c r="AA133" s="179">
        <v>0</v>
      </c>
      <c r="AB133" s="179">
        <f>AA133*K133</f>
        <v>0</v>
      </c>
      <c r="AC133" s="179">
        <v>0</v>
      </c>
      <c r="AD133" s="179">
        <f>AC133*K133</f>
        <v>0</v>
      </c>
      <c r="AE133" s="180" t="s">
        <v>21</v>
      </c>
      <c r="AR133" s="21" t="s">
        <v>172</v>
      </c>
      <c r="AT133" s="21" t="s">
        <v>168</v>
      </c>
      <c r="AU133" s="21" t="s">
        <v>141</v>
      </c>
      <c r="AY133" s="21" t="s">
        <v>167</v>
      </c>
      <c r="BE133" s="113">
        <f>IF(U133="základná",P133,0)</f>
        <v>0</v>
      </c>
      <c r="BF133" s="113">
        <f>IF(U133="znížená",P133,0)</f>
        <v>0</v>
      </c>
      <c r="BG133" s="113">
        <f>IF(U133="zákl. prenesená",P133,0)</f>
        <v>0</v>
      </c>
      <c r="BH133" s="113">
        <f>IF(U133="zníž. prenesená",P133,0)</f>
        <v>0</v>
      </c>
      <c r="BI133" s="113">
        <f>IF(U133="nulová",P133,0)</f>
        <v>0</v>
      </c>
      <c r="BJ133" s="21" t="s">
        <v>141</v>
      </c>
      <c r="BK133" s="181">
        <f>ROUND(V133*K133,3)</f>
        <v>0</v>
      </c>
      <c r="BL133" s="21" t="s">
        <v>172</v>
      </c>
      <c r="BM133" s="21" t="s">
        <v>172</v>
      </c>
    </row>
    <row r="134" spans="2:65" s="1" customFormat="1" ht="25.5" customHeight="1">
      <c r="B134" s="37"/>
      <c r="C134" s="172" t="s">
        <v>179</v>
      </c>
      <c r="D134" s="172" t="s">
        <v>168</v>
      </c>
      <c r="E134" s="173" t="s">
        <v>303</v>
      </c>
      <c r="F134" s="279" t="s">
        <v>304</v>
      </c>
      <c r="G134" s="279"/>
      <c r="H134" s="279"/>
      <c r="I134" s="279"/>
      <c r="J134" s="174" t="s">
        <v>171</v>
      </c>
      <c r="K134" s="175">
        <v>1219.463</v>
      </c>
      <c r="L134" s="176">
        <v>0</v>
      </c>
      <c r="M134" s="281">
        <v>0</v>
      </c>
      <c r="N134" s="282"/>
      <c r="O134" s="282"/>
      <c r="P134" s="280">
        <f>ROUND(V134*K134,3)</f>
        <v>0</v>
      </c>
      <c r="Q134" s="280"/>
      <c r="R134" s="39"/>
      <c r="T134" s="177" t="s">
        <v>21</v>
      </c>
      <c r="U134" s="46" t="s">
        <v>49</v>
      </c>
      <c r="V134" s="178">
        <f>L134+M134</f>
        <v>0</v>
      </c>
      <c r="W134" s="178">
        <f>ROUND(L134*K134,3)</f>
        <v>0</v>
      </c>
      <c r="X134" s="178">
        <f>ROUND(M134*K134,3)</f>
        <v>0</v>
      </c>
      <c r="Y134" s="38"/>
      <c r="Z134" s="179">
        <f>Y134*K134</f>
        <v>0</v>
      </c>
      <c r="AA134" s="179">
        <v>0</v>
      </c>
      <c r="AB134" s="179">
        <f>AA134*K134</f>
        <v>0</v>
      </c>
      <c r="AC134" s="179">
        <v>0</v>
      </c>
      <c r="AD134" s="179">
        <f>AC134*K134</f>
        <v>0</v>
      </c>
      <c r="AE134" s="180" t="s">
        <v>21</v>
      </c>
      <c r="AR134" s="21" t="s">
        <v>172</v>
      </c>
      <c r="AT134" s="21" t="s">
        <v>168</v>
      </c>
      <c r="AU134" s="21" t="s">
        <v>141</v>
      </c>
      <c r="AY134" s="21" t="s">
        <v>167</v>
      </c>
      <c r="BE134" s="113">
        <f>IF(U134="základná",P134,0)</f>
        <v>0</v>
      </c>
      <c r="BF134" s="113">
        <f>IF(U134="znížená",P134,0)</f>
        <v>0</v>
      </c>
      <c r="BG134" s="113">
        <f>IF(U134="zákl. prenesená",P134,0)</f>
        <v>0</v>
      </c>
      <c r="BH134" s="113">
        <f>IF(U134="zníž. prenesená",P134,0)</f>
        <v>0</v>
      </c>
      <c r="BI134" s="113">
        <f>IF(U134="nulová",P134,0)</f>
        <v>0</v>
      </c>
      <c r="BJ134" s="21" t="s">
        <v>141</v>
      </c>
      <c r="BK134" s="181">
        <f>ROUND(V134*K134,3)</f>
        <v>0</v>
      </c>
      <c r="BL134" s="21" t="s">
        <v>172</v>
      </c>
      <c r="BM134" s="21" t="s">
        <v>182</v>
      </c>
    </row>
    <row r="135" spans="2:65" s="12" customFormat="1" ht="16.5" customHeight="1">
      <c r="B135" s="203"/>
      <c r="C135" s="204"/>
      <c r="D135" s="204"/>
      <c r="E135" s="205" t="s">
        <v>21</v>
      </c>
      <c r="F135" s="304" t="s">
        <v>305</v>
      </c>
      <c r="G135" s="305"/>
      <c r="H135" s="305"/>
      <c r="I135" s="305"/>
      <c r="J135" s="204"/>
      <c r="K135" s="205" t="s">
        <v>21</v>
      </c>
      <c r="L135" s="204"/>
      <c r="M135" s="204"/>
      <c r="N135" s="204"/>
      <c r="O135" s="204"/>
      <c r="P135" s="204"/>
      <c r="Q135" s="204"/>
      <c r="R135" s="206"/>
      <c r="T135" s="207"/>
      <c r="U135" s="204"/>
      <c r="V135" s="204"/>
      <c r="W135" s="204"/>
      <c r="X135" s="204"/>
      <c r="Y135" s="204"/>
      <c r="Z135" s="204"/>
      <c r="AA135" s="204"/>
      <c r="AB135" s="204"/>
      <c r="AC135" s="204"/>
      <c r="AD135" s="204"/>
      <c r="AE135" s="208"/>
      <c r="AT135" s="209" t="s">
        <v>174</v>
      </c>
      <c r="AU135" s="209" t="s">
        <v>141</v>
      </c>
      <c r="AV135" s="12" t="s">
        <v>92</v>
      </c>
      <c r="AW135" s="12" t="s">
        <v>7</v>
      </c>
      <c r="AX135" s="12" t="s">
        <v>84</v>
      </c>
      <c r="AY135" s="209" t="s">
        <v>167</v>
      </c>
    </row>
    <row r="136" spans="2:65" s="10" customFormat="1" ht="25.5" customHeight="1">
      <c r="B136" s="182"/>
      <c r="C136" s="183"/>
      <c r="D136" s="183"/>
      <c r="E136" s="184" t="s">
        <v>21</v>
      </c>
      <c r="F136" s="287" t="s">
        <v>306</v>
      </c>
      <c r="G136" s="288"/>
      <c r="H136" s="288"/>
      <c r="I136" s="288"/>
      <c r="J136" s="183"/>
      <c r="K136" s="185">
        <v>272.03300000000002</v>
      </c>
      <c r="L136" s="183"/>
      <c r="M136" s="183"/>
      <c r="N136" s="183"/>
      <c r="O136" s="183"/>
      <c r="P136" s="183"/>
      <c r="Q136" s="183"/>
      <c r="R136" s="186"/>
      <c r="T136" s="187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8"/>
      <c r="AT136" s="189" t="s">
        <v>174</v>
      </c>
      <c r="AU136" s="189" t="s">
        <v>141</v>
      </c>
      <c r="AV136" s="10" t="s">
        <v>141</v>
      </c>
      <c r="AW136" s="10" t="s">
        <v>7</v>
      </c>
      <c r="AX136" s="10" t="s">
        <v>84</v>
      </c>
      <c r="AY136" s="189" t="s">
        <v>167</v>
      </c>
    </row>
    <row r="137" spans="2:65" s="12" customFormat="1" ht="16.5" customHeight="1">
      <c r="B137" s="203"/>
      <c r="C137" s="204"/>
      <c r="D137" s="204"/>
      <c r="E137" s="205" t="s">
        <v>21</v>
      </c>
      <c r="F137" s="306" t="s">
        <v>307</v>
      </c>
      <c r="G137" s="307"/>
      <c r="H137" s="307"/>
      <c r="I137" s="307"/>
      <c r="J137" s="204"/>
      <c r="K137" s="205" t="s">
        <v>21</v>
      </c>
      <c r="L137" s="204"/>
      <c r="M137" s="204"/>
      <c r="N137" s="204"/>
      <c r="O137" s="204"/>
      <c r="P137" s="204"/>
      <c r="Q137" s="204"/>
      <c r="R137" s="206"/>
      <c r="T137" s="207"/>
      <c r="U137" s="204"/>
      <c r="V137" s="204"/>
      <c r="W137" s="204"/>
      <c r="X137" s="204"/>
      <c r="Y137" s="204"/>
      <c r="Z137" s="204"/>
      <c r="AA137" s="204"/>
      <c r="AB137" s="204"/>
      <c r="AC137" s="204"/>
      <c r="AD137" s="204"/>
      <c r="AE137" s="208"/>
      <c r="AT137" s="209" t="s">
        <v>174</v>
      </c>
      <c r="AU137" s="209" t="s">
        <v>141</v>
      </c>
      <c r="AV137" s="12" t="s">
        <v>92</v>
      </c>
      <c r="AW137" s="12" t="s">
        <v>7</v>
      </c>
      <c r="AX137" s="12" t="s">
        <v>84</v>
      </c>
      <c r="AY137" s="209" t="s">
        <v>167</v>
      </c>
    </row>
    <row r="138" spans="2:65" s="10" customFormat="1" ht="25.5" customHeight="1">
      <c r="B138" s="182"/>
      <c r="C138" s="183"/>
      <c r="D138" s="183"/>
      <c r="E138" s="184" t="s">
        <v>21</v>
      </c>
      <c r="F138" s="287" t="s">
        <v>308</v>
      </c>
      <c r="G138" s="288"/>
      <c r="H138" s="288"/>
      <c r="I138" s="288"/>
      <c r="J138" s="183"/>
      <c r="K138" s="185">
        <v>932.46699999999998</v>
      </c>
      <c r="L138" s="183"/>
      <c r="M138" s="183"/>
      <c r="N138" s="183"/>
      <c r="O138" s="183"/>
      <c r="P138" s="183"/>
      <c r="Q138" s="183"/>
      <c r="R138" s="186"/>
      <c r="T138" s="187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8"/>
      <c r="AT138" s="189" t="s">
        <v>174</v>
      </c>
      <c r="AU138" s="189" t="s">
        <v>141</v>
      </c>
      <c r="AV138" s="10" t="s">
        <v>141</v>
      </c>
      <c r="AW138" s="10" t="s">
        <v>7</v>
      </c>
      <c r="AX138" s="10" t="s">
        <v>84</v>
      </c>
      <c r="AY138" s="189" t="s">
        <v>167</v>
      </c>
    </row>
    <row r="139" spans="2:65" s="12" customFormat="1" ht="16.5" customHeight="1">
      <c r="B139" s="203"/>
      <c r="C139" s="204"/>
      <c r="D139" s="204"/>
      <c r="E139" s="205" t="s">
        <v>21</v>
      </c>
      <c r="F139" s="306" t="s">
        <v>309</v>
      </c>
      <c r="G139" s="307"/>
      <c r="H139" s="307"/>
      <c r="I139" s="307"/>
      <c r="J139" s="204"/>
      <c r="K139" s="205" t="s">
        <v>21</v>
      </c>
      <c r="L139" s="204"/>
      <c r="M139" s="204"/>
      <c r="N139" s="204"/>
      <c r="O139" s="204"/>
      <c r="P139" s="204"/>
      <c r="Q139" s="204"/>
      <c r="R139" s="206"/>
      <c r="T139" s="207"/>
      <c r="U139" s="204"/>
      <c r="V139" s="204"/>
      <c r="W139" s="204"/>
      <c r="X139" s="204"/>
      <c r="Y139" s="204"/>
      <c r="Z139" s="204"/>
      <c r="AA139" s="204"/>
      <c r="AB139" s="204"/>
      <c r="AC139" s="204"/>
      <c r="AD139" s="204"/>
      <c r="AE139" s="208"/>
      <c r="AT139" s="209" t="s">
        <v>174</v>
      </c>
      <c r="AU139" s="209" t="s">
        <v>141</v>
      </c>
      <c r="AV139" s="12" t="s">
        <v>92</v>
      </c>
      <c r="AW139" s="12" t="s">
        <v>7</v>
      </c>
      <c r="AX139" s="12" t="s">
        <v>84</v>
      </c>
      <c r="AY139" s="209" t="s">
        <v>167</v>
      </c>
    </row>
    <row r="140" spans="2:65" s="10" customFormat="1" ht="16.5" customHeight="1">
      <c r="B140" s="182"/>
      <c r="C140" s="183"/>
      <c r="D140" s="183"/>
      <c r="E140" s="184" t="s">
        <v>21</v>
      </c>
      <c r="F140" s="287" t="s">
        <v>310</v>
      </c>
      <c r="G140" s="288"/>
      <c r="H140" s="288"/>
      <c r="I140" s="288"/>
      <c r="J140" s="183"/>
      <c r="K140" s="185">
        <v>14.962999999999999</v>
      </c>
      <c r="L140" s="183"/>
      <c r="M140" s="183"/>
      <c r="N140" s="183"/>
      <c r="O140" s="183"/>
      <c r="P140" s="183"/>
      <c r="Q140" s="183"/>
      <c r="R140" s="186"/>
      <c r="T140" s="187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8"/>
      <c r="AT140" s="189" t="s">
        <v>174</v>
      </c>
      <c r="AU140" s="189" t="s">
        <v>141</v>
      </c>
      <c r="AV140" s="10" t="s">
        <v>141</v>
      </c>
      <c r="AW140" s="10" t="s">
        <v>7</v>
      </c>
      <c r="AX140" s="10" t="s">
        <v>84</v>
      </c>
      <c r="AY140" s="189" t="s">
        <v>167</v>
      </c>
    </row>
    <row r="141" spans="2:65" s="11" customFormat="1" ht="16.5" customHeight="1">
      <c r="B141" s="190"/>
      <c r="C141" s="191"/>
      <c r="D141" s="191"/>
      <c r="E141" s="192" t="s">
        <v>21</v>
      </c>
      <c r="F141" s="285" t="s">
        <v>175</v>
      </c>
      <c r="G141" s="286"/>
      <c r="H141" s="286"/>
      <c r="I141" s="286"/>
      <c r="J141" s="191"/>
      <c r="K141" s="193">
        <v>1219.463</v>
      </c>
      <c r="L141" s="191"/>
      <c r="M141" s="191"/>
      <c r="N141" s="191"/>
      <c r="O141" s="191"/>
      <c r="P141" s="191"/>
      <c r="Q141" s="191"/>
      <c r="R141" s="194"/>
      <c r="T141" s="195"/>
      <c r="U141" s="191"/>
      <c r="V141" s="191"/>
      <c r="W141" s="191"/>
      <c r="X141" s="191"/>
      <c r="Y141" s="191"/>
      <c r="Z141" s="191"/>
      <c r="AA141" s="191"/>
      <c r="AB141" s="191"/>
      <c r="AC141" s="191"/>
      <c r="AD141" s="191"/>
      <c r="AE141" s="196"/>
      <c r="AT141" s="197" t="s">
        <v>174</v>
      </c>
      <c r="AU141" s="197" t="s">
        <v>141</v>
      </c>
      <c r="AV141" s="11" t="s">
        <v>172</v>
      </c>
      <c r="AW141" s="11" t="s">
        <v>7</v>
      </c>
      <c r="AX141" s="11" t="s">
        <v>92</v>
      </c>
      <c r="AY141" s="197" t="s">
        <v>167</v>
      </c>
    </row>
    <row r="142" spans="2:65" s="1" customFormat="1" ht="25.5" customHeight="1">
      <c r="B142" s="37"/>
      <c r="C142" s="172" t="s">
        <v>172</v>
      </c>
      <c r="D142" s="172" t="s">
        <v>168</v>
      </c>
      <c r="E142" s="173" t="s">
        <v>311</v>
      </c>
      <c r="F142" s="279" t="s">
        <v>312</v>
      </c>
      <c r="G142" s="279"/>
      <c r="H142" s="279"/>
      <c r="I142" s="279"/>
      <c r="J142" s="174" t="s">
        <v>171</v>
      </c>
      <c r="K142" s="175">
        <v>1219.463</v>
      </c>
      <c r="L142" s="176">
        <v>0</v>
      </c>
      <c r="M142" s="281">
        <v>0</v>
      </c>
      <c r="N142" s="282"/>
      <c r="O142" s="282"/>
      <c r="P142" s="280">
        <f>ROUND(V142*K142,3)</f>
        <v>0</v>
      </c>
      <c r="Q142" s="280"/>
      <c r="R142" s="39"/>
      <c r="T142" s="177" t="s">
        <v>21</v>
      </c>
      <c r="U142" s="46" t="s">
        <v>49</v>
      </c>
      <c r="V142" s="178">
        <f>L142+M142</f>
        <v>0</v>
      </c>
      <c r="W142" s="178">
        <f>ROUND(L142*K142,3)</f>
        <v>0</v>
      </c>
      <c r="X142" s="178">
        <f>ROUND(M142*K142,3)</f>
        <v>0</v>
      </c>
      <c r="Y142" s="38"/>
      <c r="Z142" s="179">
        <f>Y142*K142</f>
        <v>0</v>
      </c>
      <c r="AA142" s="179">
        <v>0</v>
      </c>
      <c r="AB142" s="179">
        <f>AA142*K142</f>
        <v>0</v>
      </c>
      <c r="AC142" s="179">
        <v>0</v>
      </c>
      <c r="AD142" s="179">
        <f>AC142*K142</f>
        <v>0</v>
      </c>
      <c r="AE142" s="180" t="s">
        <v>21</v>
      </c>
      <c r="AR142" s="21" t="s">
        <v>172</v>
      </c>
      <c r="AT142" s="21" t="s">
        <v>168</v>
      </c>
      <c r="AU142" s="21" t="s">
        <v>141</v>
      </c>
      <c r="AY142" s="21" t="s">
        <v>167</v>
      </c>
      <c r="BE142" s="113">
        <f>IF(U142="základná",P142,0)</f>
        <v>0</v>
      </c>
      <c r="BF142" s="113">
        <f>IF(U142="znížená",P142,0)</f>
        <v>0</v>
      </c>
      <c r="BG142" s="113">
        <f>IF(U142="zákl. prenesená",P142,0)</f>
        <v>0</v>
      </c>
      <c r="BH142" s="113">
        <f>IF(U142="zníž. prenesená",P142,0)</f>
        <v>0</v>
      </c>
      <c r="BI142" s="113">
        <f>IF(U142="nulová",P142,0)</f>
        <v>0</v>
      </c>
      <c r="BJ142" s="21" t="s">
        <v>141</v>
      </c>
      <c r="BK142" s="181">
        <f>ROUND(V142*K142,3)</f>
        <v>0</v>
      </c>
      <c r="BL142" s="21" t="s">
        <v>172</v>
      </c>
      <c r="BM142" s="21" t="s">
        <v>185</v>
      </c>
    </row>
    <row r="143" spans="2:65" s="1" customFormat="1" ht="25.5" customHeight="1">
      <c r="B143" s="37"/>
      <c r="C143" s="172" t="s">
        <v>186</v>
      </c>
      <c r="D143" s="172" t="s">
        <v>168</v>
      </c>
      <c r="E143" s="173" t="s">
        <v>313</v>
      </c>
      <c r="F143" s="279" t="s">
        <v>314</v>
      </c>
      <c r="G143" s="279"/>
      <c r="H143" s="279"/>
      <c r="I143" s="279"/>
      <c r="J143" s="174" t="s">
        <v>171</v>
      </c>
      <c r="K143" s="175">
        <v>795.154</v>
      </c>
      <c r="L143" s="176">
        <v>0</v>
      </c>
      <c r="M143" s="281">
        <v>0</v>
      </c>
      <c r="N143" s="282"/>
      <c r="O143" s="282"/>
      <c r="P143" s="280">
        <f>ROUND(V143*K143,3)</f>
        <v>0</v>
      </c>
      <c r="Q143" s="280"/>
      <c r="R143" s="39"/>
      <c r="T143" s="177" t="s">
        <v>21</v>
      </c>
      <c r="U143" s="46" t="s">
        <v>49</v>
      </c>
      <c r="V143" s="178">
        <f>L143+M143</f>
        <v>0</v>
      </c>
      <c r="W143" s="178">
        <f>ROUND(L143*K143,3)</f>
        <v>0</v>
      </c>
      <c r="X143" s="178">
        <f>ROUND(M143*K143,3)</f>
        <v>0</v>
      </c>
      <c r="Y143" s="38"/>
      <c r="Z143" s="179">
        <f>Y143*K143</f>
        <v>0</v>
      </c>
      <c r="AA143" s="179">
        <v>0</v>
      </c>
      <c r="AB143" s="179">
        <f>AA143*K143</f>
        <v>0</v>
      </c>
      <c r="AC143" s="179">
        <v>0</v>
      </c>
      <c r="AD143" s="179">
        <f>AC143*K143</f>
        <v>0</v>
      </c>
      <c r="AE143" s="180" t="s">
        <v>21</v>
      </c>
      <c r="AR143" s="21" t="s">
        <v>172</v>
      </c>
      <c r="AT143" s="21" t="s">
        <v>168</v>
      </c>
      <c r="AU143" s="21" t="s">
        <v>141</v>
      </c>
      <c r="AY143" s="21" t="s">
        <v>167</v>
      </c>
      <c r="BE143" s="113">
        <f>IF(U143="základná",P143,0)</f>
        <v>0</v>
      </c>
      <c r="BF143" s="113">
        <f>IF(U143="znížená",P143,0)</f>
        <v>0</v>
      </c>
      <c r="BG143" s="113">
        <f>IF(U143="zákl. prenesená",P143,0)</f>
        <v>0</v>
      </c>
      <c r="BH143" s="113">
        <f>IF(U143="zníž. prenesená",P143,0)</f>
        <v>0</v>
      </c>
      <c r="BI143" s="113">
        <f>IF(U143="nulová",P143,0)</f>
        <v>0</v>
      </c>
      <c r="BJ143" s="21" t="s">
        <v>141</v>
      </c>
      <c r="BK143" s="181">
        <f>ROUND(V143*K143,3)</f>
        <v>0</v>
      </c>
      <c r="BL143" s="21" t="s">
        <v>172</v>
      </c>
      <c r="BM143" s="21" t="s">
        <v>189</v>
      </c>
    </row>
    <row r="144" spans="2:65" s="12" customFormat="1" ht="16.5" customHeight="1">
      <c r="B144" s="203"/>
      <c r="C144" s="204"/>
      <c r="D144" s="204"/>
      <c r="E144" s="205" t="s">
        <v>21</v>
      </c>
      <c r="F144" s="304" t="s">
        <v>315</v>
      </c>
      <c r="G144" s="305"/>
      <c r="H144" s="305"/>
      <c r="I144" s="305"/>
      <c r="J144" s="204"/>
      <c r="K144" s="205" t="s">
        <v>21</v>
      </c>
      <c r="L144" s="204"/>
      <c r="M144" s="204"/>
      <c r="N144" s="204"/>
      <c r="O144" s="204"/>
      <c r="P144" s="204"/>
      <c r="Q144" s="204"/>
      <c r="R144" s="206"/>
      <c r="T144" s="207"/>
      <c r="U144" s="204"/>
      <c r="V144" s="204"/>
      <c r="W144" s="204"/>
      <c r="X144" s="204"/>
      <c r="Y144" s="204"/>
      <c r="Z144" s="204"/>
      <c r="AA144" s="204"/>
      <c r="AB144" s="204"/>
      <c r="AC144" s="204"/>
      <c r="AD144" s="204"/>
      <c r="AE144" s="208"/>
      <c r="AT144" s="209" t="s">
        <v>174</v>
      </c>
      <c r="AU144" s="209" t="s">
        <v>141</v>
      </c>
      <c r="AV144" s="12" t="s">
        <v>92</v>
      </c>
      <c r="AW144" s="12" t="s">
        <v>7</v>
      </c>
      <c r="AX144" s="12" t="s">
        <v>84</v>
      </c>
      <c r="AY144" s="209" t="s">
        <v>167</v>
      </c>
    </row>
    <row r="145" spans="2:51" s="10" customFormat="1" ht="16.5" customHeight="1">
      <c r="B145" s="182"/>
      <c r="C145" s="183"/>
      <c r="D145" s="183"/>
      <c r="E145" s="184" t="s">
        <v>21</v>
      </c>
      <c r="F145" s="287" t="s">
        <v>316</v>
      </c>
      <c r="G145" s="288"/>
      <c r="H145" s="288"/>
      <c r="I145" s="288"/>
      <c r="J145" s="183"/>
      <c r="K145" s="185">
        <v>75.573999999999998</v>
      </c>
      <c r="L145" s="183"/>
      <c r="M145" s="183"/>
      <c r="N145" s="183"/>
      <c r="O145" s="183"/>
      <c r="P145" s="183"/>
      <c r="Q145" s="183"/>
      <c r="R145" s="186"/>
      <c r="T145" s="187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8"/>
      <c r="AT145" s="189" t="s">
        <v>174</v>
      </c>
      <c r="AU145" s="189" t="s">
        <v>141</v>
      </c>
      <c r="AV145" s="10" t="s">
        <v>141</v>
      </c>
      <c r="AW145" s="10" t="s">
        <v>7</v>
      </c>
      <c r="AX145" s="10" t="s">
        <v>84</v>
      </c>
      <c r="AY145" s="189" t="s">
        <v>167</v>
      </c>
    </row>
    <row r="146" spans="2:51" s="12" customFormat="1" ht="16.5" customHeight="1">
      <c r="B146" s="203"/>
      <c r="C146" s="204"/>
      <c r="D146" s="204"/>
      <c r="E146" s="205" t="s">
        <v>21</v>
      </c>
      <c r="F146" s="306" t="s">
        <v>317</v>
      </c>
      <c r="G146" s="307"/>
      <c r="H146" s="307"/>
      <c r="I146" s="307"/>
      <c r="J146" s="204"/>
      <c r="K146" s="205" t="s">
        <v>21</v>
      </c>
      <c r="L146" s="204"/>
      <c r="M146" s="204"/>
      <c r="N146" s="204"/>
      <c r="O146" s="204"/>
      <c r="P146" s="204"/>
      <c r="Q146" s="204"/>
      <c r="R146" s="206"/>
      <c r="T146" s="207"/>
      <c r="U146" s="204"/>
      <c r="V146" s="204"/>
      <c r="W146" s="204"/>
      <c r="X146" s="204"/>
      <c r="Y146" s="204"/>
      <c r="Z146" s="204"/>
      <c r="AA146" s="204"/>
      <c r="AB146" s="204"/>
      <c r="AC146" s="204"/>
      <c r="AD146" s="204"/>
      <c r="AE146" s="208"/>
      <c r="AT146" s="209" t="s">
        <v>174</v>
      </c>
      <c r="AU146" s="209" t="s">
        <v>141</v>
      </c>
      <c r="AV146" s="12" t="s">
        <v>92</v>
      </c>
      <c r="AW146" s="12" t="s">
        <v>7</v>
      </c>
      <c r="AX146" s="12" t="s">
        <v>84</v>
      </c>
      <c r="AY146" s="209" t="s">
        <v>167</v>
      </c>
    </row>
    <row r="147" spans="2:51" s="10" customFormat="1" ht="16.5" customHeight="1">
      <c r="B147" s="182"/>
      <c r="C147" s="183"/>
      <c r="D147" s="183"/>
      <c r="E147" s="184" t="s">
        <v>21</v>
      </c>
      <c r="F147" s="287" t="s">
        <v>318</v>
      </c>
      <c r="G147" s="288"/>
      <c r="H147" s="288"/>
      <c r="I147" s="288"/>
      <c r="J147" s="183"/>
      <c r="K147" s="185">
        <v>469.43799999999999</v>
      </c>
      <c r="L147" s="183"/>
      <c r="M147" s="183"/>
      <c r="N147" s="183"/>
      <c r="O147" s="183"/>
      <c r="P147" s="183"/>
      <c r="Q147" s="183"/>
      <c r="R147" s="186"/>
      <c r="T147" s="187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8"/>
      <c r="AT147" s="189" t="s">
        <v>174</v>
      </c>
      <c r="AU147" s="189" t="s">
        <v>141</v>
      </c>
      <c r="AV147" s="10" t="s">
        <v>141</v>
      </c>
      <c r="AW147" s="10" t="s">
        <v>7</v>
      </c>
      <c r="AX147" s="10" t="s">
        <v>84</v>
      </c>
      <c r="AY147" s="189" t="s">
        <v>167</v>
      </c>
    </row>
    <row r="148" spans="2:51" s="12" customFormat="1" ht="16.5" customHeight="1">
      <c r="B148" s="203"/>
      <c r="C148" s="204"/>
      <c r="D148" s="204"/>
      <c r="E148" s="205" t="s">
        <v>21</v>
      </c>
      <c r="F148" s="306" t="s">
        <v>319</v>
      </c>
      <c r="G148" s="307"/>
      <c r="H148" s="307"/>
      <c r="I148" s="307"/>
      <c r="J148" s="204"/>
      <c r="K148" s="205" t="s">
        <v>21</v>
      </c>
      <c r="L148" s="204"/>
      <c r="M148" s="204"/>
      <c r="N148" s="204"/>
      <c r="O148" s="204"/>
      <c r="P148" s="204"/>
      <c r="Q148" s="204"/>
      <c r="R148" s="206"/>
      <c r="T148" s="207"/>
      <c r="U148" s="204"/>
      <c r="V148" s="204"/>
      <c r="W148" s="204"/>
      <c r="X148" s="204"/>
      <c r="Y148" s="204"/>
      <c r="Z148" s="204"/>
      <c r="AA148" s="204"/>
      <c r="AB148" s="204"/>
      <c r="AC148" s="204"/>
      <c r="AD148" s="204"/>
      <c r="AE148" s="208"/>
      <c r="AT148" s="209" t="s">
        <v>174</v>
      </c>
      <c r="AU148" s="209" t="s">
        <v>141</v>
      </c>
      <c r="AV148" s="12" t="s">
        <v>92</v>
      </c>
      <c r="AW148" s="12" t="s">
        <v>7</v>
      </c>
      <c r="AX148" s="12" t="s">
        <v>84</v>
      </c>
      <c r="AY148" s="209" t="s">
        <v>167</v>
      </c>
    </row>
    <row r="149" spans="2:51" s="10" customFormat="1" ht="16.5" customHeight="1">
      <c r="B149" s="182"/>
      <c r="C149" s="183"/>
      <c r="D149" s="183"/>
      <c r="E149" s="184" t="s">
        <v>21</v>
      </c>
      <c r="F149" s="287" t="s">
        <v>320</v>
      </c>
      <c r="G149" s="288"/>
      <c r="H149" s="288"/>
      <c r="I149" s="288"/>
      <c r="J149" s="183"/>
      <c r="K149" s="185">
        <v>76.3</v>
      </c>
      <c r="L149" s="183"/>
      <c r="M149" s="183"/>
      <c r="N149" s="183"/>
      <c r="O149" s="183"/>
      <c r="P149" s="183"/>
      <c r="Q149" s="183"/>
      <c r="R149" s="186"/>
      <c r="T149" s="187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8"/>
      <c r="AT149" s="189" t="s">
        <v>174</v>
      </c>
      <c r="AU149" s="189" t="s">
        <v>141</v>
      </c>
      <c r="AV149" s="10" t="s">
        <v>141</v>
      </c>
      <c r="AW149" s="10" t="s">
        <v>7</v>
      </c>
      <c r="AX149" s="10" t="s">
        <v>84</v>
      </c>
      <c r="AY149" s="189" t="s">
        <v>167</v>
      </c>
    </row>
    <row r="150" spans="2:51" s="12" customFormat="1" ht="16.5" customHeight="1">
      <c r="B150" s="203"/>
      <c r="C150" s="204"/>
      <c r="D150" s="204"/>
      <c r="E150" s="205" t="s">
        <v>21</v>
      </c>
      <c r="F150" s="306" t="s">
        <v>321</v>
      </c>
      <c r="G150" s="307"/>
      <c r="H150" s="307"/>
      <c r="I150" s="307"/>
      <c r="J150" s="204"/>
      <c r="K150" s="205" t="s">
        <v>21</v>
      </c>
      <c r="L150" s="204"/>
      <c r="M150" s="204"/>
      <c r="N150" s="204"/>
      <c r="O150" s="204"/>
      <c r="P150" s="204"/>
      <c r="Q150" s="204"/>
      <c r="R150" s="206"/>
      <c r="T150" s="207"/>
      <c r="U150" s="204"/>
      <c r="V150" s="204"/>
      <c r="W150" s="204"/>
      <c r="X150" s="204"/>
      <c r="Y150" s="204"/>
      <c r="Z150" s="204"/>
      <c r="AA150" s="204"/>
      <c r="AB150" s="204"/>
      <c r="AC150" s="204"/>
      <c r="AD150" s="204"/>
      <c r="AE150" s="208"/>
      <c r="AT150" s="209" t="s">
        <v>174</v>
      </c>
      <c r="AU150" s="209" t="s">
        <v>141</v>
      </c>
      <c r="AV150" s="12" t="s">
        <v>92</v>
      </c>
      <c r="AW150" s="12" t="s">
        <v>7</v>
      </c>
      <c r="AX150" s="12" t="s">
        <v>84</v>
      </c>
      <c r="AY150" s="209" t="s">
        <v>167</v>
      </c>
    </row>
    <row r="151" spans="2:51" s="10" customFormat="1" ht="16.5" customHeight="1">
      <c r="B151" s="182"/>
      <c r="C151" s="183"/>
      <c r="D151" s="183"/>
      <c r="E151" s="184" t="s">
        <v>21</v>
      </c>
      <c r="F151" s="287" t="s">
        <v>322</v>
      </c>
      <c r="G151" s="288"/>
      <c r="H151" s="288"/>
      <c r="I151" s="288"/>
      <c r="J151" s="183"/>
      <c r="K151" s="185">
        <v>81</v>
      </c>
      <c r="L151" s="183"/>
      <c r="M151" s="183"/>
      <c r="N151" s="183"/>
      <c r="O151" s="183"/>
      <c r="P151" s="183"/>
      <c r="Q151" s="183"/>
      <c r="R151" s="186"/>
      <c r="T151" s="187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8"/>
      <c r="AT151" s="189" t="s">
        <v>174</v>
      </c>
      <c r="AU151" s="189" t="s">
        <v>141</v>
      </c>
      <c r="AV151" s="10" t="s">
        <v>141</v>
      </c>
      <c r="AW151" s="10" t="s">
        <v>7</v>
      </c>
      <c r="AX151" s="10" t="s">
        <v>84</v>
      </c>
      <c r="AY151" s="189" t="s">
        <v>167</v>
      </c>
    </row>
    <row r="152" spans="2:51" s="12" customFormat="1" ht="16.5" customHeight="1">
      <c r="B152" s="203"/>
      <c r="C152" s="204"/>
      <c r="D152" s="204"/>
      <c r="E152" s="205" t="s">
        <v>21</v>
      </c>
      <c r="F152" s="306" t="s">
        <v>323</v>
      </c>
      <c r="G152" s="307"/>
      <c r="H152" s="307"/>
      <c r="I152" s="307"/>
      <c r="J152" s="204"/>
      <c r="K152" s="205" t="s">
        <v>21</v>
      </c>
      <c r="L152" s="204"/>
      <c r="M152" s="204"/>
      <c r="N152" s="204"/>
      <c r="O152" s="204"/>
      <c r="P152" s="204"/>
      <c r="Q152" s="204"/>
      <c r="R152" s="206"/>
      <c r="T152" s="207"/>
      <c r="U152" s="204"/>
      <c r="V152" s="204"/>
      <c r="W152" s="204"/>
      <c r="X152" s="204"/>
      <c r="Y152" s="204"/>
      <c r="Z152" s="204"/>
      <c r="AA152" s="204"/>
      <c r="AB152" s="204"/>
      <c r="AC152" s="204"/>
      <c r="AD152" s="204"/>
      <c r="AE152" s="208"/>
      <c r="AT152" s="209" t="s">
        <v>174</v>
      </c>
      <c r="AU152" s="209" t="s">
        <v>141</v>
      </c>
      <c r="AV152" s="12" t="s">
        <v>92</v>
      </c>
      <c r="AW152" s="12" t="s">
        <v>7</v>
      </c>
      <c r="AX152" s="12" t="s">
        <v>84</v>
      </c>
      <c r="AY152" s="209" t="s">
        <v>167</v>
      </c>
    </row>
    <row r="153" spans="2:51" s="10" customFormat="1" ht="16.5" customHeight="1">
      <c r="B153" s="182"/>
      <c r="C153" s="183"/>
      <c r="D153" s="183"/>
      <c r="E153" s="184" t="s">
        <v>21</v>
      </c>
      <c r="F153" s="287" t="s">
        <v>324</v>
      </c>
      <c r="G153" s="288"/>
      <c r="H153" s="288"/>
      <c r="I153" s="288"/>
      <c r="J153" s="183"/>
      <c r="K153" s="185">
        <v>20.189</v>
      </c>
      <c r="L153" s="183"/>
      <c r="M153" s="183"/>
      <c r="N153" s="183"/>
      <c r="O153" s="183"/>
      <c r="P153" s="183"/>
      <c r="Q153" s="183"/>
      <c r="R153" s="186"/>
      <c r="T153" s="187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8"/>
      <c r="AT153" s="189" t="s">
        <v>174</v>
      </c>
      <c r="AU153" s="189" t="s">
        <v>141</v>
      </c>
      <c r="AV153" s="10" t="s">
        <v>141</v>
      </c>
      <c r="AW153" s="10" t="s">
        <v>7</v>
      </c>
      <c r="AX153" s="10" t="s">
        <v>84</v>
      </c>
      <c r="AY153" s="189" t="s">
        <v>167</v>
      </c>
    </row>
    <row r="154" spans="2:51" s="12" customFormat="1" ht="16.5" customHeight="1">
      <c r="B154" s="203"/>
      <c r="C154" s="204"/>
      <c r="D154" s="204"/>
      <c r="E154" s="205" t="s">
        <v>21</v>
      </c>
      <c r="F154" s="306" t="s">
        <v>325</v>
      </c>
      <c r="G154" s="307"/>
      <c r="H154" s="307"/>
      <c r="I154" s="307"/>
      <c r="J154" s="204"/>
      <c r="K154" s="205" t="s">
        <v>21</v>
      </c>
      <c r="L154" s="204"/>
      <c r="M154" s="204"/>
      <c r="N154" s="204"/>
      <c r="O154" s="204"/>
      <c r="P154" s="204"/>
      <c r="Q154" s="204"/>
      <c r="R154" s="206"/>
      <c r="T154" s="207"/>
      <c r="U154" s="204"/>
      <c r="V154" s="204"/>
      <c r="W154" s="204"/>
      <c r="X154" s="204"/>
      <c r="Y154" s="204"/>
      <c r="Z154" s="204"/>
      <c r="AA154" s="204"/>
      <c r="AB154" s="204"/>
      <c r="AC154" s="204"/>
      <c r="AD154" s="204"/>
      <c r="AE154" s="208"/>
      <c r="AT154" s="209" t="s">
        <v>174</v>
      </c>
      <c r="AU154" s="209" t="s">
        <v>141</v>
      </c>
      <c r="AV154" s="12" t="s">
        <v>92</v>
      </c>
      <c r="AW154" s="12" t="s">
        <v>7</v>
      </c>
      <c r="AX154" s="12" t="s">
        <v>84</v>
      </c>
      <c r="AY154" s="209" t="s">
        <v>167</v>
      </c>
    </row>
    <row r="155" spans="2:51" s="10" customFormat="1" ht="16.5" customHeight="1">
      <c r="B155" s="182"/>
      <c r="C155" s="183"/>
      <c r="D155" s="183"/>
      <c r="E155" s="184" t="s">
        <v>21</v>
      </c>
      <c r="F155" s="287" t="s">
        <v>326</v>
      </c>
      <c r="G155" s="288"/>
      <c r="H155" s="288"/>
      <c r="I155" s="288"/>
      <c r="J155" s="183"/>
      <c r="K155" s="185">
        <v>30</v>
      </c>
      <c r="L155" s="183"/>
      <c r="M155" s="183"/>
      <c r="N155" s="183"/>
      <c r="O155" s="183"/>
      <c r="P155" s="183"/>
      <c r="Q155" s="183"/>
      <c r="R155" s="186"/>
      <c r="T155" s="187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8"/>
      <c r="AT155" s="189" t="s">
        <v>174</v>
      </c>
      <c r="AU155" s="189" t="s">
        <v>141</v>
      </c>
      <c r="AV155" s="10" t="s">
        <v>141</v>
      </c>
      <c r="AW155" s="10" t="s">
        <v>7</v>
      </c>
      <c r="AX155" s="10" t="s">
        <v>84</v>
      </c>
      <c r="AY155" s="189" t="s">
        <v>167</v>
      </c>
    </row>
    <row r="156" spans="2:51" s="12" customFormat="1" ht="16.5" customHeight="1">
      <c r="B156" s="203"/>
      <c r="C156" s="204"/>
      <c r="D156" s="204"/>
      <c r="E156" s="205" t="s">
        <v>21</v>
      </c>
      <c r="F156" s="306" t="s">
        <v>327</v>
      </c>
      <c r="G156" s="307"/>
      <c r="H156" s="307"/>
      <c r="I156" s="307"/>
      <c r="J156" s="204"/>
      <c r="K156" s="205" t="s">
        <v>21</v>
      </c>
      <c r="L156" s="204"/>
      <c r="M156" s="204"/>
      <c r="N156" s="204"/>
      <c r="O156" s="204"/>
      <c r="P156" s="204"/>
      <c r="Q156" s="204"/>
      <c r="R156" s="206"/>
      <c r="T156" s="207"/>
      <c r="U156" s="204"/>
      <c r="V156" s="204"/>
      <c r="W156" s="204"/>
      <c r="X156" s="204"/>
      <c r="Y156" s="204"/>
      <c r="Z156" s="204"/>
      <c r="AA156" s="204"/>
      <c r="AB156" s="204"/>
      <c r="AC156" s="204"/>
      <c r="AD156" s="204"/>
      <c r="AE156" s="208"/>
      <c r="AT156" s="209" t="s">
        <v>174</v>
      </c>
      <c r="AU156" s="209" t="s">
        <v>141</v>
      </c>
      <c r="AV156" s="12" t="s">
        <v>92</v>
      </c>
      <c r="AW156" s="12" t="s">
        <v>7</v>
      </c>
      <c r="AX156" s="12" t="s">
        <v>84</v>
      </c>
      <c r="AY156" s="209" t="s">
        <v>167</v>
      </c>
    </row>
    <row r="157" spans="2:51" s="10" customFormat="1" ht="16.5" customHeight="1">
      <c r="B157" s="182"/>
      <c r="C157" s="183"/>
      <c r="D157" s="183"/>
      <c r="E157" s="184" t="s">
        <v>21</v>
      </c>
      <c r="F157" s="287" t="s">
        <v>328</v>
      </c>
      <c r="G157" s="288"/>
      <c r="H157" s="288"/>
      <c r="I157" s="288"/>
      <c r="J157" s="183"/>
      <c r="K157" s="185">
        <v>18.652999999999999</v>
      </c>
      <c r="L157" s="183"/>
      <c r="M157" s="183"/>
      <c r="N157" s="183"/>
      <c r="O157" s="183"/>
      <c r="P157" s="183"/>
      <c r="Q157" s="183"/>
      <c r="R157" s="186"/>
      <c r="T157" s="187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8"/>
      <c r="AT157" s="189" t="s">
        <v>174</v>
      </c>
      <c r="AU157" s="189" t="s">
        <v>141</v>
      </c>
      <c r="AV157" s="10" t="s">
        <v>141</v>
      </c>
      <c r="AW157" s="10" t="s">
        <v>7</v>
      </c>
      <c r="AX157" s="10" t="s">
        <v>84</v>
      </c>
      <c r="AY157" s="189" t="s">
        <v>167</v>
      </c>
    </row>
    <row r="158" spans="2:51" s="12" customFormat="1" ht="16.5" customHeight="1">
      <c r="B158" s="203"/>
      <c r="C158" s="204"/>
      <c r="D158" s="204"/>
      <c r="E158" s="205" t="s">
        <v>21</v>
      </c>
      <c r="F158" s="306" t="s">
        <v>329</v>
      </c>
      <c r="G158" s="307"/>
      <c r="H158" s="307"/>
      <c r="I158" s="307"/>
      <c r="J158" s="204"/>
      <c r="K158" s="205" t="s">
        <v>21</v>
      </c>
      <c r="L158" s="204"/>
      <c r="M158" s="204"/>
      <c r="N158" s="204"/>
      <c r="O158" s="204"/>
      <c r="P158" s="204"/>
      <c r="Q158" s="204"/>
      <c r="R158" s="206"/>
      <c r="T158" s="207"/>
      <c r="U158" s="204"/>
      <c r="V158" s="204"/>
      <c r="W158" s="204"/>
      <c r="X158" s="204"/>
      <c r="Y158" s="204"/>
      <c r="Z158" s="204"/>
      <c r="AA158" s="204"/>
      <c r="AB158" s="204"/>
      <c r="AC158" s="204"/>
      <c r="AD158" s="204"/>
      <c r="AE158" s="208"/>
      <c r="AT158" s="209" t="s">
        <v>174</v>
      </c>
      <c r="AU158" s="209" t="s">
        <v>141</v>
      </c>
      <c r="AV158" s="12" t="s">
        <v>92</v>
      </c>
      <c r="AW158" s="12" t="s">
        <v>7</v>
      </c>
      <c r="AX158" s="12" t="s">
        <v>84</v>
      </c>
      <c r="AY158" s="209" t="s">
        <v>167</v>
      </c>
    </row>
    <row r="159" spans="2:51" s="10" customFormat="1" ht="16.5" customHeight="1">
      <c r="B159" s="182"/>
      <c r="C159" s="183"/>
      <c r="D159" s="183"/>
      <c r="E159" s="184" t="s">
        <v>21</v>
      </c>
      <c r="F159" s="287" t="s">
        <v>330</v>
      </c>
      <c r="G159" s="288"/>
      <c r="H159" s="288"/>
      <c r="I159" s="288"/>
      <c r="J159" s="183"/>
      <c r="K159" s="185">
        <v>24</v>
      </c>
      <c r="L159" s="183"/>
      <c r="M159" s="183"/>
      <c r="N159" s="183"/>
      <c r="O159" s="183"/>
      <c r="P159" s="183"/>
      <c r="Q159" s="183"/>
      <c r="R159" s="186"/>
      <c r="T159" s="187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8"/>
      <c r="AT159" s="189" t="s">
        <v>174</v>
      </c>
      <c r="AU159" s="189" t="s">
        <v>141</v>
      </c>
      <c r="AV159" s="10" t="s">
        <v>141</v>
      </c>
      <c r="AW159" s="10" t="s">
        <v>7</v>
      </c>
      <c r="AX159" s="10" t="s">
        <v>84</v>
      </c>
      <c r="AY159" s="189" t="s">
        <v>167</v>
      </c>
    </row>
    <row r="160" spans="2:51" s="11" customFormat="1" ht="16.5" customHeight="1">
      <c r="B160" s="190"/>
      <c r="C160" s="191"/>
      <c r="D160" s="191"/>
      <c r="E160" s="192" t="s">
        <v>21</v>
      </c>
      <c r="F160" s="285" t="s">
        <v>175</v>
      </c>
      <c r="G160" s="286"/>
      <c r="H160" s="286"/>
      <c r="I160" s="286"/>
      <c r="J160" s="191"/>
      <c r="K160" s="193">
        <v>795.154</v>
      </c>
      <c r="L160" s="191"/>
      <c r="M160" s="191"/>
      <c r="N160" s="191"/>
      <c r="O160" s="191"/>
      <c r="P160" s="191"/>
      <c r="Q160" s="191"/>
      <c r="R160" s="194"/>
      <c r="T160" s="195"/>
      <c r="U160" s="191"/>
      <c r="V160" s="191"/>
      <c r="W160" s="191"/>
      <c r="X160" s="191"/>
      <c r="Y160" s="191"/>
      <c r="Z160" s="191"/>
      <c r="AA160" s="191"/>
      <c r="AB160" s="191"/>
      <c r="AC160" s="191"/>
      <c r="AD160" s="191"/>
      <c r="AE160" s="196"/>
      <c r="AT160" s="197" t="s">
        <v>174</v>
      </c>
      <c r="AU160" s="197" t="s">
        <v>141</v>
      </c>
      <c r="AV160" s="11" t="s">
        <v>172</v>
      </c>
      <c r="AW160" s="11" t="s">
        <v>7</v>
      </c>
      <c r="AX160" s="11" t="s">
        <v>92</v>
      </c>
      <c r="AY160" s="197" t="s">
        <v>167</v>
      </c>
    </row>
    <row r="161" spans="2:65" s="1" customFormat="1" ht="51" customHeight="1">
      <c r="B161" s="37"/>
      <c r="C161" s="172" t="s">
        <v>182</v>
      </c>
      <c r="D161" s="172" t="s">
        <v>168</v>
      </c>
      <c r="E161" s="173" t="s">
        <v>331</v>
      </c>
      <c r="F161" s="279" t="s">
        <v>332</v>
      </c>
      <c r="G161" s="279"/>
      <c r="H161" s="279"/>
      <c r="I161" s="279"/>
      <c r="J161" s="174" t="s">
        <v>171</v>
      </c>
      <c r="K161" s="175">
        <v>795.154</v>
      </c>
      <c r="L161" s="176">
        <v>0</v>
      </c>
      <c r="M161" s="281">
        <v>0</v>
      </c>
      <c r="N161" s="282"/>
      <c r="O161" s="282"/>
      <c r="P161" s="280">
        <f>ROUND(V161*K161,3)</f>
        <v>0</v>
      </c>
      <c r="Q161" s="280"/>
      <c r="R161" s="39"/>
      <c r="T161" s="177" t="s">
        <v>21</v>
      </c>
      <c r="U161" s="46" t="s">
        <v>49</v>
      </c>
      <c r="V161" s="178">
        <f>L161+M161</f>
        <v>0</v>
      </c>
      <c r="W161" s="178">
        <f>ROUND(L161*K161,3)</f>
        <v>0</v>
      </c>
      <c r="X161" s="178">
        <f>ROUND(M161*K161,3)</f>
        <v>0</v>
      </c>
      <c r="Y161" s="38"/>
      <c r="Z161" s="179">
        <f>Y161*K161</f>
        <v>0</v>
      </c>
      <c r="AA161" s="179">
        <v>0</v>
      </c>
      <c r="AB161" s="179">
        <f>AA161*K161</f>
        <v>0</v>
      </c>
      <c r="AC161" s="179">
        <v>0</v>
      </c>
      <c r="AD161" s="179">
        <f>AC161*K161</f>
        <v>0</v>
      </c>
      <c r="AE161" s="180" t="s">
        <v>21</v>
      </c>
      <c r="AR161" s="21" t="s">
        <v>172</v>
      </c>
      <c r="AT161" s="21" t="s">
        <v>168</v>
      </c>
      <c r="AU161" s="21" t="s">
        <v>141</v>
      </c>
      <c r="AY161" s="21" t="s">
        <v>167</v>
      </c>
      <c r="BE161" s="113">
        <f>IF(U161="základná",P161,0)</f>
        <v>0</v>
      </c>
      <c r="BF161" s="113">
        <f>IF(U161="znížená",P161,0)</f>
        <v>0</v>
      </c>
      <c r="BG161" s="113">
        <f>IF(U161="zákl. prenesená",P161,0)</f>
        <v>0</v>
      </c>
      <c r="BH161" s="113">
        <f>IF(U161="zníž. prenesená",P161,0)</f>
        <v>0</v>
      </c>
      <c r="BI161" s="113">
        <f>IF(U161="nulová",P161,0)</f>
        <v>0</v>
      </c>
      <c r="BJ161" s="21" t="s">
        <v>141</v>
      </c>
      <c r="BK161" s="181">
        <f>ROUND(V161*K161,3)</f>
        <v>0</v>
      </c>
      <c r="BL161" s="21" t="s">
        <v>172</v>
      </c>
      <c r="BM161" s="21" t="s">
        <v>192</v>
      </c>
    </row>
    <row r="162" spans="2:65" s="1" customFormat="1" ht="25.5" customHeight="1">
      <c r="B162" s="37"/>
      <c r="C162" s="172" t="s">
        <v>195</v>
      </c>
      <c r="D162" s="172" t="s">
        <v>168</v>
      </c>
      <c r="E162" s="173" t="s">
        <v>333</v>
      </c>
      <c r="F162" s="279" t="s">
        <v>334</v>
      </c>
      <c r="G162" s="279"/>
      <c r="H162" s="279"/>
      <c r="I162" s="279"/>
      <c r="J162" s="174" t="s">
        <v>198</v>
      </c>
      <c r="K162" s="175">
        <v>260.52</v>
      </c>
      <c r="L162" s="176">
        <v>0</v>
      </c>
      <c r="M162" s="281">
        <v>0</v>
      </c>
      <c r="N162" s="282"/>
      <c r="O162" s="282"/>
      <c r="P162" s="280">
        <f>ROUND(V162*K162,3)</f>
        <v>0</v>
      </c>
      <c r="Q162" s="280"/>
      <c r="R162" s="39"/>
      <c r="T162" s="177" t="s">
        <v>21</v>
      </c>
      <c r="U162" s="46" t="s">
        <v>49</v>
      </c>
      <c r="V162" s="178">
        <f>L162+M162</f>
        <v>0</v>
      </c>
      <c r="W162" s="178">
        <f>ROUND(L162*K162,3)</f>
        <v>0</v>
      </c>
      <c r="X162" s="178">
        <f>ROUND(M162*K162,3)</f>
        <v>0</v>
      </c>
      <c r="Y162" s="38"/>
      <c r="Z162" s="179">
        <f>Y162*K162</f>
        <v>0</v>
      </c>
      <c r="AA162" s="179">
        <v>0</v>
      </c>
      <c r="AB162" s="179">
        <f>AA162*K162</f>
        <v>0</v>
      </c>
      <c r="AC162" s="179">
        <v>0</v>
      </c>
      <c r="AD162" s="179">
        <f>AC162*K162</f>
        <v>0</v>
      </c>
      <c r="AE162" s="180" t="s">
        <v>21</v>
      </c>
      <c r="AR162" s="21" t="s">
        <v>172</v>
      </c>
      <c r="AT162" s="21" t="s">
        <v>168</v>
      </c>
      <c r="AU162" s="21" t="s">
        <v>141</v>
      </c>
      <c r="AY162" s="21" t="s">
        <v>167</v>
      </c>
      <c r="BE162" s="113">
        <f>IF(U162="základná",P162,0)</f>
        <v>0</v>
      </c>
      <c r="BF162" s="113">
        <f>IF(U162="znížená",P162,0)</f>
        <v>0</v>
      </c>
      <c r="BG162" s="113">
        <f>IF(U162="zákl. prenesená",P162,0)</f>
        <v>0</v>
      </c>
      <c r="BH162" s="113">
        <f>IF(U162="zníž. prenesená",P162,0)</f>
        <v>0</v>
      </c>
      <c r="BI162" s="113">
        <f>IF(U162="nulová",P162,0)</f>
        <v>0</v>
      </c>
      <c r="BJ162" s="21" t="s">
        <v>141</v>
      </c>
      <c r="BK162" s="181">
        <f>ROUND(V162*K162,3)</f>
        <v>0</v>
      </c>
      <c r="BL162" s="21" t="s">
        <v>172</v>
      </c>
      <c r="BM162" s="21" t="s">
        <v>199</v>
      </c>
    </row>
    <row r="163" spans="2:65" s="12" customFormat="1" ht="16.5" customHeight="1">
      <c r="B163" s="203"/>
      <c r="C163" s="204"/>
      <c r="D163" s="204"/>
      <c r="E163" s="205" t="s">
        <v>21</v>
      </c>
      <c r="F163" s="304" t="s">
        <v>321</v>
      </c>
      <c r="G163" s="305"/>
      <c r="H163" s="305"/>
      <c r="I163" s="305"/>
      <c r="J163" s="204"/>
      <c r="K163" s="205" t="s">
        <v>21</v>
      </c>
      <c r="L163" s="204"/>
      <c r="M163" s="204"/>
      <c r="N163" s="204"/>
      <c r="O163" s="204"/>
      <c r="P163" s="204"/>
      <c r="Q163" s="204"/>
      <c r="R163" s="206"/>
      <c r="T163" s="207"/>
      <c r="U163" s="204"/>
      <c r="V163" s="204"/>
      <c r="W163" s="204"/>
      <c r="X163" s="204"/>
      <c r="Y163" s="204"/>
      <c r="Z163" s="204"/>
      <c r="AA163" s="204"/>
      <c r="AB163" s="204"/>
      <c r="AC163" s="204"/>
      <c r="AD163" s="204"/>
      <c r="AE163" s="208"/>
      <c r="AT163" s="209" t="s">
        <v>174</v>
      </c>
      <c r="AU163" s="209" t="s">
        <v>141</v>
      </c>
      <c r="AV163" s="12" t="s">
        <v>92</v>
      </c>
      <c r="AW163" s="12" t="s">
        <v>7</v>
      </c>
      <c r="AX163" s="12" t="s">
        <v>84</v>
      </c>
      <c r="AY163" s="209" t="s">
        <v>167</v>
      </c>
    </row>
    <row r="164" spans="2:65" s="10" customFormat="1" ht="16.5" customHeight="1">
      <c r="B164" s="182"/>
      <c r="C164" s="183"/>
      <c r="D164" s="183"/>
      <c r="E164" s="184" t="s">
        <v>21</v>
      </c>
      <c r="F164" s="287" t="s">
        <v>335</v>
      </c>
      <c r="G164" s="288"/>
      <c r="H164" s="288"/>
      <c r="I164" s="288"/>
      <c r="J164" s="183"/>
      <c r="K164" s="185">
        <v>129.6</v>
      </c>
      <c r="L164" s="183"/>
      <c r="M164" s="183"/>
      <c r="N164" s="183"/>
      <c r="O164" s="183"/>
      <c r="P164" s="183"/>
      <c r="Q164" s="183"/>
      <c r="R164" s="186"/>
      <c r="T164" s="187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8"/>
      <c r="AT164" s="189" t="s">
        <v>174</v>
      </c>
      <c r="AU164" s="189" t="s">
        <v>141</v>
      </c>
      <c r="AV164" s="10" t="s">
        <v>141</v>
      </c>
      <c r="AW164" s="10" t="s">
        <v>7</v>
      </c>
      <c r="AX164" s="10" t="s">
        <v>84</v>
      </c>
      <c r="AY164" s="189" t="s">
        <v>167</v>
      </c>
    </row>
    <row r="165" spans="2:65" s="12" customFormat="1" ht="16.5" customHeight="1">
      <c r="B165" s="203"/>
      <c r="C165" s="204"/>
      <c r="D165" s="204"/>
      <c r="E165" s="205" t="s">
        <v>21</v>
      </c>
      <c r="F165" s="306" t="s">
        <v>325</v>
      </c>
      <c r="G165" s="307"/>
      <c r="H165" s="307"/>
      <c r="I165" s="307"/>
      <c r="J165" s="204"/>
      <c r="K165" s="205" t="s">
        <v>21</v>
      </c>
      <c r="L165" s="204"/>
      <c r="M165" s="204"/>
      <c r="N165" s="204"/>
      <c r="O165" s="204"/>
      <c r="P165" s="204"/>
      <c r="Q165" s="204"/>
      <c r="R165" s="206"/>
      <c r="T165" s="207"/>
      <c r="U165" s="204"/>
      <c r="V165" s="204"/>
      <c r="W165" s="204"/>
      <c r="X165" s="204"/>
      <c r="Y165" s="204"/>
      <c r="Z165" s="204"/>
      <c r="AA165" s="204"/>
      <c r="AB165" s="204"/>
      <c r="AC165" s="204"/>
      <c r="AD165" s="204"/>
      <c r="AE165" s="208"/>
      <c r="AT165" s="209" t="s">
        <v>174</v>
      </c>
      <c r="AU165" s="209" t="s">
        <v>141</v>
      </c>
      <c r="AV165" s="12" t="s">
        <v>92</v>
      </c>
      <c r="AW165" s="12" t="s">
        <v>7</v>
      </c>
      <c r="AX165" s="12" t="s">
        <v>84</v>
      </c>
      <c r="AY165" s="209" t="s">
        <v>167</v>
      </c>
    </row>
    <row r="166" spans="2:65" s="10" customFormat="1" ht="16.5" customHeight="1">
      <c r="B166" s="182"/>
      <c r="C166" s="183"/>
      <c r="D166" s="183"/>
      <c r="E166" s="184" t="s">
        <v>21</v>
      </c>
      <c r="F166" s="287" t="s">
        <v>336</v>
      </c>
      <c r="G166" s="288"/>
      <c r="H166" s="288"/>
      <c r="I166" s="288"/>
      <c r="J166" s="183"/>
      <c r="K166" s="185">
        <v>60</v>
      </c>
      <c r="L166" s="183"/>
      <c r="M166" s="183"/>
      <c r="N166" s="183"/>
      <c r="O166" s="183"/>
      <c r="P166" s="183"/>
      <c r="Q166" s="183"/>
      <c r="R166" s="186"/>
      <c r="T166" s="187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8"/>
      <c r="AT166" s="189" t="s">
        <v>174</v>
      </c>
      <c r="AU166" s="189" t="s">
        <v>141</v>
      </c>
      <c r="AV166" s="10" t="s">
        <v>141</v>
      </c>
      <c r="AW166" s="10" t="s">
        <v>7</v>
      </c>
      <c r="AX166" s="10" t="s">
        <v>84</v>
      </c>
      <c r="AY166" s="189" t="s">
        <v>167</v>
      </c>
    </row>
    <row r="167" spans="2:65" s="12" customFormat="1" ht="16.5" customHeight="1">
      <c r="B167" s="203"/>
      <c r="C167" s="204"/>
      <c r="D167" s="204"/>
      <c r="E167" s="205" t="s">
        <v>21</v>
      </c>
      <c r="F167" s="306" t="s">
        <v>327</v>
      </c>
      <c r="G167" s="307"/>
      <c r="H167" s="307"/>
      <c r="I167" s="307"/>
      <c r="J167" s="204"/>
      <c r="K167" s="205" t="s">
        <v>21</v>
      </c>
      <c r="L167" s="204"/>
      <c r="M167" s="204"/>
      <c r="N167" s="204"/>
      <c r="O167" s="204"/>
      <c r="P167" s="204"/>
      <c r="Q167" s="204"/>
      <c r="R167" s="206"/>
      <c r="T167" s="207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8"/>
      <c r="AT167" s="209" t="s">
        <v>174</v>
      </c>
      <c r="AU167" s="209" t="s">
        <v>141</v>
      </c>
      <c r="AV167" s="12" t="s">
        <v>92</v>
      </c>
      <c r="AW167" s="12" t="s">
        <v>7</v>
      </c>
      <c r="AX167" s="12" t="s">
        <v>84</v>
      </c>
      <c r="AY167" s="209" t="s">
        <v>167</v>
      </c>
    </row>
    <row r="168" spans="2:65" s="10" customFormat="1" ht="16.5" customHeight="1">
      <c r="B168" s="182"/>
      <c r="C168" s="183"/>
      <c r="D168" s="183"/>
      <c r="E168" s="184" t="s">
        <v>21</v>
      </c>
      <c r="F168" s="287" t="s">
        <v>337</v>
      </c>
      <c r="G168" s="288"/>
      <c r="H168" s="288"/>
      <c r="I168" s="288"/>
      <c r="J168" s="183"/>
      <c r="K168" s="185">
        <v>22.92</v>
      </c>
      <c r="L168" s="183"/>
      <c r="M168" s="183"/>
      <c r="N168" s="183"/>
      <c r="O168" s="183"/>
      <c r="P168" s="183"/>
      <c r="Q168" s="183"/>
      <c r="R168" s="186"/>
      <c r="T168" s="187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8"/>
      <c r="AT168" s="189" t="s">
        <v>174</v>
      </c>
      <c r="AU168" s="189" t="s">
        <v>141</v>
      </c>
      <c r="AV168" s="10" t="s">
        <v>141</v>
      </c>
      <c r="AW168" s="10" t="s">
        <v>7</v>
      </c>
      <c r="AX168" s="10" t="s">
        <v>84</v>
      </c>
      <c r="AY168" s="189" t="s">
        <v>167</v>
      </c>
    </row>
    <row r="169" spans="2:65" s="12" customFormat="1" ht="16.5" customHeight="1">
      <c r="B169" s="203"/>
      <c r="C169" s="204"/>
      <c r="D169" s="204"/>
      <c r="E169" s="205" t="s">
        <v>21</v>
      </c>
      <c r="F169" s="306" t="s">
        <v>329</v>
      </c>
      <c r="G169" s="307"/>
      <c r="H169" s="307"/>
      <c r="I169" s="307"/>
      <c r="J169" s="204"/>
      <c r="K169" s="205" t="s">
        <v>21</v>
      </c>
      <c r="L169" s="204"/>
      <c r="M169" s="204"/>
      <c r="N169" s="204"/>
      <c r="O169" s="204"/>
      <c r="P169" s="204"/>
      <c r="Q169" s="204"/>
      <c r="R169" s="206"/>
      <c r="T169" s="207"/>
      <c r="U169" s="204"/>
      <c r="V169" s="204"/>
      <c r="W169" s="204"/>
      <c r="X169" s="204"/>
      <c r="Y169" s="204"/>
      <c r="Z169" s="204"/>
      <c r="AA169" s="204"/>
      <c r="AB169" s="204"/>
      <c r="AC169" s="204"/>
      <c r="AD169" s="204"/>
      <c r="AE169" s="208"/>
      <c r="AT169" s="209" t="s">
        <v>174</v>
      </c>
      <c r="AU169" s="209" t="s">
        <v>141</v>
      </c>
      <c r="AV169" s="12" t="s">
        <v>92</v>
      </c>
      <c r="AW169" s="12" t="s">
        <v>7</v>
      </c>
      <c r="AX169" s="12" t="s">
        <v>84</v>
      </c>
      <c r="AY169" s="209" t="s">
        <v>167</v>
      </c>
    </row>
    <row r="170" spans="2:65" s="10" customFormat="1" ht="16.5" customHeight="1">
      <c r="B170" s="182"/>
      <c r="C170" s="183"/>
      <c r="D170" s="183"/>
      <c r="E170" s="184" t="s">
        <v>21</v>
      </c>
      <c r="F170" s="287" t="s">
        <v>338</v>
      </c>
      <c r="G170" s="288"/>
      <c r="H170" s="288"/>
      <c r="I170" s="288"/>
      <c r="J170" s="183"/>
      <c r="K170" s="185">
        <v>48</v>
      </c>
      <c r="L170" s="183"/>
      <c r="M170" s="183"/>
      <c r="N170" s="183"/>
      <c r="O170" s="183"/>
      <c r="P170" s="183"/>
      <c r="Q170" s="183"/>
      <c r="R170" s="186"/>
      <c r="T170" s="187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8"/>
      <c r="AT170" s="189" t="s">
        <v>174</v>
      </c>
      <c r="AU170" s="189" t="s">
        <v>141</v>
      </c>
      <c r="AV170" s="10" t="s">
        <v>141</v>
      </c>
      <c r="AW170" s="10" t="s">
        <v>7</v>
      </c>
      <c r="AX170" s="10" t="s">
        <v>84</v>
      </c>
      <c r="AY170" s="189" t="s">
        <v>167</v>
      </c>
    </row>
    <row r="171" spans="2:65" s="11" customFormat="1" ht="16.5" customHeight="1">
      <c r="B171" s="190"/>
      <c r="C171" s="191"/>
      <c r="D171" s="191"/>
      <c r="E171" s="192" t="s">
        <v>21</v>
      </c>
      <c r="F171" s="285" t="s">
        <v>175</v>
      </c>
      <c r="G171" s="286"/>
      <c r="H171" s="286"/>
      <c r="I171" s="286"/>
      <c r="J171" s="191"/>
      <c r="K171" s="193">
        <v>260.52</v>
      </c>
      <c r="L171" s="191"/>
      <c r="M171" s="191"/>
      <c r="N171" s="191"/>
      <c r="O171" s="191"/>
      <c r="P171" s="191"/>
      <c r="Q171" s="191"/>
      <c r="R171" s="194"/>
      <c r="T171" s="195"/>
      <c r="U171" s="191"/>
      <c r="V171" s="191"/>
      <c r="W171" s="191"/>
      <c r="X171" s="191"/>
      <c r="Y171" s="191"/>
      <c r="Z171" s="191"/>
      <c r="AA171" s="191"/>
      <c r="AB171" s="191"/>
      <c r="AC171" s="191"/>
      <c r="AD171" s="191"/>
      <c r="AE171" s="196"/>
      <c r="AT171" s="197" t="s">
        <v>174</v>
      </c>
      <c r="AU171" s="197" t="s">
        <v>141</v>
      </c>
      <c r="AV171" s="11" t="s">
        <v>172</v>
      </c>
      <c r="AW171" s="11" t="s">
        <v>7</v>
      </c>
      <c r="AX171" s="11" t="s">
        <v>92</v>
      </c>
      <c r="AY171" s="197" t="s">
        <v>167</v>
      </c>
    </row>
    <row r="172" spans="2:65" s="1" customFormat="1" ht="25.5" customHeight="1">
      <c r="B172" s="37"/>
      <c r="C172" s="172" t="s">
        <v>185</v>
      </c>
      <c r="D172" s="172" t="s">
        <v>168</v>
      </c>
      <c r="E172" s="173" t="s">
        <v>339</v>
      </c>
      <c r="F172" s="279" t="s">
        <v>340</v>
      </c>
      <c r="G172" s="279"/>
      <c r="H172" s="279"/>
      <c r="I172" s="279"/>
      <c r="J172" s="174" t="s">
        <v>198</v>
      </c>
      <c r="K172" s="175">
        <v>1076.855</v>
      </c>
      <c r="L172" s="176">
        <v>0</v>
      </c>
      <c r="M172" s="281">
        <v>0</v>
      </c>
      <c r="N172" s="282"/>
      <c r="O172" s="282"/>
      <c r="P172" s="280">
        <f>ROUND(V172*K172,3)</f>
        <v>0</v>
      </c>
      <c r="Q172" s="280"/>
      <c r="R172" s="39"/>
      <c r="T172" s="177" t="s">
        <v>21</v>
      </c>
      <c r="U172" s="46" t="s">
        <v>49</v>
      </c>
      <c r="V172" s="178">
        <f>L172+M172</f>
        <v>0</v>
      </c>
      <c r="W172" s="178">
        <f>ROUND(L172*K172,3)</f>
        <v>0</v>
      </c>
      <c r="X172" s="178">
        <f>ROUND(M172*K172,3)</f>
        <v>0</v>
      </c>
      <c r="Y172" s="38"/>
      <c r="Z172" s="179">
        <f>Y172*K172</f>
        <v>0</v>
      </c>
      <c r="AA172" s="179">
        <v>0</v>
      </c>
      <c r="AB172" s="179">
        <f>AA172*K172</f>
        <v>0</v>
      </c>
      <c r="AC172" s="179">
        <v>0</v>
      </c>
      <c r="AD172" s="179">
        <f>AC172*K172</f>
        <v>0</v>
      </c>
      <c r="AE172" s="180" t="s">
        <v>21</v>
      </c>
      <c r="AR172" s="21" t="s">
        <v>172</v>
      </c>
      <c r="AT172" s="21" t="s">
        <v>168</v>
      </c>
      <c r="AU172" s="21" t="s">
        <v>141</v>
      </c>
      <c r="AY172" s="21" t="s">
        <v>167</v>
      </c>
      <c r="BE172" s="113">
        <f>IF(U172="základná",P172,0)</f>
        <v>0</v>
      </c>
      <c r="BF172" s="113">
        <f>IF(U172="znížená",P172,0)</f>
        <v>0</v>
      </c>
      <c r="BG172" s="113">
        <f>IF(U172="zákl. prenesená",P172,0)</f>
        <v>0</v>
      </c>
      <c r="BH172" s="113">
        <f>IF(U172="zníž. prenesená",P172,0)</f>
        <v>0</v>
      </c>
      <c r="BI172" s="113">
        <f>IF(U172="nulová",P172,0)</f>
        <v>0</v>
      </c>
      <c r="BJ172" s="21" t="s">
        <v>141</v>
      </c>
      <c r="BK172" s="181">
        <f>ROUND(V172*K172,3)</f>
        <v>0</v>
      </c>
      <c r="BL172" s="21" t="s">
        <v>172</v>
      </c>
      <c r="BM172" s="21" t="s">
        <v>203</v>
      </c>
    </row>
    <row r="173" spans="2:65" s="12" customFormat="1" ht="16.5" customHeight="1">
      <c r="B173" s="203"/>
      <c r="C173" s="204"/>
      <c r="D173" s="204"/>
      <c r="E173" s="205" t="s">
        <v>21</v>
      </c>
      <c r="F173" s="304" t="s">
        <v>315</v>
      </c>
      <c r="G173" s="305"/>
      <c r="H173" s="305"/>
      <c r="I173" s="305"/>
      <c r="J173" s="204"/>
      <c r="K173" s="205" t="s">
        <v>21</v>
      </c>
      <c r="L173" s="204"/>
      <c r="M173" s="204"/>
      <c r="N173" s="204"/>
      <c r="O173" s="204"/>
      <c r="P173" s="204"/>
      <c r="Q173" s="204"/>
      <c r="R173" s="206"/>
      <c r="T173" s="207"/>
      <c r="U173" s="204"/>
      <c r="V173" s="204"/>
      <c r="W173" s="204"/>
      <c r="X173" s="204"/>
      <c r="Y173" s="204"/>
      <c r="Z173" s="204"/>
      <c r="AA173" s="204"/>
      <c r="AB173" s="204"/>
      <c r="AC173" s="204"/>
      <c r="AD173" s="204"/>
      <c r="AE173" s="208"/>
      <c r="AT173" s="209" t="s">
        <v>174</v>
      </c>
      <c r="AU173" s="209" t="s">
        <v>141</v>
      </c>
      <c r="AV173" s="12" t="s">
        <v>92</v>
      </c>
      <c r="AW173" s="12" t="s">
        <v>7</v>
      </c>
      <c r="AX173" s="12" t="s">
        <v>84</v>
      </c>
      <c r="AY173" s="209" t="s">
        <v>167</v>
      </c>
    </row>
    <row r="174" spans="2:65" s="10" customFormat="1" ht="16.5" customHeight="1">
      <c r="B174" s="182"/>
      <c r="C174" s="183"/>
      <c r="D174" s="183"/>
      <c r="E174" s="184" t="s">
        <v>21</v>
      </c>
      <c r="F174" s="287" t="s">
        <v>341</v>
      </c>
      <c r="G174" s="288"/>
      <c r="H174" s="288"/>
      <c r="I174" s="288"/>
      <c r="J174" s="183"/>
      <c r="K174" s="185">
        <v>120.919</v>
      </c>
      <c r="L174" s="183"/>
      <c r="M174" s="183"/>
      <c r="N174" s="183"/>
      <c r="O174" s="183"/>
      <c r="P174" s="183"/>
      <c r="Q174" s="183"/>
      <c r="R174" s="186"/>
      <c r="T174" s="187"/>
      <c r="U174" s="183"/>
      <c r="V174" s="183"/>
      <c r="W174" s="183"/>
      <c r="X174" s="183"/>
      <c r="Y174" s="183"/>
      <c r="Z174" s="183"/>
      <c r="AA174" s="183"/>
      <c r="AB174" s="183"/>
      <c r="AC174" s="183"/>
      <c r="AD174" s="183"/>
      <c r="AE174" s="188"/>
      <c r="AT174" s="189" t="s">
        <v>174</v>
      </c>
      <c r="AU174" s="189" t="s">
        <v>141</v>
      </c>
      <c r="AV174" s="10" t="s">
        <v>141</v>
      </c>
      <c r="AW174" s="10" t="s">
        <v>7</v>
      </c>
      <c r="AX174" s="10" t="s">
        <v>84</v>
      </c>
      <c r="AY174" s="189" t="s">
        <v>167</v>
      </c>
    </row>
    <row r="175" spans="2:65" s="12" customFormat="1" ht="16.5" customHeight="1">
      <c r="B175" s="203"/>
      <c r="C175" s="204"/>
      <c r="D175" s="204"/>
      <c r="E175" s="205" t="s">
        <v>21</v>
      </c>
      <c r="F175" s="306" t="s">
        <v>317</v>
      </c>
      <c r="G175" s="307"/>
      <c r="H175" s="307"/>
      <c r="I175" s="307"/>
      <c r="J175" s="204"/>
      <c r="K175" s="205" t="s">
        <v>21</v>
      </c>
      <c r="L175" s="204"/>
      <c r="M175" s="204"/>
      <c r="N175" s="204"/>
      <c r="O175" s="204"/>
      <c r="P175" s="204"/>
      <c r="Q175" s="204"/>
      <c r="R175" s="206"/>
      <c r="T175" s="207"/>
      <c r="U175" s="204"/>
      <c r="V175" s="204"/>
      <c r="W175" s="204"/>
      <c r="X175" s="204"/>
      <c r="Y175" s="204"/>
      <c r="Z175" s="204"/>
      <c r="AA175" s="204"/>
      <c r="AB175" s="204"/>
      <c r="AC175" s="204"/>
      <c r="AD175" s="204"/>
      <c r="AE175" s="208"/>
      <c r="AT175" s="209" t="s">
        <v>174</v>
      </c>
      <c r="AU175" s="209" t="s">
        <v>141</v>
      </c>
      <c r="AV175" s="12" t="s">
        <v>92</v>
      </c>
      <c r="AW175" s="12" t="s">
        <v>7</v>
      </c>
      <c r="AX175" s="12" t="s">
        <v>84</v>
      </c>
      <c r="AY175" s="209" t="s">
        <v>167</v>
      </c>
    </row>
    <row r="176" spans="2:65" s="10" customFormat="1" ht="16.5" customHeight="1">
      <c r="B176" s="182"/>
      <c r="C176" s="183"/>
      <c r="D176" s="183"/>
      <c r="E176" s="184" t="s">
        <v>21</v>
      </c>
      <c r="F176" s="287" t="s">
        <v>342</v>
      </c>
      <c r="G176" s="288"/>
      <c r="H176" s="288"/>
      <c r="I176" s="288"/>
      <c r="J176" s="183"/>
      <c r="K176" s="185">
        <v>751.1</v>
      </c>
      <c r="L176" s="183"/>
      <c r="M176" s="183"/>
      <c r="N176" s="183"/>
      <c r="O176" s="183"/>
      <c r="P176" s="183"/>
      <c r="Q176" s="183"/>
      <c r="R176" s="186"/>
      <c r="T176" s="187"/>
      <c r="U176" s="183"/>
      <c r="V176" s="183"/>
      <c r="W176" s="183"/>
      <c r="X176" s="183"/>
      <c r="Y176" s="183"/>
      <c r="Z176" s="183"/>
      <c r="AA176" s="183"/>
      <c r="AB176" s="183"/>
      <c r="AC176" s="183"/>
      <c r="AD176" s="183"/>
      <c r="AE176" s="188"/>
      <c r="AT176" s="189" t="s">
        <v>174</v>
      </c>
      <c r="AU176" s="189" t="s">
        <v>141</v>
      </c>
      <c r="AV176" s="10" t="s">
        <v>141</v>
      </c>
      <c r="AW176" s="10" t="s">
        <v>7</v>
      </c>
      <c r="AX176" s="10" t="s">
        <v>84</v>
      </c>
      <c r="AY176" s="189" t="s">
        <v>167</v>
      </c>
    </row>
    <row r="177" spans="2:65" s="12" customFormat="1" ht="16.5" customHeight="1">
      <c r="B177" s="203"/>
      <c r="C177" s="204"/>
      <c r="D177" s="204"/>
      <c r="E177" s="205" t="s">
        <v>21</v>
      </c>
      <c r="F177" s="306" t="s">
        <v>319</v>
      </c>
      <c r="G177" s="307"/>
      <c r="H177" s="307"/>
      <c r="I177" s="307"/>
      <c r="J177" s="204"/>
      <c r="K177" s="205" t="s">
        <v>21</v>
      </c>
      <c r="L177" s="204"/>
      <c r="M177" s="204"/>
      <c r="N177" s="204"/>
      <c r="O177" s="204"/>
      <c r="P177" s="204"/>
      <c r="Q177" s="204"/>
      <c r="R177" s="206"/>
      <c r="T177" s="207"/>
      <c r="U177" s="204"/>
      <c r="V177" s="204"/>
      <c r="W177" s="204"/>
      <c r="X177" s="204"/>
      <c r="Y177" s="204"/>
      <c r="Z177" s="204"/>
      <c r="AA177" s="204"/>
      <c r="AB177" s="204"/>
      <c r="AC177" s="204"/>
      <c r="AD177" s="204"/>
      <c r="AE177" s="208"/>
      <c r="AT177" s="209" t="s">
        <v>174</v>
      </c>
      <c r="AU177" s="209" t="s">
        <v>141</v>
      </c>
      <c r="AV177" s="12" t="s">
        <v>92</v>
      </c>
      <c r="AW177" s="12" t="s">
        <v>7</v>
      </c>
      <c r="AX177" s="12" t="s">
        <v>84</v>
      </c>
      <c r="AY177" s="209" t="s">
        <v>167</v>
      </c>
    </row>
    <row r="178" spans="2:65" s="10" customFormat="1" ht="16.5" customHeight="1">
      <c r="B178" s="182"/>
      <c r="C178" s="183"/>
      <c r="D178" s="183"/>
      <c r="E178" s="184" t="s">
        <v>21</v>
      </c>
      <c r="F178" s="287" t="s">
        <v>343</v>
      </c>
      <c r="G178" s="288"/>
      <c r="H178" s="288"/>
      <c r="I178" s="288"/>
      <c r="J178" s="183"/>
      <c r="K178" s="185">
        <v>122.08</v>
      </c>
      <c r="L178" s="183"/>
      <c r="M178" s="183"/>
      <c r="N178" s="183"/>
      <c r="O178" s="183"/>
      <c r="P178" s="183"/>
      <c r="Q178" s="183"/>
      <c r="R178" s="186"/>
      <c r="T178" s="187"/>
      <c r="U178" s="183"/>
      <c r="V178" s="183"/>
      <c r="W178" s="183"/>
      <c r="X178" s="183"/>
      <c r="Y178" s="183"/>
      <c r="Z178" s="183"/>
      <c r="AA178" s="183"/>
      <c r="AB178" s="183"/>
      <c r="AC178" s="183"/>
      <c r="AD178" s="183"/>
      <c r="AE178" s="188"/>
      <c r="AT178" s="189" t="s">
        <v>174</v>
      </c>
      <c r="AU178" s="189" t="s">
        <v>141</v>
      </c>
      <c r="AV178" s="10" t="s">
        <v>141</v>
      </c>
      <c r="AW178" s="10" t="s">
        <v>7</v>
      </c>
      <c r="AX178" s="10" t="s">
        <v>84</v>
      </c>
      <c r="AY178" s="189" t="s">
        <v>167</v>
      </c>
    </row>
    <row r="179" spans="2:65" s="12" customFormat="1" ht="16.5" customHeight="1">
      <c r="B179" s="203"/>
      <c r="C179" s="204"/>
      <c r="D179" s="204"/>
      <c r="E179" s="205" t="s">
        <v>21</v>
      </c>
      <c r="F179" s="306" t="s">
        <v>323</v>
      </c>
      <c r="G179" s="307"/>
      <c r="H179" s="307"/>
      <c r="I179" s="307"/>
      <c r="J179" s="204"/>
      <c r="K179" s="205" t="s">
        <v>21</v>
      </c>
      <c r="L179" s="204"/>
      <c r="M179" s="204"/>
      <c r="N179" s="204"/>
      <c r="O179" s="204"/>
      <c r="P179" s="204"/>
      <c r="Q179" s="204"/>
      <c r="R179" s="206"/>
      <c r="T179" s="207"/>
      <c r="U179" s="204"/>
      <c r="V179" s="204"/>
      <c r="W179" s="204"/>
      <c r="X179" s="204"/>
      <c r="Y179" s="204"/>
      <c r="Z179" s="204"/>
      <c r="AA179" s="204"/>
      <c r="AB179" s="204"/>
      <c r="AC179" s="204"/>
      <c r="AD179" s="204"/>
      <c r="AE179" s="208"/>
      <c r="AT179" s="209" t="s">
        <v>174</v>
      </c>
      <c r="AU179" s="209" t="s">
        <v>141</v>
      </c>
      <c r="AV179" s="12" t="s">
        <v>92</v>
      </c>
      <c r="AW179" s="12" t="s">
        <v>7</v>
      </c>
      <c r="AX179" s="12" t="s">
        <v>84</v>
      </c>
      <c r="AY179" s="209" t="s">
        <v>167</v>
      </c>
    </row>
    <row r="180" spans="2:65" s="10" customFormat="1" ht="16.5" customHeight="1">
      <c r="B180" s="182"/>
      <c r="C180" s="183"/>
      <c r="D180" s="183"/>
      <c r="E180" s="184" t="s">
        <v>21</v>
      </c>
      <c r="F180" s="287" t="s">
        <v>344</v>
      </c>
      <c r="G180" s="288"/>
      <c r="H180" s="288"/>
      <c r="I180" s="288"/>
      <c r="J180" s="183"/>
      <c r="K180" s="185">
        <v>55.936</v>
      </c>
      <c r="L180" s="183"/>
      <c r="M180" s="183"/>
      <c r="N180" s="183"/>
      <c r="O180" s="183"/>
      <c r="P180" s="183"/>
      <c r="Q180" s="183"/>
      <c r="R180" s="186"/>
      <c r="T180" s="187"/>
      <c r="U180" s="183"/>
      <c r="V180" s="183"/>
      <c r="W180" s="183"/>
      <c r="X180" s="183"/>
      <c r="Y180" s="183"/>
      <c r="Z180" s="183"/>
      <c r="AA180" s="183"/>
      <c r="AB180" s="183"/>
      <c r="AC180" s="183"/>
      <c r="AD180" s="183"/>
      <c r="AE180" s="188"/>
      <c r="AT180" s="189" t="s">
        <v>174</v>
      </c>
      <c r="AU180" s="189" t="s">
        <v>141</v>
      </c>
      <c r="AV180" s="10" t="s">
        <v>141</v>
      </c>
      <c r="AW180" s="10" t="s">
        <v>7</v>
      </c>
      <c r="AX180" s="10" t="s">
        <v>84</v>
      </c>
      <c r="AY180" s="189" t="s">
        <v>167</v>
      </c>
    </row>
    <row r="181" spans="2:65" s="12" customFormat="1" ht="16.5" customHeight="1">
      <c r="B181" s="203"/>
      <c r="C181" s="204"/>
      <c r="D181" s="204"/>
      <c r="E181" s="205" t="s">
        <v>21</v>
      </c>
      <c r="F181" s="306" t="s">
        <v>327</v>
      </c>
      <c r="G181" s="307"/>
      <c r="H181" s="307"/>
      <c r="I181" s="307"/>
      <c r="J181" s="204"/>
      <c r="K181" s="205" t="s">
        <v>21</v>
      </c>
      <c r="L181" s="204"/>
      <c r="M181" s="204"/>
      <c r="N181" s="204"/>
      <c r="O181" s="204"/>
      <c r="P181" s="204"/>
      <c r="Q181" s="204"/>
      <c r="R181" s="206"/>
      <c r="T181" s="207"/>
      <c r="U181" s="204"/>
      <c r="V181" s="204"/>
      <c r="W181" s="204"/>
      <c r="X181" s="204"/>
      <c r="Y181" s="204"/>
      <c r="Z181" s="204"/>
      <c r="AA181" s="204"/>
      <c r="AB181" s="204"/>
      <c r="AC181" s="204"/>
      <c r="AD181" s="204"/>
      <c r="AE181" s="208"/>
      <c r="AT181" s="209" t="s">
        <v>174</v>
      </c>
      <c r="AU181" s="209" t="s">
        <v>141</v>
      </c>
      <c r="AV181" s="12" t="s">
        <v>92</v>
      </c>
      <c r="AW181" s="12" t="s">
        <v>7</v>
      </c>
      <c r="AX181" s="12" t="s">
        <v>84</v>
      </c>
      <c r="AY181" s="209" t="s">
        <v>167</v>
      </c>
    </row>
    <row r="182" spans="2:65" s="10" customFormat="1" ht="16.5" customHeight="1">
      <c r="B182" s="182"/>
      <c r="C182" s="183"/>
      <c r="D182" s="183"/>
      <c r="E182" s="184" t="s">
        <v>21</v>
      </c>
      <c r="F182" s="287" t="s">
        <v>345</v>
      </c>
      <c r="G182" s="288"/>
      <c r="H182" s="288"/>
      <c r="I182" s="288"/>
      <c r="J182" s="183"/>
      <c r="K182" s="185">
        <v>26.82</v>
      </c>
      <c r="L182" s="183"/>
      <c r="M182" s="183"/>
      <c r="N182" s="183"/>
      <c r="O182" s="183"/>
      <c r="P182" s="183"/>
      <c r="Q182" s="183"/>
      <c r="R182" s="186"/>
      <c r="T182" s="187"/>
      <c r="U182" s="183"/>
      <c r="V182" s="183"/>
      <c r="W182" s="183"/>
      <c r="X182" s="183"/>
      <c r="Y182" s="183"/>
      <c r="Z182" s="183"/>
      <c r="AA182" s="183"/>
      <c r="AB182" s="183"/>
      <c r="AC182" s="183"/>
      <c r="AD182" s="183"/>
      <c r="AE182" s="188"/>
      <c r="AT182" s="189" t="s">
        <v>174</v>
      </c>
      <c r="AU182" s="189" t="s">
        <v>141</v>
      </c>
      <c r="AV182" s="10" t="s">
        <v>141</v>
      </c>
      <c r="AW182" s="10" t="s">
        <v>7</v>
      </c>
      <c r="AX182" s="10" t="s">
        <v>84</v>
      </c>
      <c r="AY182" s="189" t="s">
        <v>167</v>
      </c>
    </row>
    <row r="183" spans="2:65" s="11" customFormat="1" ht="16.5" customHeight="1">
      <c r="B183" s="190"/>
      <c r="C183" s="191"/>
      <c r="D183" s="191"/>
      <c r="E183" s="192" t="s">
        <v>21</v>
      </c>
      <c r="F183" s="285" t="s">
        <v>175</v>
      </c>
      <c r="G183" s="286"/>
      <c r="H183" s="286"/>
      <c r="I183" s="286"/>
      <c r="J183" s="191"/>
      <c r="K183" s="193">
        <v>1076.855</v>
      </c>
      <c r="L183" s="191"/>
      <c r="M183" s="191"/>
      <c r="N183" s="191"/>
      <c r="O183" s="191"/>
      <c r="P183" s="191"/>
      <c r="Q183" s="191"/>
      <c r="R183" s="194"/>
      <c r="T183" s="195"/>
      <c r="U183" s="191"/>
      <c r="V183" s="191"/>
      <c r="W183" s="191"/>
      <c r="X183" s="191"/>
      <c r="Y183" s="191"/>
      <c r="Z183" s="191"/>
      <c r="AA183" s="191"/>
      <c r="AB183" s="191"/>
      <c r="AC183" s="191"/>
      <c r="AD183" s="191"/>
      <c r="AE183" s="196"/>
      <c r="AT183" s="197" t="s">
        <v>174</v>
      </c>
      <c r="AU183" s="197" t="s">
        <v>141</v>
      </c>
      <c r="AV183" s="11" t="s">
        <v>172</v>
      </c>
      <c r="AW183" s="11" t="s">
        <v>7</v>
      </c>
      <c r="AX183" s="11" t="s">
        <v>92</v>
      </c>
      <c r="AY183" s="197" t="s">
        <v>167</v>
      </c>
    </row>
    <row r="184" spans="2:65" s="1" customFormat="1" ht="25.5" customHeight="1">
      <c r="B184" s="37"/>
      <c r="C184" s="172" t="s">
        <v>204</v>
      </c>
      <c r="D184" s="172" t="s">
        <v>168</v>
      </c>
      <c r="E184" s="173" t="s">
        <v>346</v>
      </c>
      <c r="F184" s="279" t="s">
        <v>347</v>
      </c>
      <c r="G184" s="279"/>
      <c r="H184" s="279"/>
      <c r="I184" s="279"/>
      <c r="J184" s="174" t="s">
        <v>198</v>
      </c>
      <c r="K184" s="175">
        <v>260.52</v>
      </c>
      <c r="L184" s="176">
        <v>0</v>
      </c>
      <c r="M184" s="281">
        <v>0</v>
      </c>
      <c r="N184" s="282"/>
      <c r="O184" s="282"/>
      <c r="P184" s="280">
        <f>ROUND(V184*K184,3)</f>
        <v>0</v>
      </c>
      <c r="Q184" s="280"/>
      <c r="R184" s="39"/>
      <c r="T184" s="177" t="s">
        <v>21</v>
      </c>
      <c r="U184" s="46" t="s">
        <v>49</v>
      </c>
      <c r="V184" s="178">
        <f>L184+M184</f>
        <v>0</v>
      </c>
      <c r="W184" s="178">
        <f>ROUND(L184*K184,3)</f>
        <v>0</v>
      </c>
      <c r="X184" s="178">
        <f>ROUND(M184*K184,3)</f>
        <v>0</v>
      </c>
      <c r="Y184" s="38"/>
      <c r="Z184" s="179">
        <f>Y184*K184</f>
        <v>0</v>
      </c>
      <c r="AA184" s="179">
        <v>0</v>
      </c>
      <c r="AB184" s="179">
        <f>AA184*K184</f>
        <v>0</v>
      </c>
      <c r="AC184" s="179">
        <v>0</v>
      </c>
      <c r="AD184" s="179">
        <f>AC184*K184</f>
        <v>0</v>
      </c>
      <c r="AE184" s="180" t="s">
        <v>21</v>
      </c>
      <c r="AR184" s="21" t="s">
        <v>172</v>
      </c>
      <c r="AT184" s="21" t="s">
        <v>168</v>
      </c>
      <c r="AU184" s="21" t="s">
        <v>141</v>
      </c>
      <c r="AY184" s="21" t="s">
        <v>167</v>
      </c>
      <c r="BE184" s="113">
        <f>IF(U184="základná",P184,0)</f>
        <v>0</v>
      </c>
      <c r="BF184" s="113">
        <f>IF(U184="znížená",P184,0)</f>
        <v>0</v>
      </c>
      <c r="BG184" s="113">
        <f>IF(U184="zákl. prenesená",P184,0)</f>
        <v>0</v>
      </c>
      <c r="BH184" s="113">
        <f>IF(U184="zníž. prenesená",P184,0)</f>
        <v>0</v>
      </c>
      <c r="BI184" s="113">
        <f>IF(U184="nulová",P184,0)</f>
        <v>0</v>
      </c>
      <c r="BJ184" s="21" t="s">
        <v>141</v>
      </c>
      <c r="BK184" s="181">
        <f>ROUND(V184*K184,3)</f>
        <v>0</v>
      </c>
      <c r="BL184" s="21" t="s">
        <v>172</v>
      </c>
      <c r="BM184" s="21" t="s">
        <v>208</v>
      </c>
    </row>
    <row r="185" spans="2:65" s="1" customFormat="1" ht="25.5" customHeight="1">
      <c r="B185" s="37"/>
      <c r="C185" s="172" t="s">
        <v>189</v>
      </c>
      <c r="D185" s="172" t="s">
        <v>168</v>
      </c>
      <c r="E185" s="173" t="s">
        <v>348</v>
      </c>
      <c r="F185" s="279" t="s">
        <v>349</v>
      </c>
      <c r="G185" s="279"/>
      <c r="H185" s="279"/>
      <c r="I185" s="279"/>
      <c r="J185" s="174" t="s">
        <v>198</v>
      </c>
      <c r="K185" s="175">
        <v>1076.855</v>
      </c>
      <c r="L185" s="176">
        <v>0</v>
      </c>
      <c r="M185" s="281">
        <v>0</v>
      </c>
      <c r="N185" s="282"/>
      <c r="O185" s="282"/>
      <c r="P185" s="280">
        <f>ROUND(V185*K185,3)</f>
        <v>0</v>
      </c>
      <c r="Q185" s="280"/>
      <c r="R185" s="39"/>
      <c r="T185" s="177" t="s">
        <v>21</v>
      </c>
      <c r="U185" s="46" t="s">
        <v>49</v>
      </c>
      <c r="V185" s="178">
        <f>L185+M185</f>
        <v>0</v>
      </c>
      <c r="W185" s="178">
        <f>ROUND(L185*K185,3)</f>
        <v>0</v>
      </c>
      <c r="X185" s="178">
        <f>ROUND(M185*K185,3)</f>
        <v>0</v>
      </c>
      <c r="Y185" s="38"/>
      <c r="Z185" s="179">
        <f>Y185*K185</f>
        <v>0</v>
      </c>
      <c r="AA185" s="179">
        <v>0</v>
      </c>
      <c r="AB185" s="179">
        <f>AA185*K185</f>
        <v>0</v>
      </c>
      <c r="AC185" s="179">
        <v>0</v>
      </c>
      <c r="AD185" s="179">
        <f>AC185*K185</f>
        <v>0</v>
      </c>
      <c r="AE185" s="180" t="s">
        <v>21</v>
      </c>
      <c r="AR185" s="21" t="s">
        <v>172</v>
      </c>
      <c r="AT185" s="21" t="s">
        <v>168</v>
      </c>
      <c r="AU185" s="21" t="s">
        <v>141</v>
      </c>
      <c r="AY185" s="21" t="s">
        <v>167</v>
      </c>
      <c r="BE185" s="113">
        <f>IF(U185="základná",P185,0)</f>
        <v>0</v>
      </c>
      <c r="BF185" s="113">
        <f>IF(U185="znížená",P185,0)</f>
        <v>0</v>
      </c>
      <c r="BG185" s="113">
        <f>IF(U185="zákl. prenesená",P185,0)</f>
        <v>0</v>
      </c>
      <c r="BH185" s="113">
        <f>IF(U185="zníž. prenesená",P185,0)</f>
        <v>0</v>
      </c>
      <c r="BI185" s="113">
        <f>IF(U185="nulová",P185,0)</f>
        <v>0</v>
      </c>
      <c r="BJ185" s="21" t="s">
        <v>141</v>
      </c>
      <c r="BK185" s="181">
        <f>ROUND(V185*K185,3)</f>
        <v>0</v>
      </c>
      <c r="BL185" s="21" t="s">
        <v>172</v>
      </c>
      <c r="BM185" s="21" t="s">
        <v>11</v>
      </c>
    </row>
    <row r="186" spans="2:65" s="1" customFormat="1" ht="51" customHeight="1">
      <c r="B186" s="37"/>
      <c r="C186" s="172" t="s">
        <v>212</v>
      </c>
      <c r="D186" s="172" t="s">
        <v>168</v>
      </c>
      <c r="E186" s="173" t="s">
        <v>350</v>
      </c>
      <c r="F186" s="279" t="s">
        <v>351</v>
      </c>
      <c r="G186" s="279"/>
      <c r="H186" s="279"/>
      <c r="I186" s="279"/>
      <c r="J186" s="174" t="s">
        <v>171</v>
      </c>
      <c r="K186" s="175">
        <v>1980.5139999999999</v>
      </c>
      <c r="L186" s="176">
        <v>0</v>
      </c>
      <c r="M186" s="281">
        <v>0</v>
      </c>
      <c r="N186" s="282"/>
      <c r="O186" s="282"/>
      <c r="P186" s="280">
        <f>ROUND(V186*K186,3)</f>
        <v>0</v>
      </c>
      <c r="Q186" s="280"/>
      <c r="R186" s="39"/>
      <c r="T186" s="177" t="s">
        <v>21</v>
      </c>
      <c r="U186" s="46" t="s">
        <v>49</v>
      </c>
      <c r="V186" s="178">
        <f>L186+M186</f>
        <v>0</v>
      </c>
      <c r="W186" s="178">
        <f>ROUND(L186*K186,3)</f>
        <v>0</v>
      </c>
      <c r="X186" s="178">
        <f>ROUND(M186*K186,3)</f>
        <v>0</v>
      </c>
      <c r="Y186" s="38"/>
      <c r="Z186" s="179">
        <f>Y186*K186</f>
        <v>0</v>
      </c>
      <c r="AA186" s="179">
        <v>0</v>
      </c>
      <c r="AB186" s="179">
        <f>AA186*K186</f>
        <v>0</v>
      </c>
      <c r="AC186" s="179">
        <v>0</v>
      </c>
      <c r="AD186" s="179">
        <f>AC186*K186</f>
        <v>0</v>
      </c>
      <c r="AE186" s="180" t="s">
        <v>21</v>
      </c>
      <c r="AR186" s="21" t="s">
        <v>172</v>
      </c>
      <c r="AT186" s="21" t="s">
        <v>168</v>
      </c>
      <c r="AU186" s="21" t="s">
        <v>141</v>
      </c>
      <c r="AY186" s="21" t="s">
        <v>167</v>
      </c>
      <c r="BE186" s="113">
        <f>IF(U186="základná",P186,0)</f>
        <v>0</v>
      </c>
      <c r="BF186" s="113">
        <f>IF(U186="znížená",P186,0)</f>
        <v>0</v>
      </c>
      <c r="BG186" s="113">
        <f>IF(U186="zákl. prenesená",P186,0)</f>
        <v>0</v>
      </c>
      <c r="BH186" s="113">
        <f>IF(U186="zníž. prenesená",P186,0)</f>
        <v>0</v>
      </c>
      <c r="BI186" s="113">
        <f>IF(U186="nulová",P186,0)</f>
        <v>0</v>
      </c>
      <c r="BJ186" s="21" t="s">
        <v>141</v>
      </c>
      <c r="BK186" s="181">
        <f>ROUND(V186*K186,3)</f>
        <v>0</v>
      </c>
      <c r="BL186" s="21" t="s">
        <v>172</v>
      </c>
      <c r="BM186" s="21" t="s">
        <v>215</v>
      </c>
    </row>
    <row r="187" spans="2:65" s="10" customFormat="1" ht="16.5" customHeight="1">
      <c r="B187" s="182"/>
      <c r="C187" s="183"/>
      <c r="D187" s="183"/>
      <c r="E187" s="184" t="s">
        <v>21</v>
      </c>
      <c r="F187" s="283" t="s">
        <v>352</v>
      </c>
      <c r="G187" s="284"/>
      <c r="H187" s="284"/>
      <c r="I187" s="284"/>
      <c r="J187" s="183"/>
      <c r="K187" s="185">
        <v>2014.617</v>
      </c>
      <c r="L187" s="183"/>
      <c r="M187" s="183"/>
      <c r="N187" s="183"/>
      <c r="O187" s="183"/>
      <c r="P187" s="183"/>
      <c r="Q187" s="183"/>
      <c r="R187" s="186"/>
      <c r="T187" s="187"/>
      <c r="U187" s="183"/>
      <c r="V187" s="183"/>
      <c r="W187" s="183"/>
      <c r="X187" s="183"/>
      <c r="Y187" s="183"/>
      <c r="Z187" s="183"/>
      <c r="AA187" s="183"/>
      <c r="AB187" s="183"/>
      <c r="AC187" s="183"/>
      <c r="AD187" s="183"/>
      <c r="AE187" s="188"/>
      <c r="AT187" s="189" t="s">
        <v>174</v>
      </c>
      <c r="AU187" s="189" t="s">
        <v>141</v>
      </c>
      <c r="AV187" s="10" t="s">
        <v>141</v>
      </c>
      <c r="AW187" s="10" t="s">
        <v>7</v>
      </c>
      <c r="AX187" s="10" t="s">
        <v>84</v>
      </c>
      <c r="AY187" s="189" t="s">
        <v>167</v>
      </c>
    </row>
    <row r="188" spans="2:65" s="10" customFormat="1" ht="16.5" customHeight="1">
      <c r="B188" s="182"/>
      <c r="C188" s="183"/>
      <c r="D188" s="183"/>
      <c r="E188" s="184" t="s">
        <v>21</v>
      </c>
      <c r="F188" s="287" t="s">
        <v>353</v>
      </c>
      <c r="G188" s="288"/>
      <c r="H188" s="288"/>
      <c r="I188" s="288"/>
      <c r="J188" s="183"/>
      <c r="K188" s="185">
        <v>-34.103000000000002</v>
      </c>
      <c r="L188" s="183"/>
      <c r="M188" s="183"/>
      <c r="N188" s="183"/>
      <c r="O188" s="183"/>
      <c r="P188" s="183"/>
      <c r="Q188" s="183"/>
      <c r="R188" s="186"/>
      <c r="T188" s="187"/>
      <c r="U188" s="183"/>
      <c r="V188" s="183"/>
      <c r="W188" s="183"/>
      <c r="X188" s="183"/>
      <c r="Y188" s="183"/>
      <c r="Z188" s="183"/>
      <c r="AA188" s="183"/>
      <c r="AB188" s="183"/>
      <c r="AC188" s="183"/>
      <c r="AD188" s="183"/>
      <c r="AE188" s="188"/>
      <c r="AT188" s="189" t="s">
        <v>174</v>
      </c>
      <c r="AU188" s="189" t="s">
        <v>141</v>
      </c>
      <c r="AV188" s="10" t="s">
        <v>141</v>
      </c>
      <c r="AW188" s="10" t="s">
        <v>7</v>
      </c>
      <c r="AX188" s="10" t="s">
        <v>84</v>
      </c>
      <c r="AY188" s="189" t="s">
        <v>167</v>
      </c>
    </row>
    <row r="189" spans="2:65" s="11" customFormat="1" ht="16.5" customHeight="1">
      <c r="B189" s="190"/>
      <c r="C189" s="191"/>
      <c r="D189" s="191"/>
      <c r="E189" s="192" t="s">
        <v>21</v>
      </c>
      <c r="F189" s="285" t="s">
        <v>175</v>
      </c>
      <c r="G189" s="286"/>
      <c r="H189" s="286"/>
      <c r="I189" s="286"/>
      <c r="J189" s="191"/>
      <c r="K189" s="193">
        <v>1980.5139999999999</v>
      </c>
      <c r="L189" s="191"/>
      <c r="M189" s="191"/>
      <c r="N189" s="191"/>
      <c r="O189" s="191"/>
      <c r="P189" s="191"/>
      <c r="Q189" s="191"/>
      <c r="R189" s="194"/>
      <c r="T189" s="195"/>
      <c r="U189" s="191"/>
      <c r="V189" s="191"/>
      <c r="W189" s="191"/>
      <c r="X189" s="191"/>
      <c r="Y189" s="191"/>
      <c r="Z189" s="191"/>
      <c r="AA189" s="191"/>
      <c r="AB189" s="191"/>
      <c r="AC189" s="191"/>
      <c r="AD189" s="191"/>
      <c r="AE189" s="196"/>
      <c r="AT189" s="197" t="s">
        <v>174</v>
      </c>
      <c r="AU189" s="197" t="s">
        <v>141</v>
      </c>
      <c r="AV189" s="11" t="s">
        <v>172</v>
      </c>
      <c r="AW189" s="11" t="s">
        <v>7</v>
      </c>
      <c r="AX189" s="11" t="s">
        <v>92</v>
      </c>
      <c r="AY189" s="197" t="s">
        <v>167</v>
      </c>
    </row>
    <row r="190" spans="2:65" s="1" customFormat="1" ht="51" customHeight="1">
      <c r="B190" s="37"/>
      <c r="C190" s="172" t="s">
        <v>192</v>
      </c>
      <c r="D190" s="172" t="s">
        <v>168</v>
      </c>
      <c r="E190" s="173" t="s">
        <v>354</v>
      </c>
      <c r="F190" s="279" t="s">
        <v>355</v>
      </c>
      <c r="G190" s="279"/>
      <c r="H190" s="279"/>
      <c r="I190" s="279"/>
      <c r="J190" s="174" t="s">
        <v>171</v>
      </c>
      <c r="K190" s="175">
        <v>13863.598</v>
      </c>
      <c r="L190" s="176">
        <v>0</v>
      </c>
      <c r="M190" s="281">
        <v>0</v>
      </c>
      <c r="N190" s="282"/>
      <c r="O190" s="282"/>
      <c r="P190" s="280">
        <f>ROUND(V190*K190,3)</f>
        <v>0</v>
      </c>
      <c r="Q190" s="280"/>
      <c r="R190" s="39"/>
      <c r="T190" s="177" t="s">
        <v>21</v>
      </c>
      <c r="U190" s="46" t="s">
        <v>49</v>
      </c>
      <c r="V190" s="178">
        <f>L190+M190</f>
        <v>0</v>
      </c>
      <c r="W190" s="178">
        <f>ROUND(L190*K190,3)</f>
        <v>0</v>
      </c>
      <c r="X190" s="178">
        <f>ROUND(M190*K190,3)</f>
        <v>0</v>
      </c>
      <c r="Y190" s="38"/>
      <c r="Z190" s="179">
        <f>Y190*K190</f>
        <v>0</v>
      </c>
      <c r="AA190" s="179">
        <v>0</v>
      </c>
      <c r="AB190" s="179">
        <f>AA190*K190</f>
        <v>0</v>
      </c>
      <c r="AC190" s="179">
        <v>0</v>
      </c>
      <c r="AD190" s="179">
        <f>AC190*K190</f>
        <v>0</v>
      </c>
      <c r="AE190" s="180" t="s">
        <v>21</v>
      </c>
      <c r="AR190" s="21" t="s">
        <v>172</v>
      </c>
      <c r="AT190" s="21" t="s">
        <v>168</v>
      </c>
      <c r="AU190" s="21" t="s">
        <v>141</v>
      </c>
      <c r="AY190" s="21" t="s">
        <v>167</v>
      </c>
      <c r="BE190" s="113">
        <f>IF(U190="základná",P190,0)</f>
        <v>0</v>
      </c>
      <c r="BF190" s="113">
        <f>IF(U190="znížená",P190,0)</f>
        <v>0</v>
      </c>
      <c r="BG190" s="113">
        <f>IF(U190="zákl. prenesená",P190,0)</f>
        <v>0</v>
      </c>
      <c r="BH190" s="113">
        <f>IF(U190="zníž. prenesená",P190,0)</f>
        <v>0</v>
      </c>
      <c r="BI190" s="113">
        <f>IF(U190="nulová",P190,0)</f>
        <v>0</v>
      </c>
      <c r="BJ190" s="21" t="s">
        <v>141</v>
      </c>
      <c r="BK190" s="181">
        <f>ROUND(V190*K190,3)</f>
        <v>0</v>
      </c>
      <c r="BL190" s="21" t="s">
        <v>172</v>
      </c>
      <c r="BM190" s="21" t="s">
        <v>220</v>
      </c>
    </row>
    <row r="191" spans="2:65" s="1" customFormat="1" ht="25.5" customHeight="1">
      <c r="B191" s="37"/>
      <c r="C191" s="172" t="s">
        <v>16</v>
      </c>
      <c r="D191" s="172" t="s">
        <v>168</v>
      </c>
      <c r="E191" s="173" t="s">
        <v>187</v>
      </c>
      <c r="F191" s="279" t="s">
        <v>188</v>
      </c>
      <c r="G191" s="279"/>
      <c r="H191" s="279"/>
      <c r="I191" s="279"/>
      <c r="J191" s="174" t="s">
        <v>171</v>
      </c>
      <c r="K191" s="175">
        <v>1980.5139999999999</v>
      </c>
      <c r="L191" s="176">
        <v>0</v>
      </c>
      <c r="M191" s="281">
        <v>0</v>
      </c>
      <c r="N191" s="282"/>
      <c r="O191" s="282"/>
      <c r="P191" s="280">
        <f>ROUND(V191*K191,3)</f>
        <v>0</v>
      </c>
      <c r="Q191" s="280"/>
      <c r="R191" s="39"/>
      <c r="T191" s="177" t="s">
        <v>21</v>
      </c>
      <c r="U191" s="46" t="s">
        <v>49</v>
      </c>
      <c r="V191" s="178">
        <f>L191+M191</f>
        <v>0</v>
      </c>
      <c r="W191" s="178">
        <f>ROUND(L191*K191,3)</f>
        <v>0</v>
      </c>
      <c r="X191" s="178">
        <f>ROUND(M191*K191,3)</f>
        <v>0</v>
      </c>
      <c r="Y191" s="38"/>
      <c r="Z191" s="179">
        <f>Y191*K191</f>
        <v>0</v>
      </c>
      <c r="AA191" s="179">
        <v>0</v>
      </c>
      <c r="AB191" s="179">
        <f>AA191*K191</f>
        <v>0</v>
      </c>
      <c r="AC191" s="179">
        <v>0</v>
      </c>
      <c r="AD191" s="179">
        <f>AC191*K191</f>
        <v>0</v>
      </c>
      <c r="AE191" s="180" t="s">
        <v>21</v>
      </c>
      <c r="AR191" s="21" t="s">
        <v>172</v>
      </c>
      <c r="AT191" s="21" t="s">
        <v>168</v>
      </c>
      <c r="AU191" s="21" t="s">
        <v>141</v>
      </c>
      <c r="AY191" s="21" t="s">
        <v>167</v>
      </c>
      <c r="BE191" s="113">
        <f>IF(U191="základná",P191,0)</f>
        <v>0</v>
      </c>
      <c r="BF191" s="113">
        <f>IF(U191="znížená",P191,0)</f>
        <v>0</v>
      </c>
      <c r="BG191" s="113">
        <f>IF(U191="zákl. prenesená",P191,0)</f>
        <v>0</v>
      </c>
      <c r="BH191" s="113">
        <f>IF(U191="zníž. prenesená",P191,0)</f>
        <v>0</v>
      </c>
      <c r="BI191" s="113">
        <f>IF(U191="nulová",P191,0)</f>
        <v>0</v>
      </c>
      <c r="BJ191" s="21" t="s">
        <v>141</v>
      </c>
      <c r="BK191" s="181">
        <f>ROUND(V191*K191,3)</f>
        <v>0</v>
      </c>
      <c r="BL191" s="21" t="s">
        <v>172</v>
      </c>
      <c r="BM191" s="21" t="s">
        <v>225</v>
      </c>
    </row>
    <row r="192" spans="2:65" s="1" customFormat="1" ht="25.5" customHeight="1">
      <c r="B192" s="37"/>
      <c r="C192" s="172" t="s">
        <v>199</v>
      </c>
      <c r="D192" s="172" t="s">
        <v>168</v>
      </c>
      <c r="E192" s="173" t="s">
        <v>356</v>
      </c>
      <c r="F192" s="279" t="s">
        <v>357</v>
      </c>
      <c r="G192" s="279"/>
      <c r="H192" s="279"/>
      <c r="I192" s="279"/>
      <c r="J192" s="174" t="s">
        <v>207</v>
      </c>
      <c r="K192" s="175">
        <v>3564.9250000000002</v>
      </c>
      <c r="L192" s="176">
        <v>0</v>
      </c>
      <c r="M192" s="281">
        <v>0</v>
      </c>
      <c r="N192" s="282"/>
      <c r="O192" s="282"/>
      <c r="P192" s="280">
        <f>ROUND(V192*K192,3)</f>
        <v>0</v>
      </c>
      <c r="Q192" s="280"/>
      <c r="R192" s="39"/>
      <c r="T192" s="177" t="s">
        <v>21</v>
      </c>
      <c r="U192" s="46" t="s">
        <v>49</v>
      </c>
      <c r="V192" s="178">
        <f>L192+M192</f>
        <v>0</v>
      </c>
      <c r="W192" s="178">
        <f>ROUND(L192*K192,3)</f>
        <v>0</v>
      </c>
      <c r="X192" s="178">
        <f>ROUND(M192*K192,3)</f>
        <v>0</v>
      </c>
      <c r="Y192" s="38"/>
      <c r="Z192" s="179">
        <f>Y192*K192</f>
        <v>0</v>
      </c>
      <c r="AA192" s="179">
        <v>0</v>
      </c>
      <c r="AB192" s="179">
        <f>AA192*K192</f>
        <v>0</v>
      </c>
      <c r="AC192" s="179">
        <v>0</v>
      </c>
      <c r="AD192" s="179">
        <f>AC192*K192</f>
        <v>0</v>
      </c>
      <c r="AE192" s="180" t="s">
        <v>21</v>
      </c>
      <c r="AR192" s="21" t="s">
        <v>172</v>
      </c>
      <c r="AT192" s="21" t="s">
        <v>168</v>
      </c>
      <c r="AU192" s="21" t="s">
        <v>141</v>
      </c>
      <c r="AY192" s="21" t="s">
        <v>167</v>
      </c>
      <c r="BE192" s="113">
        <f>IF(U192="základná",P192,0)</f>
        <v>0</v>
      </c>
      <c r="BF192" s="113">
        <f>IF(U192="znížená",P192,0)</f>
        <v>0</v>
      </c>
      <c r="BG192" s="113">
        <f>IF(U192="zákl. prenesená",P192,0)</f>
        <v>0</v>
      </c>
      <c r="BH192" s="113">
        <f>IF(U192="zníž. prenesená",P192,0)</f>
        <v>0</v>
      </c>
      <c r="BI192" s="113">
        <f>IF(U192="nulová",P192,0)</f>
        <v>0</v>
      </c>
      <c r="BJ192" s="21" t="s">
        <v>141</v>
      </c>
      <c r="BK192" s="181">
        <f>ROUND(V192*K192,3)</f>
        <v>0</v>
      </c>
      <c r="BL192" s="21" t="s">
        <v>172</v>
      </c>
      <c r="BM192" s="21" t="s">
        <v>229</v>
      </c>
    </row>
    <row r="193" spans="2:65" s="10" customFormat="1" ht="16.5" customHeight="1">
      <c r="B193" s="182"/>
      <c r="C193" s="183"/>
      <c r="D193" s="183"/>
      <c r="E193" s="184" t="s">
        <v>21</v>
      </c>
      <c r="F193" s="283" t="s">
        <v>358</v>
      </c>
      <c r="G193" s="284"/>
      <c r="H193" s="284"/>
      <c r="I193" s="284"/>
      <c r="J193" s="183"/>
      <c r="K193" s="185">
        <v>3564.9250000000002</v>
      </c>
      <c r="L193" s="183"/>
      <c r="M193" s="183"/>
      <c r="N193" s="183"/>
      <c r="O193" s="183"/>
      <c r="P193" s="183"/>
      <c r="Q193" s="183"/>
      <c r="R193" s="186"/>
      <c r="T193" s="187"/>
      <c r="U193" s="183"/>
      <c r="V193" s="183"/>
      <c r="W193" s="183"/>
      <c r="X193" s="183"/>
      <c r="Y193" s="183"/>
      <c r="Z193" s="183"/>
      <c r="AA193" s="183"/>
      <c r="AB193" s="183"/>
      <c r="AC193" s="183"/>
      <c r="AD193" s="183"/>
      <c r="AE193" s="188"/>
      <c r="AT193" s="189" t="s">
        <v>174</v>
      </c>
      <c r="AU193" s="189" t="s">
        <v>141</v>
      </c>
      <c r="AV193" s="10" t="s">
        <v>141</v>
      </c>
      <c r="AW193" s="10" t="s">
        <v>7</v>
      </c>
      <c r="AX193" s="10" t="s">
        <v>84</v>
      </c>
      <c r="AY193" s="189" t="s">
        <v>167</v>
      </c>
    </row>
    <row r="194" spans="2:65" s="11" customFormat="1" ht="16.5" customHeight="1">
      <c r="B194" s="190"/>
      <c r="C194" s="191"/>
      <c r="D194" s="191"/>
      <c r="E194" s="192" t="s">
        <v>21</v>
      </c>
      <c r="F194" s="285" t="s">
        <v>175</v>
      </c>
      <c r="G194" s="286"/>
      <c r="H194" s="286"/>
      <c r="I194" s="286"/>
      <c r="J194" s="191"/>
      <c r="K194" s="193">
        <v>3564.9250000000002</v>
      </c>
      <c r="L194" s="191"/>
      <c r="M194" s="191"/>
      <c r="N194" s="191"/>
      <c r="O194" s="191"/>
      <c r="P194" s="191"/>
      <c r="Q194" s="191"/>
      <c r="R194" s="194"/>
      <c r="T194" s="195"/>
      <c r="U194" s="191"/>
      <c r="V194" s="191"/>
      <c r="W194" s="191"/>
      <c r="X194" s="191"/>
      <c r="Y194" s="191"/>
      <c r="Z194" s="191"/>
      <c r="AA194" s="191"/>
      <c r="AB194" s="191"/>
      <c r="AC194" s="191"/>
      <c r="AD194" s="191"/>
      <c r="AE194" s="196"/>
      <c r="AT194" s="197" t="s">
        <v>174</v>
      </c>
      <c r="AU194" s="197" t="s">
        <v>141</v>
      </c>
      <c r="AV194" s="11" t="s">
        <v>172</v>
      </c>
      <c r="AW194" s="11" t="s">
        <v>7</v>
      </c>
      <c r="AX194" s="11" t="s">
        <v>92</v>
      </c>
      <c r="AY194" s="197" t="s">
        <v>167</v>
      </c>
    </row>
    <row r="195" spans="2:65" s="1" customFormat="1" ht="38.25" customHeight="1">
      <c r="B195" s="37"/>
      <c r="C195" s="172" t="s">
        <v>231</v>
      </c>
      <c r="D195" s="172" t="s">
        <v>168</v>
      </c>
      <c r="E195" s="173" t="s">
        <v>359</v>
      </c>
      <c r="F195" s="279" t="s">
        <v>360</v>
      </c>
      <c r="G195" s="279"/>
      <c r="H195" s="279"/>
      <c r="I195" s="279"/>
      <c r="J195" s="174" t="s">
        <v>171</v>
      </c>
      <c r="K195" s="175">
        <v>1680.306</v>
      </c>
      <c r="L195" s="176">
        <v>0</v>
      </c>
      <c r="M195" s="281">
        <v>0</v>
      </c>
      <c r="N195" s="282"/>
      <c r="O195" s="282"/>
      <c r="P195" s="280">
        <f>ROUND(V195*K195,3)</f>
        <v>0</v>
      </c>
      <c r="Q195" s="280"/>
      <c r="R195" s="39"/>
      <c r="T195" s="177" t="s">
        <v>21</v>
      </c>
      <c r="U195" s="46" t="s">
        <v>49</v>
      </c>
      <c r="V195" s="178">
        <f>L195+M195</f>
        <v>0</v>
      </c>
      <c r="W195" s="178">
        <f>ROUND(L195*K195,3)</f>
        <v>0</v>
      </c>
      <c r="X195" s="178">
        <f>ROUND(M195*K195,3)</f>
        <v>0</v>
      </c>
      <c r="Y195" s="38"/>
      <c r="Z195" s="179">
        <f>Y195*K195</f>
        <v>0</v>
      </c>
      <c r="AA195" s="179">
        <v>0</v>
      </c>
      <c r="AB195" s="179">
        <f>AA195*K195</f>
        <v>0</v>
      </c>
      <c r="AC195" s="179">
        <v>0</v>
      </c>
      <c r="AD195" s="179">
        <f>AC195*K195</f>
        <v>0</v>
      </c>
      <c r="AE195" s="180" t="s">
        <v>21</v>
      </c>
      <c r="AR195" s="21" t="s">
        <v>172</v>
      </c>
      <c r="AT195" s="21" t="s">
        <v>168</v>
      </c>
      <c r="AU195" s="21" t="s">
        <v>141</v>
      </c>
      <c r="AY195" s="21" t="s">
        <v>167</v>
      </c>
      <c r="BE195" s="113">
        <f>IF(U195="základná",P195,0)</f>
        <v>0</v>
      </c>
      <c r="BF195" s="113">
        <f>IF(U195="znížená",P195,0)</f>
        <v>0</v>
      </c>
      <c r="BG195" s="113">
        <f>IF(U195="zákl. prenesená",P195,0)</f>
        <v>0</v>
      </c>
      <c r="BH195" s="113">
        <f>IF(U195="zníž. prenesená",P195,0)</f>
        <v>0</v>
      </c>
      <c r="BI195" s="113">
        <f>IF(U195="nulová",P195,0)</f>
        <v>0</v>
      </c>
      <c r="BJ195" s="21" t="s">
        <v>141</v>
      </c>
      <c r="BK195" s="181">
        <f>ROUND(V195*K195,3)</f>
        <v>0</v>
      </c>
      <c r="BL195" s="21" t="s">
        <v>172</v>
      </c>
      <c r="BM195" s="21" t="s">
        <v>234</v>
      </c>
    </row>
    <row r="196" spans="2:65" s="10" customFormat="1" ht="16.5" customHeight="1">
      <c r="B196" s="182"/>
      <c r="C196" s="183"/>
      <c r="D196" s="183"/>
      <c r="E196" s="184" t="s">
        <v>21</v>
      </c>
      <c r="F196" s="283" t="s">
        <v>361</v>
      </c>
      <c r="G196" s="284"/>
      <c r="H196" s="284"/>
      <c r="I196" s="284"/>
      <c r="J196" s="183"/>
      <c r="K196" s="185">
        <v>1219.463</v>
      </c>
      <c r="L196" s="183"/>
      <c r="M196" s="183"/>
      <c r="N196" s="183"/>
      <c r="O196" s="183"/>
      <c r="P196" s="183"/>
      <c r="Q196" s="183"/>
      <c r="R196" s="186"/>
      <c r="T196" s="187"/>
      <c r="U196" s="183"/>
      <c r="V196" s="183"/>
      <c r="W196" s="183"/>
      <c r="X196" s="183"/>
      <c r="Y196" s="183"/>
      <c r="Z196" s="183"/>
      <c r="AA196" s="183"/>
      <c r="AB196" s="183"/>
      <c r="AC196" s="183"/>
      <c r="AD196" s="183"/>
      <c r="AE196" s="188"/>
      <c r="AT196" s="189" t="s">
        <v>174</v>
      </c>
      <c r="AU196" s="189" t="s">
        <v>141</v>
      </c>
      <c r="AV196" s="10" t="s">
        <v>141</v>
      </c>
      <c r="AW196" s="10" t="s">
        <v>7</v>
      </c>
      <c r="AX196" s="10" t="s">
        <v>84</v>
      </c>
      <c r="AY196" s="189" t="s">
        <v>167</v>
      </c>
    </row>
    <row r="197" spans="2:65" s="10" customFormat="1" ht="16.5" customHeight="1">
      <c r="B197" s="182"/>
      <c r="C197" s="183"/>
      <c r="D197" s="183"/>
      <c r="E197" s="184" t="s">
        <v>21</v>
      </c>
      <c r="F197" s="287" t="s">
        <v>362</v>
      </c>
      <c r="G197" s="288"/>
      <c r="H197" s="288"/>
      <c r="I197" s="288"/>
      <c r="J197" s="183"/>
      <c r="K197" s="185">
        <v>-4.8600000000000003</v>
      </c>
      <c r="L197" s="183"/>
      <c r="M197" s="183"/>
      <c r="N197" s="183"/>
      <c r="O197" s="183"/>
      <c r="P197" s="183"/>
      <c r="Q197" s="183"/>
      <c r="R197" s="186"/>
      <c r="T197" s="187"/>
      <c r="U197" s="183"/>
      <c r="V197" s="183"/>
      <c r="W197" s="183"/>
      <c r="X197" s="183"/>
      <c r="Y197" s="183"/>
      <c r="Z197" s="183"/>
      <c r="AA197" s="183"/>
      <c r="AB197" s="183"/>
      <c r="AC197" s="183"/>
      <c r="AD197" s="183"/>
      <c r="AE197" s="188"/>
      <c r="AT197" s="189" t="s">
        <v>174</v>
      </c>
      <c r="AU197" s="189" t="s">
        <v>141</v>
      </c>
      <c r="AV197" s="10" t="s">
        <v>141</v>
      </c>
      <c r="AW197" s="10" t="s">
        <v>7</v>
      </c>
      <c r="AX197" s="10" t="s">
        <v>84</v>
      </c>
      <c r="AY197" s="189" t="s">
        <v>167</v>
      </c>
    </row>
    <row r="198" spans="2:65" s="10" customFormat="1" ht="16.5" customHeight="1">
      <c r="B198" s="182"/>
      <c r="C198" s="183"/>
      <c r="D198" s="183"/>
      <c r="E198" s="184" t="s">
        <v>21</v>
      </c>
      <c r="F198" s="287" t="s">
        <v>363</v>
      </c>
      <c r="G198" s="288"/>
      <c r="H198" s="288"/>
      <c r="I198" s="288"/>
      <c r="J198" s="183"/>
      <c r="K198" s="185">
        <v>-19.356000000000002</v>
      </c>
      <c r="L198" s="183"/>
      <c r="M198" s="183"/>
      <c r="N198" s="183"/>
      <c r="O198" s="183"/>
      <c r="P198" s="183"/>
      <c r="Q198" s="183"/>
      <c r="R198" s="186"/>
      <c r="T198" s="187"/>
      <c r="U198" s="183"/>
      <c r="V198" s="183"/>
      <c r="W198" s="183"/>
      <c r="X198" s="183"/>
      <c r="Y198" s="183"/>
      <c r="Z198" s="183"/>
      <c r="AA198" s="183"/>
      <c r="AB198" s="183"/>
      <c r="AC198" s="183"/>
      <c r="AD198" s="183"/>
      <c r="AE198" s="188"/>
      <c r="AT198" s="189" t="s">
        <v>174</v>
      </c>
      <c r="AU198" s="189" t="s">
        <v>141</v>
      </c>
      <c r="AV198" s="10" t="s">
        <v>141</v>
      </c>
      <c r="AW198" s="10" t="s">
        <v>7</v>
      </c>
      <c r="AX198" s="10" t="s">
        <v>84</v>
      </c>
      <c r="AY198" s="189" t="s">
        <v>167</v>
      </c>
    </row>
    <row r="199" spans="2:65" s="10" customFormat="1" ht="25.5" customHeight="1">
      <c r="B199" s="182"/>
      <c r="C199" s="183"/>
      <c r="D199" s="183"/>
      <c r="E199" s="184" t="s">
        <v>21</v>
      </c>
      <c r="F199" s="287" t="s">
        <v>364</v>
      </c>
      <c r="G199" s="288"/>
      <c r="H199" s="288"/>
      <c r="I199" s="288"/>
      <c r="J199" s="183"/>
      <c r="K199" s="185">
        <v>-49.164000000000001</v>
      </c>
      <c r="L199" s="183"/>
      <c r="M199" s="183"/>
      <c r="N199" s="183"/>
      <c r="O199" s="183"/>
      <c r="P199" s="183"/>
      <c r="Q199" s="183"/>
      <c r="R199" s="186"/>
      <c r="T199" s="187"/>
      <c r="U199" s="183"/>
      <c r="V199" s="183"/>
      <c r="W199" s="183"/>
      <c r="X199" s="183"/>
      <c r="Y199" s="183"/>
      <c r="Z199" s="183"/>
      <c r="AA199" s="183"/>
      <c r="AB199" s="183"/>
      <c r="AC199" s="183"/>
      <c r="AD199" s="183"/>
      <c r="AE199" s="188"/>
      <c r="AT199" s="189" t="s">
        <v>174</v>
      </c>
      <c r="AU199" s="189" t="s">
        <v>141</v>
      </c>
      <c r="AV199" s="10" t="s">
        <v>141</v>
      </c>
      <c r="AW199" s="10" t="s">
        <v>7</v>
      </c>
      <c r="AX199" s="10" t="s">
        <v>84</v>
      </c>
      <c r="AY199" s="189" t="s">
        <v>167</v>
      </c>
    </row>
    <row r="200" spans="2:65" s="10" customFormat="1" ht="16.5" customHeight="1">
      <c r="B200" s="182"/>
      <c r="C200" s="183"/>
      <c r="D200" s="183"/>
      <c r="E200" s="184" t="s">
        <v>21</v>
      </c>
      <c r="F200" s="287" t="s">
        <v>365</v>
      </c>
      <c r="G200" s="288"/>
      <c r="H200" s="288"/>
      <c r="I200" s="288"/>
      <c r="J200" s="183"/>
      <c r="K200" s="185">
        <v>795.154</v>
      </c>
      <c r="L200" s="183"/>
      <c r="M200" s="183"/>
      <c r="N200" s="183"/>
      <c r="O200" s="183"/>
      <c r="P200" s="183"/>
      <c r="Q200" s="183"/>
      <c r="R200" s="186"/>
      <c r="T200" s="187"/>
      <c r="U200" s="183"/>
      <c r="V200" s="183"/>
      <c r="W200" s="183"/>
      <c r="X200" s="183"/>
      <c r="Y200" s="183"/>
      <c r="Z200" s="183"/>
      <c r="AA200" s="183"/>
      <c r="AB200" s="183"/>
      <c r="AC200" s="183"/>
      <c r="AD200" s="183"/>
      <c r="AE200" s="188"/>
      <c r="AT200" s="189" t="s">
        <v>174</v>
      </c>
      <c r="AU200" s="189" t="s">
        <v>141</v>
      </c>
      <c r="AV200" s="10" t="s">
        <v>141</v>
      </c>
      <c r="AW200" s="10" t="s">
        <v>7</v>
      </c>
      <c r="AX200" s="10" t="s">
        <v>84</v>
      </c>
      <c r="AY200" s="189" t="s">
        <v>167</v>
      </c>
    </row>
    <row r="201" spans="2:65" s="10" customFormat="1" ht="16.5" customHeight="1">
      <c r="B201" s="182"/>
      <c r="C201" s="183"/>
      <c r="D201" s="183"/>
      <c r="E201" s="184" t="s">
        <v>21</v>
      </c>
      <c r="F201" s="287" t="s">
        <v>366</v>
      </c>
      <c r="G201" s="288"/>
      <c r="H201" s="288"/>
      <c r="I201" s="288"/>
      <c r="J201" s="183"/>
      <c r="K201" s="185">
        <v>-23.024000000000001</v>
      </c>
      <c r="L201" s="183"/>
      <c r="M201" s="183"/>
      <c r="N201" s="183"/>
      <c r="O201" s="183"/>
      <c r="P201" s="183"/>
      <c r="Q201" s="183"/>
      <c r="R201" s="186"/>
      <c r="T201" s="187"/>
      <c r="U201" s="183"/>
      <c r="V201" s="183"/>
      <c r="W201" s="183"/>
      <c r="X201" s="183"/>
      <c r="Y201" s="183"/>
      <c r="Z201" s="183"/>
      <c r="AA201" s="183"/>
      <c r="AB201" s="183"/>
      <c r="AC201" s="183"/>
      <c r="AD201" s="183"/>
      <c r="AE201" s="188"/>
      <c r="AT201" s="189" t="s">
        <v>174</v>
      </c>
      <c r="AU201" s="189" t="s">
        <v>141</v>
      </c>
      <c r="AV201" s="10" t="s">
        <v>141</v>
      </c>
      <c r="AW201" s="10" t="s">
        <v>7</v>
      </c>
      <c r="AX201" s="10" t="s">
        <v>84</v>
      </c>
      <c r="AY201" s="189" t="s">
        <v>167</v>
      </c>
    </row>
    <row r="202" spans="2:65" s="10" customFormat="1" ht="16.5" customHeight="1">
      <c r="B202" s="182"/>
      <c r="C202" s="183"/>
      <c r="D202" s="183"/>
      <c r="E202" s="184" t="s">
        <v>21</v>
      </c>
      <c r="F202" s="287" t="s">
        <v>367</v>
      </c>
      <c r="G202" s="288"/>
      <c r="H202" s="288"/>
      <c r="I202" s="288"/>
      <c r="J202" s="183"/>
      <c r="K202" s="185">
        <v>-186.684</v>
      </c>
      <c r="L202" s="183"/>
      <c r="M202" s="183"/>
      <c r="N202" s="183"/>
      <c r="O202" s="183"/>
      <c r="P202" s="183"/>
      <c r="Q202" s="183"/>
      <c r="R202" s="186"/>
      <c r="T202" s="187"/>
      <c r="U202" s="183"/>
      <c r="V202" s="183"/>
      <c r="W202" s="183"/>
      <c r="X202" s="183"/>
      <c r="Y202" s="183"/>
      <c r="Z202" s="183"/>
      <c r="AA202" s="183"/>
      <c r="AB202" s="183"/>
      <c r="AC202" s="183"/>
      <c r="AD202" s="183"/>
      <c r="AE202" s="188"/>
      <c r="AT202" s="189" t="s">
        <v>174</v>
      </c>
      <c r="AU202" s="189" t="s">
        <v>141</v>
      </c>
      <c r="AV202" s="10" t="s">
        <v>141</v>
      </c>
      <c r="AW202" s="10" t="s">
        <v>7</v>
      </c>
      <c r="AX202" s="10" t="s">
        <v>84</v>
      </c>
      <c r="AY202" s="189" t="s">
        <v>167</v>
      </c>
    </row>
    <row r="203" spans="2:65" s="10" customFormat="1" ht="16.5" customHeight="1">
      <c r="B203" s="182"/>
      <c r="C203" s="183"/>
      <c r="D203" s="183"/>
      <c r="E203" s="184" t="s">
        <v>21</v>
      </c>
      <c r="F203" s="287" t="s">
        <v>368</v>
      </c>
      <c r="G203" s="288"/>
      <c r="H203" s="288"/>
      <c r="I203" s="288"/>
      <c r="J203" s="183"/>
      <c r="K203" s="185">
        <v>-22.75</v>
      </c>
      <c r="L203" s="183"/>
      <c r="M203" s="183"/>
      <c r="N203" s="183"/>
      <c r="O203" s="183"/>
      <c r="P203" s="183"/>
      <c r="Q203" s="183"/>
      <c r="R203" s="186"/>
      <c r="T203" s="187"/>
      <c r="U203" s="183"/>
      <c r="V203" s="183"/>
      <c r="W203" s="183"/>
      <c r="X203" s="183"/>
      <c r="Y203" s="183"/>
      <c r="Z203" s="183"/>
      <c r="AA203" s="183"/>
      <c r="AB203" s="183"/>
      <c r="AC203" s="183"/>
      <c r="AD203" s="183"/>
      <c r="AE203" s="188"/>
      <c r="AT203" s="189" t="s">
        <v>174</v>
      </c>
      <c r="AU203" s="189" t="s">
        <v>141</v>
      </c>
      <c r="AV203" s="10" t="s">
        <v>141</v>
      </c>
      <c r="AW203" s="10" t="s">
        <v>7</v>
      </c>
      <c r="AX203" s="10" t="s">
        <v>84</v>
      </c>
      <c r="AY203" s="189" t="s">
        <v>167</v>
      </c>
    </row>
    <row r="204" spans="2:65" s="10" customFormat="1" ht="16.5" customHeight="1">
      <c r="B204" s="182"/>
      <c r="C204" s="183"/>
      <c r="D204" s="183"/>
      <c r="E204" s="184" t="s">
        <v>21</v>
      </c>
      <c r="F204" s="287" t="s">
        <v>369</v>
      </c>
      <c r="G204" s="288"/>
      <c r="H204" s="288"/>
      <c r="I204" s="288"/>
      <c r="J204" s="183"/>
      <c r="K204" s="185">
        <v>-29.25</v>
      </c>
      <c r="L204" s="183"/>
      <c r="M204" s="183"/>
      <c r="N204" s="183"/>
      <c r="O204" s="183"/>
      <c r="P204" s="183"/>
      <c r="Q204" s="183"/>
      <c r="R204" s="186"/>
      <c r="T204" s="187"/>
      <c r="U204" s="183"/>
      <c r="V204" s="183"/>
      <c r="W204" s="183"/>
      <c r="X204" s="183"/>
      <c r="Y204" s="183"/>
      <c r="Z204" s="183"/>
      <c r="AA204" s="183"/>
      <c r="AB204" s="183"/>
      <c r="AC204" s="183"/>
      <c r="AD204" s="183"/>
      <c r="AE204" s="188"/>
      <c r="AT204" s="189" t="s">
        <v>174</v>
      </c>
      <c r="AU204" s="189" t="s">
        <v>141</v>
      </c>
      <c r="AV204" s="10" t="s">
        <v>141</v>
      </c>
      <c r="AW204" s="10" t="s">
        <v>7</v>
      </c>
      <c r="AX204" s="10" t="s">
        <v>84</v>
      </c>
      <c r="AY204" s="189" t="s">
        <v>167</v>
      </c>
    </row>
    <row r="205" spans="2:65" s="12" customFormat="1" ht="16.5" customHeight="1">
      <c r="B205" s="203"/>
      <c r="C205" s="204"/>
      <c r="D205" s="204"/>
      <c r="E205" s="205" t="s">
        <v>21</v>
      </c>
      <c r="F205" s="306" t="s">
        <v>323</v>
      </c>
      <c r="G205" s="307"/>
      <c r="H205" s="307"/>
      <c r="I205" s="307"/>
      <c r="J205" s="204"/>
      <c r="K205" s="205" t="s">
        <v>21</v>
      </c>
      <c r="L205" s="204"/>
      <c r="M205" s="204"/>
      <c r="N205" s="204"/>
      <c r="O205" s="204"/>
      <c r="P205" s="204"/>
      <c r="Q205" s="204"/>
      <c r="R205" s="206"/>
      <c r="T205" s="207"/>
      <c r="U205" s="204"/>
      <c r="V205" s="204"/>
      <c r="W205" s="204"/>
      <c r="X205" s="204"/>
      <c r="Y205" s="204"/>
      <c r="Z205" s="204"/>
      <c r="AA205" s="204"/>
      <c r="AB205" s="204"/>
      <c r="AC205" s="204"/>
      <c r="AD205" s="204"/>
      <c r="AE205" s="208"/>
      <c r="AT205" s="209" t="s">
        <v>174</v>
      </c>
      <c r="AU205" s="209" t="s">
        <v>141</v>
      </c>
      <c r="AV205" s="12" t="s">
        <v>92</v>
      </c>
      <c r="AW205" s="12" t="s">
        <v>7</v>
      </c>
      <c r="AX205" s="12" t="s">
        <v>84</v>
      </c>
      <c r="AY205" s="209" t="s">
        <v>167</v>
      </c>
    </row>
    <row r="206" spans="2:65" s="10" customFormat="1" ht="16.5" customHeight="1">
      <c r="B206" s="182"/>
      <c r="C206" s="183"/>
      <c r="D206" s="183"/>
      <c r="E206" s="184" t="s">
        <v>21</v>
      </c>
      <c r="F206" s="287" t="s">
        <v>370</v>
      </c>
      <c r="G206" s="288"/>
      <c r="H206" s="288"/>
      <c r="I206" s="288"/>
      <c r="J206" s="183"/>
      <c r="K206" s="185">
        <v>-9.8800000000000008</v>
      </c>
      <c r="L206" s="183"/>
      <c r="M206" s="183"/>
      <c r="N206" s="183"/>
      <c r="O206" s="183"/>
      <c r="P206" s="183"/>
      <c r="Q206" s="183"/>
      <c r="R206" s="186"/>
      <c r="T206" s="187"/>
      <c r="U206" s="183"/>
      <c r="V206" s="183"/>
      <c r="W206" s="183"/>
      <c r="X206" s="183"/>
      <c r="Y206" s="183"/>
      <c r="Z206" s="183"/>
      <c r="AA206" s="183"/>
      <c r="AB206" s="183"/>
      <c r="AC206" s="183"/>
      <c r="AD206" s="183"/>
      <c r="AE206" s="188"/>
      <c r="AT206" s="189" t="s">
        <v>174</v>
      </c>
      <c r="AU206" s="189" t="s">
        <v>141</v>
      </c>
      <c r="AV206" s="10" t="s">
        <v>141</v>
      </c>
      <c r="AW206" s="10" t="s">
        <v>7</v>
      </c>
      <c r="AX206" s="10" t="s">
        <v>84</v>
      </c>
      <c r="AY206" s="189" t="s">
        <v>167</v>
      </c>
    </row>
    <row r="207" spans="2:65" s="12" customFormat="1" ht="16.5" customHeight="1">
      <c r="B207" s="203"/>
      <c r="C207" s="204"/>
      <c r="D207" s="204"/>
      <c r="E207" s="205" t="s">
        <v>21</v>
      </c>
      <c r="F207" s="306" t="s">
        <v>325</v>
      </c>
      <c r="G207" s="307"/>
      <c r="H207" s="307"/>
      <c r="I207" s="307"/>
      <c r="J207" s="204"/>
      <c r="K207" s="205" t="s">
        <v>21</v>
      </c>
      <c r="L207" s="204"/>
      <c r="M207" s="204"/>
      <c r="N207" s="204"/>
      <c r="O207" s="204"/>
      <c r="P207" s="204"/>
      <c r="Q207" s="204"/>
      <c r="R207" s="206"/>
      <c r="T207" s="207"/>
      <c r="U207" s="204"/>
      <c r="V207" s="204"/>
      <c r="W207" s="204"/>
      <c r="X207" s="204"/>
      <c r="Y207" s="204"/>
      <c r="Z207" s="204"/>
      <c r="AA207" s="204"/>
      <c r="AB207" s="204"/>
      <c r="AC207" s="204"/>
      <c r="AD207" s="204"/>
      <c r="AE207" s="208"/>
      <c r="AT207" s="209" t="s">
        <v>174</v>
      </c>
      <c r="AU207" s="209" t="s">
        <v>141</v>
      </c>
      <c r="AV207" s="12" t="s">
        <v>92</v>
      </c>
      <c r="AW207" s="12" t="s">
        <v>7</v>
      </c>
      <c r="AX207" s="12" t="s">
        <v>84</v>
      </c>
      <c r="AY207" s="209" t="s">
        <v>167</v>
      </c>
    </row>
    <row r="208" spans="2:65" s="10" customFormat="1" ht="16.5" customHeight="1">
      <c r="B208" s="182"/>
      <c r="C208" s="183"/>
      <c r="D208" s="183"/>
      <c r="E208" s="184" t="s">
        <v>21</v>
      </c>
      <c r="F208" s="287" t="s">
        <v>371</v>
      </c>
      <c r="G208" s="288"/>
      <c r="H208" s="288"/>
      <c r="I208" s="288"/>
      <c r="J208" s="183"/>
      <c r="K208" s="185">
        <v>-11</v>
      </c>
      <c r="L208" s="183"/>
      <c r="M208" s="183"/>
      <c r="N208" s="183"/>
      <c r="O208" s="183"/>
      <c r="P208" s="183"/>
      <c r="Q208" s="183"/>
      <c r="R208" s="186"/>
      <c r="T208" s="187"/>
      <c r="U208" s="183"/>
      <c r="V208" s="183"/>
      <c r="W208" s="183"/>
      <c r="X208" s="183"/>
      <c r="Y208" s="183"/>
      <c r="Z208" s="183"/>
      <c r="AA208" s="183"/>
      <c r="AB208" s="183"/>
      <c r="AC208" s="183"/>
      <c r="AD208" s="183"/>
      <c r="AE208" s="188"/>
      <c r="AT208" s="189" t="s">
        <v>174</v>
      </c>
      <c r="AU208" s="189" t="s">
        <v>141</v>
      </c>
      <c r="AV208" s="10" t="s">
        <v>141</v>
      </c>
      <c r="AW208" s="10" t="s">
        <v>7</v>
      </c>
      <c r="AX208" s="10" t="s">
        <v>84</v>
      </c>
      <c r="AY208" s="189" t="s">
        <v>167</v>
      </c>
    </row>
    <row r="209" spans="2:65" s="12" customFormat="1" ht="16.5" customHeight="1">
      <c r="B209" s="203"/>
      <c r="C209" s="204"/>
      <c r="D209" s="204"/>
      <c r="E209" s="205" t="s">
        <v>21</v>
      </c>
      <c r="F209" s="306" t="s">
        <v>327</v>
      </c>
      <c r="G209" s="307"/>
      <c r="H209" s="307"/>
      <c r="I209" s="307"/>
      <c r="J209" s="204"/>
      <c r="K209" s="205" t="s">
        <v>21</v>
      </c>
      <c r="L209" s="204"/>
      <c r="M209" s="204"/>
      <c r="N209" s="204"/>
      <c r="O209" s="204"/>
      <c r="P209" s="204"/>
      <c r="Q209" s="204"/>
      <c r="R209" s="206"/>
      <c r="T209" s="207"/>
      <c r="U209" s="204"/>
      <c r="V209" s="204"/>
      <c r="W209" s="204"/>
      <c r="X209" s="204"/>
      <c r="Y209" s="204"/>
      <c r="Z209" s="204"/>
      <c r="AA209" s="204"/>
      <c r="AB209" s="204"/>
      <c r="AC209" s="204"/>
      <c r="AD209" s="204"/>
      <c r="AE209" s="208"/>
      <c r="AT209" s="209" t="s">
        <v>174</v>
      </c>
      <c r="AU209" s="209" t="s">
        <v>141</v>
      </c>
      <c r="AV209" s="12" t="s">
        <v>92</v>
      </c>
      <c r="AW209" s="12" t="s">
        <v>7</v>
      </c>
      <c r="AX209" s="12" t="s">
        <v>84</v>
      </c>
      <c r="AY209" s="209" t="s">
        <v>167</v>
      </c>
    </row>
    <row r="210" spans="2:65" s="10" customFormat="1" ht="16.5" customHeight="1">
      <c r="B210" s="182"/>
      <c r="C210" s="183"/>
      <c r="D210" s="183"/>
      <c r="E210" s="184" t="s">
        <v>21</v>
      </c>
      <c r="F210" s="287" t="s">
        <v>372</v>
      </c>
      <c r="G210" s="288"/>
      <c r="H210" s="288"/>
      <c r="I210" s="288"/>
      <c r="J210" s="183"/>
      <c r="K210" s="185">
        <v>-2.343</v>
      </c>
      <c r="L210" s="183"/>
      <c r="M210" s="183"/>
      <c r="N210" s="183"/>
      <c r="O210" s="183"/>
      <c r="P210" s="183"/>
      <c r="Q210" s="183"/>
      <c r="R210" s="186"/>
      <c r="T210" s="187"/>
      <c r="U210" s="183"/>
      <c r="V210" s="183"/>
      <c r="W210" s="183"/>
      <c r="X210" s="183"/>
      <c r="Y210" s="183"/>
      <c r="Z210" s="183"/>
      <c r="AA210" s="183"/>
      <c r="AB210" s="183"/>
      <c r="AC210" s="183"/>
      <c r="AD210" s="183"/>
      <c r="AE210" s="188"/>
      <c r="AT210" s="189" t="s">
        <v>174</v>
      </c>
      <c r="AU210" s="189" t="s">
        <v>141</v>
      </c>
      <c r="AV210" s="10" t="s">
        <v>141</v>
      </c>
      <c r="AW210" s="10" t="s">
        <v>7</v>
      </c>
      <c r="AX210" s="10" t="s">
        <v>84</v>
      </c>
      <c r="AY210" s="189" t="s">
        <v>167</v>
      </c>
    </row>
    <row r="211" spans="2:65" s="12" customFormat="1" ht="16.5" customHeight="1">
      <c r="B211" s="203"/>
      <c r="C211" s="204"/>
      <c r="D211" s="204"/>
      <c r="E211" s="205" t="s">
        <v>21</v>
      </c>
      <c r="F211" s="306" t="s">
        <v>329</v>
      </c>
      <c r="G211" s="307"/>
      <c r="H211" s="307"/>
      <c r="I211" s="307"/>
      <c r="J211" s="204"/>
      <c r="K211" s="205" t="s">
        <v>21</v>
      </c>
      <c r="L211" s="204"/>
      <c r="M211" s="204"/>
      <c r="N211" s="204"/>
      <c r="O211" s="204"/>
      <c r="P211" s="204"/>
      <c r="Q211" s="204"/>
      <c r="R211" s="206"/>
      <c r="T211" s="207"/>
      <c r="U211" s="204"/>
      <c r="V211" s="204"/>
      <c r="W211" s="204"/>
      <c r="X211" s="204"/>
      <c r="Y211" s="204"/>
      <c r="Z211" s="204"/>
      <c r="AA211" s="204"/>
      <c r="AB211" s="204"/>
      <c r="AC211" s="204"/>
      <c r="AD211" s="204"/>
      <c r="AE211" s="208"/>
      <c r="AT211" s="209" t="s">
        <v>174</v>
      </c>
      <c r="AU211" s="209" t="s">
        <v>141</v>
      </c>
      <c r="AV211" s="12" t="s">
        <v>92</v>
      </c>
      <c r="AW211" s="12" t="s">
        <v>7</v>
      </c>
      <c r="AX211" s="12" t="s">
        <v>84</v>
      </c>
      <c r="AY211" s="209" t="s">
        <v>167</v>
      </c>
    </row>
    <row r="212" spans="2:65" s="10" customFormat="1" ht="16.5" customHeight="1">
      <c r="B212" s="182"/>
      <c r="C212" s="183"/>
      <c r="D212" s="183"/>
      <c r="E212" s="184" t="s">
        <v>21</v>
      </c>
      <c r="F212" s="287" t="s">
        <v>330</v>
      </c>
      <c r="G212" s="288"/>
      <c r="H212" s="288"/>
      <c r="I212" s="288"/>
      <c r="J212" s="183"/>
      <c r="K212" s="185">
        <v>24</v>
      </c>
      <c r="L212" s="183"/>
      <c r="M212" s="183"/>
      <c r="N212" s="183"/>
      <c r="O212" s="183"/>
      <c r="P212" s="183"/>
      <c r="Q212" s="183"/>
      <c r="R212" s="186"/>
      <c r="T212" s="187"/>
      <c r="U212" s="183"/>
      <c r="V212" s="183"/>
      <c r="W212" s="183"/>
      <c r="X212" s="183"/>
      <c r="Y212" s="183"/>
      <c r="Z212" s="183"/>
      <c r="AA212" s="183"/>
      <c r="AB212" s="183"/>
      <c r="AC212" s="183"/>
      <c r="AD212" s="183"/>
      <c r="AE212" s="188"/>
      <c r="AT212" s="189" t="s">
        <v>174</v>
      </c>
      <c r="AU212" s="189" t="s">
        <v>141</v>
      </c>
      <c r="AV212" s="10" t="s">
        <v>141</v>
      </c>
      <c r="AW212" s="10" t="s">
        <v>7</v>
      </c>
      <c r="AX212" s="10" t="s">
        <v>84</v>
      </c>
      <c r="AY212" s="189" t="s">
        <v>167</v>
      </c>
    </row>
    <row r="213" spans="2:65" s="11" customFormat="1" ht="16.5" customHeight="1">
      <c r="B213" s="190"/>
      <c r="C213" s="191"/>
      <c r="D213" s="191"/>
      <c r="E213" s="192" t="s">
        <v>21</v>
      </c>
      <c r="F213" s="285" t="s">
        <v>175</v>
      </c>
      <c r="G213" s="286"/>
      <c r="H213" s="286"/>
      <c r="I213" s="286"/>
      <c r="J213" s="191"/>
      <c r="K213" s="193">
        <v>1680.306</v>
      </c>
      <c r="L213" s="191"/>
      <c r="M213" s="191"/>
      <c r="N213" s="191"/>
      <c r="O213" s="191"/>
      <c r="P213" s="191"/>
      <c r="Q213" s="191"/>
      <c r="R213" s="194"/>
      <c r="T213" s="195"/>
      <c r="U213" s="191"/>
      <c r="V213" s="191"/>
      <c r="W213" s="191"/>
      <c r="X213" s="191"/>
      <c r="Y213" s="191"/>
      <c r="Z213" s="191"/>
      <c r="AA213" s="191"/>
      <c r="AB213" s="191"/>
      <c r="AC213" s="191"/>
      <c r="AD213" s="191"/>
      <c r="AE213" s="196"/>
      <c r="AT213" s="197" t="s">
        <v>174</v>
      </c>
      <c r="AU213" s="197" t="s">
        <v>141</v>
      </c>
      <c r="AV213" s="11" t="s">
        <v>172</v>
      </c>
      <c r="AW213" s="11" t="s">
        <v>7</v>
      </c>
      <c r="AX213" s="11" t="s">
        <v>92</v>
      </c>
      <c r="AY213" s="197" t="s">
        <v>167</v>
      </c>
    </row>
    <row r="214" spans="2:65" s="1" customFormat="1" ht="25.5" customHeight="1">
      <c r="B214" s="37"/>
      <c r="C214" s="198" t="s">
        <v>203</v>
      </c>
      <c r="D214" s="198" t="s">
        <v>221</v>
      </c>
      <c r="E214" s="199" t="s">
        <v>373</v>
      </c>
      <c r="F214" s="289" t="s">
        <v>374</v>
      </c>
      <c r="G214" s="289"/>
      <c r="H214" s="289"/>
      <c r="I214" s="289"/>
      <c r="J214" s="200" t="s">
        <v>207</v>
      </c>
      <c r="K214" s="201">
        <v>2954.4169999999999</v>
      </c>
      <c r="L214" s="202">
        <v>0</v>
      </c>
      <c r="M214" s="290"/>
      <c r="N214" s="290"/>
      <c r="O214" s="291"/>
      <c r="P214" s="280">
        <f>ROUND(V214*K214,3)</f>
        <v>0</v>
      </c>
      <c r="Q214" s="280"/>
      <c r="R214" s="39"/>
      <c r="T214" s="177" t="s">
        <v>21</v>
      </c>
      <c r="U214" s="46" t="s">
        <v>49</v>
      </c>
      <c r="V214" s="178">
        <f>L214+M214</f>
        <v>0</v>
      </c>
      <c r="W214" s="178">
        <f>ROUND(L214*K214,3)</f>
        <v>0</v>
      </c>
      <c r="X214" s="178">
        <f>ROUND(M214*K214,3)</f>
        <v>0</v>
      </c>
      <c r="Y214" s="38"/>
      <c r="Z214" s="179">
        <f>Y214*K214</f>
        <v>0</v>
      </c>
      <c r="AA214" s="179">
        <v>0</v>
      </c>
      <c r="AB214" s="179">
        <f>AA214*K214</f>
        <v>0</v>
      </c>
      <c r="AC214" s="179">
        <v>0</v>
      </c>
      <c r="AD214" s="179">
        <f>AC214*K214</f>
        <v>0</v>
      </c>
      <c r="AE214" s="180" t="s">
        <v>21</v>
      </c>
      <c r="AR214" s="21" t="s">
        <v>185</v>
      </c>
      <c r="AT214" s="21" t="s">
        <v>221</v>
      </c>
      <c r="AU214" s="21" t="s">
        <v>141</v>
      </c>
      <c r="AY214" s="21" t="s">
        <v>167</v>
      </c>
      <c r="BE214" s="113">
        <f>IF(U214="základná",P214,0)</f>
        <v>0</v>
      </c>
      <c r="BF214" s="113">
        <f>IF(U214="znížená",P214,0)</f>
        <v>0</v>
      </c>
      <c r="BG214" s="113">
        <f>IF(U214="zákl. prenesená",P214,0)</f>
        <v>0</v>
      </c>
      <c r="BH214" s="113">
        <f>IF(U214="zníž. prenesená",P214,0)</f>
        <v>0</v>
      </c>
      <c r="BI214" s="113">
        <f>IF(U214="nulová",P214,0)</f>
        <v>0</v>
      </c>
      <c r="BJ214" s="21" t="s">
        <v>141</v>
      </c>
      <c r="BK214" s="181">
        <f>ROUND(V214*K214,3)</f>
        <v>0</v>
      </c>
      <c r="BL214" s="21" t="s">
        <v>172</v>
      </c>
      <c r="BM214" s="21" t="s">
        <v>238</v>
      </c>
    </row>
    <row r="215" spans="2:65" s="10" customFormat="1" ht="16.5" customHeight="1">
      <c r="B215" s="182"/>
      <c r="C215" s="183"/>
      <c r="D215" s="183"/>
      <c r="E215" s="184" t="s">
        <v>21</v>
      </c>
      <c r="F215" s="283" t="s">
        <v>375</v>
      </c>
      <c r="G215" s="284"/>
      <c r="H215" s="284"/>
      <c r="I215" s="284"/>
      <c r="J215" s="183"/>
      <c r="K215" s="185">
        <v>1680.306</v>
      </c>
      <c r="L215" s="183"/>
      <c r="M215" s="183"/>
      <c r="N215" s="183"/>
      <c r="O215" s="183"/>
      <c r="P215" s="183"/>
      <c r="Q215" s="183"/>
      <c r="R215" s="186"/>
      <c r="T215" s="187"/>
      <c r="U215" s="183"/>
      <c r="V215" s="183"/>
      <c r="W215" s="183"/>
      <c r="X215" s="183"/>
      <c r="Y215" s="183"/>
      <c r="Z215" s="183"/>
      <c r="AA215" s="183"/>
      <c r="AB215" s="183"/>
      <c r="AC215" s="183"/>
      <c r="AD215" s="183"/>
      <c r="AE215" s="188"/>
      <c r="AT215" s="189" t="s">
        <v>174</v>
      </c>
      <c r="AU215" s="189" t="s">
        <v>141</v>
      </c>
      <c r="AV215" s="10" t="s">
        <v>141</v>
      </c>
      <c r="AW215" s="10" t="s">
        <v>7</v>
      </c>
      <c r="AX215" s="10" t="s">
        <v>84</v>
      </c>
      <c r="AY215" s="189" t="s">
        <v>167</v>
      </c>
    </row>
    <row r="216" spans="2:65" s="10" customFormat="1" ht="16.5" customHeight="1">
      <c r="B216" s="182"/>
      <c r="C216" s="183"/>
      <c r="D216" s="183"/>
      <c r="E216" s="184" t="s">
        <v>21</v>
      </c>
      <c r="F216" s="287" t="s">
        <v>376</v>
      </c>
      <c r="G216" s="288"/>
      <c r="H216" s="288"/>
      <c r="I216" s="288"/>
      <c r="J216" s="183"/>
      <c r="K216" s="185">
        <v>-38.963000000000001</v>
      </c>
      <c r="L216" s="183"/>
      <c r="M216" s="183"/>
      <c r="N216" s="183"/>
      <c r="O216" s="183"/>
      <c r="P216" s="183"/>
      <c r="Q216" s="183"/>
      <c r="R216" s="186"/>
      <c r="T216" s="187"/>
      <c r="U216" s="183"/>
      <c r="V216" s="183"/>
      <c r="W216" s="183"/>
      <c r="X216" s="183"/>
      <c r="Y216" s="183"/>
      <c r="Z216" s="183"/>
      <c r="AA216" s="183"/>
      <c r="AB216" s="183"/>
      <c r="AC216" s="183"/>
      <c r="AD216" s="183"/>
      <c r="AE216" s="188"/>
      <c r="AT216" s="189" t="s">
        <v>174</v>
      </c>
      <c r="AU216" s="189" t="s">
        <v>141</v>
      </c>
      <c r="AV216" s="10" t="s">
        <v>141</v>
      </c>
      <c r="AW216" s="10" t="s">
        <v>7</v>
      </c>
      <c r="AX216" s="10" t="s">
        <v>84</v>
      </c>
      <c r="AY216" s="189" t="s">
        <v>167</v>
      </c>
    </row>
    <row r="217" spans="2:65" s="11" customFormat="1" ht="16.5" customHeight="1">
      <c r="B217" s="190"/>
      <c r="C217" s="191"/>
      <c r="D217" s="191"/>
      <c r="E217" s="192" t="s">
        <v>21</v>
      </c>
      <c r="F217" s="285" t="s">
        <v>175</v>
      </c>
      <c r="G217" s="286"/>
      <c r="H217" s="286"/>
      <c r="I217" s="286"/>
      <c r="J217" s="191"/>
      <c r="K217" s="193">
        <v>1641.3430000000001</v>
      </c>
      <c r="L217" s="191"/>
      <c r="M217" s="191"/>
      <c r="N217" s="191"/>
      <c r="O217" s="191"/>
      <c r="P217" s="191"/>
      <c r="Q217" s="191"/>
      <c r="R217" s="194"/>
      <c r="T217" s="195"/>
      <c r="U217" s="191"/>
      <c r="V217" s="191"/>
      <c r="W217" s="191"/>
      <c r="X217" s="191"/>
      <c r="Y217" s="191"/>
      <c r="Z217" s="191"/>
      <c r="AA217" s="191"/>
      <c r="AB217" s="191"/>
      <c r="AC217" s="191"/>
      <c r="AD217" s="191"/>
      <c r="AE217" s="196"/>
      <c r="AT217" s="197" t="s">
        <v>174</v>
      </c>
      <c r="AU217" s="197" t="s">
        <v>141</v>
      </c>
      <c r="AV217" s="11" t="s">
        <v>172</v>
      </c>
      <c r="AW217" s="11" t="s">
        <v>7</v>
      </c>
      <c r="AX217" s="11" t="s">
        <v>84</v>
      </c>
      <c r="AY217" s="197" t="s">
        <v>167</v>
      </c>
    </row>
    <row r="218" spans="2:65" s="10" customFormat="1" ht="16.5" customHeight="1">
      <c r="B218" s="182"/>
      <c r="C218" s="183"/>
      <c r="D218" s="183"/>
      <c r="E218" s="184" t="s">
        <v>21</v>
      </c>
      <c r="F218" s="287" t="s">
        <v>377</v>
      </c>
      <c r="G218" s="288"/>
      <c r="H218" s="288"/>
      <c r="I218" s="288"/>
      <c r="J218" s="183"/>
      <c r="K218" s="185">
        <v>2954.4169999999999</v>
      </c>
      <c r="L218" s="183"/>
      <c r="M218" s="183"/>
      <c r="N218" s="183"/>
      <c r="O218" s="183"/>
      <c r="P218" s="183"/>
      <c r="Q218" s="183"/>
      <c r="R218" s="186"/>
      <c r="T218" s="187"/>
      <c r="U218" s="183"/>
      <c r="V218" s="183"/>
      <c r="W218" s="183"/>
      <c r="X218" s="183"/>
      <c r="Y218" s="183"/>
      <c r="Z218" s="183"/>
      <c r="AA218" s="183"/>
      <c r="AB218" s="183"/>
      <c r="AC218" s="183"/>
      <c r="AD218" s="183"/>
      <c r="AE218" s="188"/>
      <c r="AT218" s="189" t="s">
        <v>174</v>
      </c>
      <c r="AU218" s="189" t="s">
        <v>141</v>
      </c>
      <c r="AV218" s="10" t="s">
        <v>141</v>
      </c>
      <c r="AW218" s="10" t="s">
        <v>7</v>
      </c>
      <c r="AX218" s="10" t="s">
        <v>84</v>
      </c>
      <c r="AY218" s="189" t="s">
        <v>167</v>
      </c>
    </row>
    <row r="219" spans="2:65" s="11" customFormat="1" ht="16.5" customHeight="1">
      <c r="B219" s="190"/>
      <c r="C219" s="191"/>
      <c r="D219" s="191"/>
      <c r="E219" s="192" t="s">
        <v>21</v>
      </c>
      <c r="F219" s="285" t="s">
        <v>175</v>
      </c>
      <c r="G219" s="286"/>
      <c r="H219" s="286"/>
      <c r="I219" s="286"/>
      <c r="J219" s="191"/>
      <c r="K219" s="193">
        <v>2954.4169999999999</v>
      </c>
      <c r="L219" s="191"/>
      <c r="M219" s="191"/>
      <c r="N219" s="191"/>
      <c r="O219" s="191"/>
      <c r="P219" s="191"/>
      <c r="Q219" s="191"/>
      <c r="R219" s="194"/>
      <c r="T219" s="195"/>
      <c r="U219" s="191"/>
      <c r="V219" s="191"/>
      <c r="W219" s="191"/>
      <c r="X219" s="191"/>
      <c r="Y219" s="191"/>
      <c r="Z219" s="191"/>
      <c r="AA219" s="191"/>
      <c r="AB219" s="191"/>
      <c r="AC219" s="191"/>
      <c r="AD219" s="191"/>
      <c r="AE219" s="196"/>
      <c r="AT219" s="197" t="s">
        <v>174</v>
      </c>
      <c r="AU219" s="197" t="s">
        <v>141</v>
      </c>
      <c r="AV219" s="11" t="s">
        <v>172</v>
      </c>
      <c r="AW219" s="11" t="s">
        <v>7</v>
      </c>
      <c r="AX219" s="11" t="s">
        <v>92</v>
      </c>
      <c r="AY219" s="197" t="s">
        <v>167</v>
      </c>
    </row>
    <row r="220" spans="2:65" s="1" customFormat="1" ht="25.5" customHeight="1">
      <c r="B220" s="37"/>
      <c r="C220" s="172" t="s">
        <v>239</v>
      </c>
      <c r="D220" s="172" t="s">
        <v>168</v>
      </c>
      <c r="E220" s="173" t="s">
        <v>378</v>
      </c>
      <c r="F220" s="279" t="s">
        <v>379</v>
      </c>
      <c r="G220" s="279"/>
      <c r="H220" s="279"/>
      <c r="I220" s="279"/>
      <c r="J220" s="174" t="s">
        <v>171</v>
      </c>
      <c r="K220" s="175">
        <v>179.613</v>
      </c>
      <c r="L220" s="176">
        <v>0</v>
      </c>
      <c r="M220" s="281">
        <v>0</v>
      </c>
      <c r="N220" s="282"/>
      <c r="O220" s="282"/>
      <c r="P220" s="280">
        <f>ROUND(V220*K220,3)</f>
        <v>0</v>
      </c>
      <c r="Q220" s="280"/>
      <c r="R220" s="39"/>
      <c r="T220" s="177" t="s">
        <v>21</v>
      </c>
      <c r="U220" s="46" t="s">
        <v>49</v>
      </c>
      <c r="V220" s="178">
        <f>L220+M220</f>
        <v>0</v>
      </c>
      <c r="W220" s="178">
        <f>ROUND(L220*K220,3)</f>
        <v>0</v>
      </c>
      <c r="X220" s="178">
        <f>ROUND(M220*K220,3)</f>
        <v>0</v>
      </c>
      <c r="Y220" s="38"/>
      <c r="Z220" s="179">
        <f>Y220*K220</f>
        <v>0</v>
      </c>
      <c r="AA220" s="179">
        <v>0</v>
      </c>
      <c r="AB220" s="179">
        <f>AA220*K220</f>
        <v>0</v>
      </c>
      <c r="AC220" s="179">
        <v>0</v>
      </c>
      <c r="AD220" s="179">
        <f>AC220*K220</f>
        <v>0</v>
      </c>
      <c r="AE220" s="180" t="s">
        <v>21</v>
      </c>
      <c r="AR220" s="21" t="s">
        <v>172</v>
      </c>
      <c r="AT220" s="21" t="s">
        <v>168</v>
      </c>
      <c r="AU220" s="21" t="s">
        <v>141</v>
      </c>
      <c r="AY220" s="21" t="s">
        <v>167</v>
      </c>
      <c r="BE220" s="113">
        <f>IF(U220="základná",P220,0)</f>
        <v>0</v>
      </c>
      <c r="BF220" s="113">
        <f>IF(U220="znížená",P220,0)</f>
        <v>0</v>
      </c>
      <c r="BG220" s="113">
        <f>IF(U220="zákl. prenesená",P220,0)</f>
        <v>0</v>
      </c>
      <c r="BH220" s="113">
        <f>IF(U220="zníž. prenesená",P220,0)</f>
        <v>0</v>
      </c>
      <c r="BI220" s="113">
        <f>IF(U220="nulová",P220,0)</f>
        <v>0</v>
      </c>
      <c r="BJ220" s="21" t="s">
        <v>141</v>
      </c>
      <c r="BK220" s="181">
        <f>ROUND(V220*K220,3)</f>
        <v>0</v>
      </c>
      <c r="BL220" s="21" t="s">
        <v>172</v>
      </c>
      <c r="BM220" s="21" t="s">
        <v>242</v>
      </c>
    </row>
    <row r="221" spans="2:65" s="12" customFormat="1" ht="16.5" customHeight="1">
      <c r="B221" s="203"/>
      <c r="C221" s="204"/>
      <c r="D221" s="204"/>
      <c r="E221" s="205" t="s">
        <v>21</v>
      </c>
      <c r="F221" s="304" t="s">
        <v>315</v>
      </c>
      <c r="G221" s="305"/>
      <c r="H221" s="305"/>
      <c r="I221" s="305"/>
      <c r="J221" s="204"/>
      <c r="K221" s="205" t="s">
        <v>21</v>
      </c>
      <c r="L221" s="204"/>
      <c r="M221" s="204"/>
      <c r="N221" s="204"/>
      <c r="O221" s="204"/>
      <c r="P221" s="204"/>
      <c r="Q221" s="204"/>
      <c r="R221" s="206"/>
      <c r="T221" s="207"/>
      <c r="U221" s="204"/>
      <c r="V221" s="204"/>
      <c r="W221" s="204"/>
      <c r="X221" s="204"/>
      <c r="Y221" s="204"/>
      <c r="Z221" s="204"/>
      <c r="AA221" s="204"/>
      <c r="AB221" s="204"/>
      <c r="AC221" s="204"/>
      <c r="AD221" s="204"/>
      <c r="AE221" s="208"/>
      <c r="AT221" s="209" t="s">
        <v>174</v>
      </c>
      <c r="AU221" s="209" t="s">
        <v>141</v>
      </c>
      <c r="AV221" s="12" t="s">
        <v>92</v>
      </c>
      <c r="AW221" s="12" t="s">
        <v>7</v>
      </c>
      <c r="AX221" s="12" t="s">
        <v>84</v>
      </c>
      <c r="AY221" s="209" t="s">
        <v>167</v>
      </c>
    </row>
    <row r="222" spans="2:65" s="10" customFormat="1" ht="16.5" customHeight="1">
      <c r="B222" s="182"/>
      <c r="C222" s="183"/>
      <c r="D222" s="183"/>
      <c r="E222" s="184" t="s">
        <v>21</v>
      </c>
      <c r="F222" s="287" t="s">
        <v>380</v>
      </c>
      <c r="G222" s="288"/>
      <c r="H222" s="288"/>
      <c r="I222" s="288"/>
      <c r="J222" s="183"/>
      <c r="K222" s="185">
        <v>14.361000000000001</v>
      </c>
      <c r="L222" s="183"/>
      <c r="M222" s="183"/>
      <c r="N222" s="183"/>
      <c r="O222" s="183"/>
      <c r="P222" s="183"/>
      <c r="Q222" s="183"/>
      <c r="R222" s="186"/>
      <c r="T222" s="187"/>
      <c r="U222" s="183"/>
      <c r="V222" s="183"/>
      <c r="W222" s="183"/>
      <c r="X222" s="183"/>
      <c r="Y222" s="183"/>
      <c r="Z222" s="183"/>
      <c r="AA222" s="183"/>
      <c r="AB222" s="183"/>
      <c r="AC222" s="183"/>
      <c r="AD222" s="183"/>
      <c r="AE222" s="188"/>
      <c r="AT222" s="189" t="s">
        <v>174</v>
      </c>
      <c r="AU222" s="189" t="s">
        <v>141</v>
      </c>
      <c r="AV222" s="10" t="s">
        <v>141</v>
      </c>
      <c r="AW222" s="10" t="s">
        <v>7</v>
      </c>
      <c r="AX222" s="10" t="s">
        <v>84</v>
      </c>
      <c r="AY222" s="189" t="s">
        <v>167</v>
      </c>
    </row>
    <row r="223" spans="2:65" s="12" customFormat="1" ht="16.5" customHeight="1">
      <c r="B223" s="203"/>
      <c r="C223" s="204"/>
      <c r="D223" s="204"/>
      <c r="E223" s="205" t="s">
        <v>21</v>
      </c>
      <c r="F223" s="306" t="s">
        <v>317</v>
      </c>
      <c r="G223" s="307"/>
      <c r="H223" s="307"/>
      <c r="I223" s="307"/>
      <c r="J223" s="204"/>
      <c r="K223" s="205" t="s">
        <v>21</v>
      </c>
      <c r="L223" s="204"/>
      <c r="M223" s="204"/>
      <c r="N223" s="204"/>
      <c r="O223" s="204"/>
      <c r="P223" s="204"/>
      <c r="Q223" s="204"/>
      <c r="R223" s="206"/>
      <c r="T223" s="207"/>
      <c r="U223" s="204"/>
      <c r="V223" s="204"/>
      <c r="W223" s="204"/>
      <c r="X223" s="204"/>
      <c r="Y223" s="204"/>
      <c r="Z223" s="204"/>
      <c r="AA223" s="204"/>
      <c r="AB223" s="204"/>
      <c r="AC223" s="204"/>
      <c r="AD223" s="204"/>
      <c r="AE223" s="208"/>
      <c r="AT223" s="209" t="s">
        <v>174</v>
      </c>
      <c r="AU223" s="209" t="s">
        <v>141</v>
      </c>
      <c r="AV223" s="12" t="s">
        <v>92</v>
      </c>
      <c r="AW223" s="12" t="s">
        <v>7</v>
      </c>
      <c r="AX223" s="12" t="s">
        <v>84</v>
      </c>
      <c r="AY223" s="209" t="s">
        <v>167</v>
      </c>
    </row>
    <row r="224" spans="2:65" s="10" customFormat="1" ht="16.5" customHeight="1">
      <c r="B224" s="182"/>
      <c r="C224" s="183"/>
      <c r="D224" s="183"/>
      <c r="E224" s="184" t="s">
        <v>21</v>
      </c>
      <c r="F224" s="287" t="s">
        <v>381</v>
      </c>
      <c r="G224" s="288"/>
      <c r="H224" s="288"/>
      <c r="I224" s="288"/>
      <c r="J224" s="183"/>
      <c r="K224" s="185">
        <v>121.773</v>
      </c>
      <c r="L224" s="183"/>
      <c r="M224" s="183"/>
      <c r="N224" s="183"/>
      <c r="O224" s="183"/>
      <c r="P224" s="183"/>
      <c r="Q224" s="183"/>
      <c r="R224" s="186"/>
      <c r="T224" s="187"/>
      <c r="U224" s="183"/>
      <c r="V224" s="183"/>
      <c r="W224" s="183"/>
      <c r="X224" s="183"/>
      <c r="Y224" s="183"/>
      <c r="Z224" s="183"/>
      <c r="AA224" s="183"/>
      <c r="AB224" s="183"/>
      <c r="AC224" s="183"/>
      <c r="AD224" s="183"/>
      <c r="AE224" s="188"/>
      <c r="AT224" s="189" t="s">
        <v>174</v>
      </c>
      <c r="AU224" s="189" t="s">
        <v>141</v>
      </c>
      <c r="AV224" s="10" t="s">
        <v>141</v>
      </c>
      <c r="AW224" s="10" t="s">
        <v>7</v>
      </c>
      <c r="AX224" s="10" t="s">
        <v>84</v>
      </c>
      <c r="AY224" s="189" t="s">
        <v>167</v>
      </c>
    </row>
    <row r="225" spans="2:65" s="12" customFormat="1" ht="16.5" customHeight="1">
      <c r="B225" s="203"/>
      <c r="C225" s="204"/>
      <c r="D225" s="204"/>
      <c r="E225" s="205" t="s">
        <v>21</v>
      </c>
      <c r="F225" s="306" t="s">
        <v>319</v>
      </c>
      <c r="G225" s="307"/>
      <c r="H225" s="307"/>
      <c r="I225" s="307"/>
      <c r="J225" s="204"/>
      <c r="K225" s="205" t="s">
        <v>21</v>
      </c>
      <c r="L225" s="204"/>
      <c r="M225" s="204"/>
      <c r="N225" s="204"/>
      <c r="O225" s="204"/>
      <c r="P225" s="204"/>
      <c r="Q225" s="204"/>
      <c r="R225" s="206"/>
      <c r="T225" s="207"/>
      <c r="U225" s="204"/>
      <c r="V225" s="204"/>
      <c r="W225" s="204"/>
      <c r="X225" s="204"/>
      <c r="Y225" s="204"/>
      <c r="Z225" s="204"/>
      <c r="AA225" s="204"/>
      <c r="AB225" s="204"/>
      <c r="AC225" s="204"/>
      <c r="AD225" s="204"/>
      <c r="AE225" s="208"/>
      <c r="AT225" s="209" t="s">
        <v>174</v>
      </c>
      <c r="AU225" s="209" t="s">
        <v>141</v>
      </c>
      <c r="AV225" s="12" t="s">
        <v>92</v>
      </c>
      <c r="AW225" s="12" t="s">
        <v>7</v>
      </c>
      <c r="AX225" s="12" t="s">
        <v>84</v>
      </c>
      <c r="AY225" s="209" t="s">
        <v>167</v>
      </c>
    </row>
    <row r="226" spans="2:65" s="10" customFormat="1" ht="16.5" customHeight="1">
      <c r="B226" s="182"/>
      <c r="C226" s="183"/>
      <c r="D226" s="183"/>
      <c r="E226" s="184" t="s">
        <v>21</v>
      </c>
      <c r="F226" s="287" t="s">
        <v>382</v>
      </c>
      <c r="G226" s="288"/>
      <c r="H226" s="288"/>
      <c r="I226" s="288"/>
      <c r="J226" s="183"/>
      <c r="K226" s="185">
        <v>15.522</v>
      </c>
      <c r="L226" s="183"/>
      <c r="M226" s="183"/>
      <c r="N226" s="183"/>
      <c r="O226" s="183"/>
      <c r="P226" s="183"/>
      <c r="Q226" s="183"/>
      <c r="R226" s="186"/>
      <c r="T226" s="187"/>
      <c r="U226" s="183"/>
      <c r="V226" s="183"/>
      <c r="W226" s="183"/>
      <c r="X226" s="183"/>
      <c r="Y226" s="183"/>
      <c r="Z226" s="183"/>
      <c r="AA226" s="183"/>
      <c r="AB226" s="183"/>
      <c r="AC226" s="183"/>
      <c r="AD226" s="183"/>
      <c r="AE226" s="188"/>
      <c r="AT226" s="189" t="s">
        <v>174</v>
      </c>
      <c r="AU226" s="189" t="s">
        <v>141</v>
      </c>
      <c r="AV226" s="10" t="s">
        <v>141</v>
      </c>
      <c r="AW226" s="10" t="s">
        <v>7</v>
      </c>
      <c r="AX226" s="10" t="s">
        <v>84</v>
      </c>
      <c r="AY226" s="189" t="s">
        <v>167</v>
      </c>
    </row>
    <row r="227" spans="2:65" s="12" customFormat="1" ht="16.5" customHeight="1">
      <c r="B227" s="203"/>
      <c r="C227" s="204"/>
      <c r="D227" s="204"/>
      <c r="E227" s="205" t="s">
        <v>21</v>
      </c>
      <c r="F227" s="306" t="s">
        <v>321</v>
      </c>
      <c r="G227" s="307"/>
      <c r="H227" s="307"/>
      <c r="I227" s="307"/>
      <c r="J227" s="204"/>
      <c r="K227" s="205" t="s">
        <v>21</v>
      </c>
      <c r="L227" s="204"/>
      <c r="M227" s="204"/>
      <c r="N227" s="204"/>
      <c r="O227" s="204"/>
      <c r="P227" s="204"/>
      <c r="Q227" s="204"/>
      <c r="R227" s="206"/>
      <c r="T227" s="207"/>
      <c r="U227" s="204"/>
      <c r="V227" s="204"/>
      <c r="W227" s="204"/>
      <c r="X227" s="204"/>
      <c r="Y227" s="204"/>
      <c r="Z227" s="204"/>
      <c r="AA227" s="204"/>
      <c r="AB227" s="204"/>
      <c r="AC227" s="204"/>
      <c r="AD227" s="204"/>
      <c r="AE227" s="208"/>
      <c r="AT227" s="209" t="s">
        <v>174</v>
      </c>
      <c r="AU227" s="209" t="s">
        <v>141</v>
      </c>
      <c r="AV227" s="12" t="s">
        <v>92</v>
      </c>
      <c r="AW227" s="12" t="s">
        <v>7</v>
      </c>
      <c r="AX227" s="12" t="s">
        <v>84</v>
      </c>
      <c r="AY227" s="209" t="s">
        <v>167</v>
      </c>
    </row>
    <row r="228" spans="2:65" s="10" customFormat="1" ht="16.5" customHeight="1">
      <c r="B228" s="182"/>
      <c r="C228" s="183"/>
      <c r="D228" s="183"/>
      <c r="E228" s="184" t="s">
        <v>21</v>
      </c>
      <c r="F228" s="287" t="s">
        <v>383</v>
      </c>
      <c r="G228" s="288"/>
      <c r="H228" s="288"/>
      <c r="I228" s="288"/>
      <c r="J228" s="183"/>
      <c r="K228" s="185">
        <v>19.957000000000001</v>
      </c>
      <c r="L228" s="183"/>
      <c r="M228" s="183"/>
      <c r="N228" s="183"/>
      <c r="O228" s="183"/>
      <c r="P228" s="183"/>
      <c r="Q228" s="183"/>
      <c r="R228" s="186"/>
      <c r="T228" s="187"/>
      <c r="U228" s="183"/>
      <c r="V228" s="183"/>
      <c r="W228" s="183"/>
      <c r="X228" s="183"/>
      <c r="Y228" s="183"/>
      <c r="Z228" s="183"/>
      <c r="AA228" s="183"/>
      <c r="AB228" s="183"/>
      <c r="AC228" s="183"/>
      <c r="AD228" s="183"/>
      <c r="AE228" s="188"/>
      <c r="AT228" s="189" t="s">
        <v>174</v>
      </c>
      <c r="AU228" s="189" t="s">
        <v>141</v>
      </c>
      <c r="AV228" s="10" t="s">
        <v>141</v>
      </c>
      <c r="AW228" s="10" t="s">
        <v>7</v>
      </c>
      <c r="AX228" s="10" t="s">
        <v>84</v>
      </c>
      <c r="AY228" s="189" t="s">
        <v>167</v>
      </c>
    </row>
    <row r="229" spans="2:65" s="12" customFormat="1" ht="16.5" customHeight="1">
      <c r="B229" s="203"/>
      <c r="C229" s="204"/>
      <c r="D229" s="204"/>
      <c r="E229" s="205" t="s">
        <v>21</v>
      </c>
      <c r="F229" s="306" t="s">
        <v>325</v>
      </c>
      <c r="G229" s="307"/>
      <c r="H229" s="307"/>
      <c r="I229" s="307"/>
      <c r="J229" s="204"/>
      <c r="K229" s="205" t="s">
        <v>21</v>
      </c>
      <c r="L229" s="204"/>
      <c r="M229" s="204"/>
      <c r="N229" s="204"/>
      <c r="O229" s="204"/>
      <c r="P229" s="204"/>
      <c r="Q229" s="204"/>
      <c r="R229" s="206"/>
      <c r="T229" s="207"/>
      <c r="U229" s="204"/>
      <c r="V229" s="204"/>
      <c r="W229" s="204"/>
      <c r="X229" s="204"/>
      <c r="Y229" s="204"/>
      <c r="Z229" s="204"/>
      <c r="AA229" s="204"/>
      <c r="AB229" s="204"/>
      <c r="AC229" s="204"/>
      <c r="AD229" s="204"/>
      <c r="AE229" s="208"/>
      <c r="AT229" s="209" t="s">
        <v>174</v>
      </c>
      <c r="AU229" s="209" t="s">
        <v>141</v>
      </c>
      <c r="AV229" s="12" t="s">
        <v>92</v>
      </c>
      <c r="AW229" s="12" t="s">
        <v>7</v>
      </c>
      <c r="AX229" s="12" t="s">
        <v>84</v>
      </c>
      <c r="AY229" s="209" t="s">
        <v>167</v>
      </c>
    </row>
    <row r="230" spans="2:65" s="10" customFormat="1" ht="16.5" customHeight="1">
      <c r="B230" s="182"/>
      <c r="C230" s="183"/>
      <c r="D230" s="183"/>
      <c r="E230" s="184" t="s">
        <v>21</v>
      </c>
      <c r="F230" s="287" t="s">
        <v>384</v>
      </c>
      <c r="G230" s="288"/>
      <c r="H230" s="288"/>
      <c r="I230" s="288"/>
      <c r="J230" s="183"/>
      <c r="K230" s="185">
        <v>8</v>
      </c>
      <c r="L230" s="183"/>
      <c r="M230" s="183"/>
      <c r="N230" s="183"/>
      <c r="O230" s="183"/>
      <c r="P230" s="183"/>
      <c r="Q230" s="183"/>
      <c r="R230" s="186"/>
      <c r="T230" s="187"/>
      <c r="U230" s="183"/>
      <c r="V230" s="183"/>
      <c r="W230" s="183"/>
      <c r="X230" s="183"/>
      <c r="Y230" s="183"/>
      <c r="Z230" s="183"/>
      <c r="AA230" s="183"/>
      <c r="AB230" s="183"/>
      <c r="AC230" s="183"/>
      <c r="AD230" s="183"/>
      <c r="AE230" s="188"/>
      <c r="AT230" s="189" t="s">
        <v>174</v>
      </c>
      <c r="AU230" s="189" t="s">
        <v>141</v>
      </c>
      <c r="AV230" s="10" t="s">
        <v>141</v>
      </c>
      <c r="AW230" s="10" t="s">
        <v>7</v>
      </c>
      <c r="AX230" s="10" t="s">
        <v>84</v>
      </c>
      <c r="AY230" s="189" t="s">
        <v>167</v>
      </c>
    </row>
    <row r="231" spans="2:65" s="11" customFormat="1" ht="16.5" customHeight="1">
      <c r="B231" s="190"/>
      <c r="C231" s="191"/>
      <c r="D231" s="191"/>
      <c r="E231" s="192" t="s">
        <v>21</v>
      </c>
      <c r="F231" s="285" t="s">
        <v>175</v>
      </c>
      <c r="G231" s="286"/>
      <c r="H231" s="286"/>
      <c r="I231" s="286"/>
      <c r="J231" s="191"/>
      <c r="K231" s="193">
        <v>179.613</v>
      </c>
      <c r="L231" s="191"/>
      <c r="M231" s="191"/>
      <c r="N231" s="191"/>
      <c r="O231" s="191"/>
      <c r="P231" s="191"/>
      <c r="Q231" s="191"/>
      <c r="R231" s="194"/>
      <c r="T231" s="195"/>
      <c r="U231" s="191"/>
      <c r="V231" s="191"/>
      <c r="W231" s="191"/>
      <c r="X231" s="191"/>
      <c r="Y231" s="191"/>
      <c r="Z231" s="191"/>
      <c r="AA231" s="191"/>
      <c r="AB231" s="191"/>
      <c r="AC231" s="191"/>
      <c r="AD231" s="191"/>
      <c r="AE231" s="196"/>
      <c r="AT231" s="197" t="s">
        <v>174</v>
      </c>
      <c r="AU231" s="197" t="s">
        <v>141</v>
      </c>
      <c r="AV231" s="11" t="s">
        <v>172</v>
      </c>
      <c r="AW231" s="11" t="s">
        <v>7</v>
      </c>
      <c r="AX231" s="11" t="s">
        <v>92</v>
      </c>
      <c r="AY231" s="197" t="s">
        <v>167</v>
      </c>
    </row>
    <row r="232" spans="2:65" s="1" customFormat="1" ht="25.5" customHeight="1">
      <c r="B232" s="37"/>
      <c r="C232" s="198" t="s">
        <v>208</v>
      </c>
      <c r="D232" s="198" t="s">
        <v>221</v>
      </c>
      <c r="E232" s="199" t="s">
        <v>385</v>
      </c>
      <c r="F232" s="289" t="s">
        <v>386</v>
      </c>
      <c r="G232" s="289"/>
      <c r="H232" s="289"/>
      <c r="I232" s="289"/>
      <c r="J232" s="200" t="s">
        <v>207</v>
      </c>
      <c r="K232" s="201">
        <v>179.613</v>
      </c>
      <c r="L232" s="202">
        <v>0</v>
      </c>
      <c r="M232" s="290"/>
      <c r="N232" s="290"/>
      <c r="O232" s="291"/>
      <c r="P232" s="280">
        <f>ROUND(V232*K232,3)</f>
        <v>0</v>
      </c>
      <c r="Q232" s="280"/>
      <c r="R232" s="39"/>
      <c r="T232" s="177" t="s">
        <v>21</v>
      </c>
      <c r="U232" s="46" t="s">
        <v>49</v>
      </c>
      <c r="V232" s="178">
        <f>L232+M232</f>
        <v>0</v>
      </c>
      <c r="W232" s="178">
        <f>ROUND(L232*K232,3)</f>
        <v>0</v>
      </c>
      <c r="X232" s="178">
        <f>ROUND(M232*K232,3)</f>
        <v>0</v>
      </c>
      <c r="Y232" s="38"/>
      <c r="Z232" s="179">
        <f>Y232*K232</f>
        <v>0</v>
      </c>
      <c r="AA232" s="179">
        <v>0</v>
      </c>
      <c r="AB232" s="179">
        <f>AA232*K232</f>
        <v>0</v>
      </c>
      <c r="AC232" s="179">
        <v>0</v>
      </c>
      <c r="AD232" s="179">
        <f>AC232*K232</f>
        <v>0</v>
      </c>
      <c r="AE232" s="180" t="s">
        <v>21</v>
      </c>
      <c r="AR232" s="21" t="s">
        <v>185</v>
      </c>
      <c r="AT232" s="21" t="s">
        <v>221</v>
      </c>
      <c r="AU232" s="21" t="s">
        <v>141</v>
      </c>
      <c r="AY232" s="21" t="s">
        <v>167</v>
      </c>
      <c r="BE232" s="113">
        <f>IF(U232="základná",P232,0)</f>
        <v>0</v>
      </c>
      <c r="BF232" s="113">
        <f>IF(U232="znížená",P232,0)</f>
        <v>0</v>
      </c>
      <c r="BG232" s="113">
        <f>IF(U232="zákl. prenesená",P232,0)</f>
        <v>0</v>
      </c>
      <c r="BH232" s="113">
        <f>IF(U232="zníž. prenesená",P232,0)</f>
        <v>0</v>
      </c>
      <c r="BI232" s="113">
        <f>IF(U232="nulová",P232,0)</f>
        <v>0</v>
      </c>
      <c r="BJ232" s="21" t="s">
        <v>141</v>
      </c>
      <c r="BK232" s="181">
        <f>ROUND(V232*K232,3)</f>
        <v>0</v>
      </c>
      <c r="BL232" s="21" t="s">
        <v>172</v>
      </c>
      <c r="BM232" s="21" t="s">
        <v>245</v>
      </c>
    </row>
    <row r="233" spans="2:65" s="9" customFormat="1" ht="29.85" customHeight="1">
      <c r="B233" s="159"/>
      <c r="C233" s="160"/>
      <c r="D233" s="170" t="s">
        <v>292</v>
      </c>
      <c r="E233" s="170"/>
      <c r="F233" s="170"/>
      <c r="G233" s="170"/>
      <c r="H233" s="170"/>
      <c r="I233" s="170"/>
      <c r="J233" s="170"/>
      <c r="K233" s="170"/>
      <c r="L233" s="170"/>
      <c r="M233" s="298">
        <f>BK233</f>
        <v>0</v>
      </c>
      <c r="N233" s="299"/>
      <c r="O233" s="299"/>
      <c r="P233" s="299"/>
      <c r="Q233" s="299"/>
      <c r="R233" s="162"/>
      <c r="T233" s="163"/>
      <c r="U233" s="160"/>
      <c r="V233" s="160"/>
      <c r="W233" s="164">
        <f>SUM(W234:W237)</f>
        <v>0</v>
      </c>
      <c r="X233" s="164">
        <f>SUM(X234:X237)</f>
        <v>0</v>
      </c>
      <c r="Y233" s="160"/>
      <c r="Z233" s="165">
        <f>SUM(Z234:Z237)</f>
        <v>0</v>
      </c>
      <c r="AA233" s="160"/>
      <c r="AB233" s="165">
        <f>SUM(AB234:AB237)</f>
        <v>0</v>
      </c>
      <c r="AC233" s="160"/>
      <c r="AD233" s="165">
        <f>SUM(AD234:AD237)</f>
        <v>0</v>
      </c>
      <c r="AE233" s="166"/>
      <c r="AR233" s="167" t="s">
        <v>92</v>
      </c>
      <c r="AT233" s="168" t="s">
        <v>83</v>
      </c>
      <c r="AU233" s="168" t="s">
        <v>92</v>
      </c>
      <c r="AY233" s="167" t="s">
        <v>167</v>
      </c>
      <c r="BK233" s="169">
        <f>SUM(BK234:BK237)</f>
        <v>0</v>
      </c>
    </row>
    <row r="234" spans="2:65" s="1" customFormat="1" ht="38.25" customHeight="1">
      <c r="B234" s="37"/>
      <c r="C234" s="172" t="s">
        <v>247</v>
      </c>
      <c r="D234" s="172" t="s">
        <v>168</v>
      </c>
      <c r="E234" s="173" t="s">
        <v>387</v>
      </c>
      <c r="F234" s="279" t="s">
        <v>388</v>
      </c>
      <c r="G234" s="279"/>
      <c r="H234" s="279"/>
      <c r="I234" s="279"/>
      <c r="J234" s="174" t="s">
        <v>171</v>
      </c>
      <c r="K234" s="175">
        <v>2</v>
      </c>
      <c r="L234" s="176">
        <v>0</v>
      </c>
      <c r="M234" s="281">
        <v>0</v>
      </c>
      <c r="N234" s="282"/>
      <c r="O234" s="282"/>
      <c r="P234" s="280">
        <f>ROUND(V234*K234,3)</f>
        <v>0</v>
      </c>
      <c r="Q234" s="280"/>
      <c r="R234" s="39"/>
      <c r="T234" s="177" t="s">
        <v>21</v>
      </c>
      <c r="U234" s="46" t="s">
        <v>49</v>
      </c>
      <c r="V234" s="178">
        <f>L234+M234</f>
        <v>0</v>
      </c>
      <c r="W234" s="178">
        <f>ROUND(L234*K234,3)</f>
        <v>0</v>
      </c>
      <c r="X234" s="178">
        <f>ROUND(M234*K234,3)</f>
        <v>0</v>
      </c>
      <c r="Y234" s="38"/>
      <c r="Z234" s="179">
        <f>Y234*K234</f>
        <v>0</v>
      </c>
      <c r="AA234" s="179">
        <v>0</v>
      </c>
      <c r="AB234" s="179">
        <f>AA234*K234</f>
        <v>0</v>
      </c>
      <c r="AC234" s="179">
        <v>0</v>
      </c>
      <c r="AD234" s="179">
        <f>AC234*K234</f>
        <v>0</v>
      </c>
      <c r="AE234" s="180" t="s">
        <v>21</v>
      </c>
      <c r="AR234" s="21" t="s">
        <v>172</v>
      </c>
      <c r="AT234" s="21" t="s">
        <v>168</v>
      </c>
      <c r="AU234" s="21" t="s">
        <v>141</v>
      </c>
      <c r="AY234" s="21" t="s">
        <v>167</v>
      </c>
      <c r="BE234" s="113">
        <f>IF(U234="základná",P234,0)</f>
        <v>0</v>
      </c>
      <c r="BF234" s="113">
        <f>IF(U234="znížená",P234,0)</f>
        <v>0</v>
      </c>
      <c r="BG234" s="113">
        <f>IF(U234="zákl. prenesená",P234,0)</f>
        <v>0</v>
      </c>
      <c r="BH234" s="113">
        <f>IF(U234="zníž. prenesená",P234,0)</f>
        <v>0</v>
      </c>
      <c r="BI234" s="113">
        <f>IF(U234="nulová",P234,0)</f>
        <v>0</v>
      </c>
      <c r="BJ234" s="21" t="s">
        <v>141</v>
      </c>
      <c r="BK234" s="181">
        <f>ROUND(V234*K234,3)</f>
        <v>0</v>
      </c>
      <c r="BL234" s="21" t="s">
        <v>172</v>
      </c>
      <c r="BM234" s="21" t="s">
        <v>250</v>
      </c>
    </row>
    <row r="235" spans="2:65" s="10" customFormat="1" ht="16.5" customHeight="1">
      <c r="B235" s="182"/>
      <c r="C235" s="183"/>
      <c r="D235" s="183"/>
      <c r="E235" s="184" t="s">
        <v>21</v>
      </c>
      <c r="F235" s="283" t="s">
        <v>389</v>
      </c>
      <c r="G235" s="284"/>
      <c r="H235" s="284"/>
      <c r="I235" s="284"/>
      <c r="J235" s="183"/>
      <c r="K235" s="185">
        <v>2</v>
      </c>
      <c r="L235" s="183"/>
      <c r="M235" s="183"/>
      <c r="N235" s="183"/>
      <c r="O235" s="183"/>
      <c r="P235" s="183"/>
      <c r="Q235" s="183"/>
      <c r="R235" s="186"/>
      <c r="T235" s="187"/>
      <c r="U235" s="183"/>
      <c r="V235" s="183"/>
      <c r="W235" s="183"/>
      <c r="X235" s="183"/>
      <c r="Y235" s="183"/>
      <c r="Z235" s="183"/>
      <c r="AA235" s="183"/>
      <c r="AB235" s="183"/>
      <c r="AC235" s="183"/>
      <c r="AD235" s="183"/>
      <c r="AE235" s="188"/>
      <c r="AT235" s="189" t="s">
        <v>174</v>
      </c>
      <c r="AU235" s="189" t="s">
        <v>141</v>
      </c>
      <c r="AV235" s="10" t="s">
        <v>141</v>
      </c>
      <c r="AW235" s="10" t="s">
        <v>7</v>
      </c>
      <c r="AX235" s="10" t="s">
        <v>84</v>
      </c>
      <c r="AY235" s="189" t="s">
        <v>167</v>
      </c>
    </row>
    <row r="236" spans="2:65" s="11" customFormat="1" ht="16.5" customHeight="1">
      <c r="B236" s="190"/>
      <c r="C236" s="191"/>
      <c r="D236" s="191"/>
      <c r="E236" s="192" t="s">
        <v>21</v>
      </c>
      <c r="F236" s="285" t="s">
        <v>175</v>
      </c>
      <c r="G236" s="286"/>
      <c r="H236" s="286"/>
      <c r="I236" s="286"/>
      <c r="J236" s="191"/>
      <c r="K236" s="193">
        <v>2</v>
      </c>
      <c r="L236" s="191"/>
      <c r="M236" s="191"/>
      <c r="N236" s="191"/>
      <c r="O236" s="191"/>
      <c r="P236" s="191"/>
      <c r="Q236" s="191"/>
      <c r="R236" s="194"/>
      <c r="T236" s="195"/>
      <c r="U236" s="191"/>
      <c r="V236" s="191"/>
      <c r="W236" s="191"/>
      <c r="X236" s="191"/>
      <c r="Y236" s="191"/>
      <c r="Z236" s="191"/>
      <c r="AA236" s="191"/>
      <c r="AB236" s="191"/>
      <c r="AC236" s="191"/>
      <c r="AD236" s="191"/>
      <c r="AE236" s="196"/>
      <c r="AT236" s="197" t="s">
        <v>174</v>
      </c>
      <c r="AU236" s="197" t="s">
        <v>141</v>
      </c>
      <c r="AV236" s="11" t="s">
        <v>172</v>
      </c>
      <c r="AW236" s="11" t="s">
        <v>7</v>
      </c>
      <c r="AX236" s="11" t="s">
        <v>92</v>
      </c>
      <c r="AY236" s="197" t="s">
        <v>167</v>
      </c>
    </row>
    <row r="237" spans="2:65" s="1" customFormat="1" ht="25.5" customHeight="1">
      <c r="B237" s="37"/>
      <c r="C237" s="172" t="s">
        <v>11</v>
      </c>
      <c r="D237" s="172" t="s">
        <v>168</v>
      </c>
      <c r="E237" s="173" t="s">
        <v>390</v>
      </c>
      <c r="F237" s="279" t="s">
        <v>391</v>
      </c>
      <c r="G237" s="279"/>
      <c r="H237" s="279"/>
      <c r="I237" s="279"/>
      <c r="J237" s="174" t="s">
        <v>207</v>
      </c>
      <c r="K237" s="175">
        <v>0.16400000000000001</v>
      </c>
      <c r="L237" s="176">
        <v>0</v>
      </c>
      <c r="M237" s="281">
        <v>0</v>
      </c>
      <c r="N237" s="282"/>
      <c r="O237" s="282"/>
      <c r="P237" s="280">
        <f>ROUND(V237*K237,3)</f>
        <v>0</v>
      </c>
      <c r="Q237" s="280"/>
      <c r="R237" s="39"/>
      <c r="T237" s="177" t="s">
        <v>21</v>
      </c>
      <c r="U237" s="46" t="s">
        <v>49</v>
      </c>
      <c r="V237" s="178">
        <f>L237+M237</f>
        <v>0</v>
      </c>
      <c r="W237" s="178">
        <f>ROUND(L237*K237,3)</f>
        <v>0</v>
      </c>
      <c r="X237" s="178">
        <f>ROUND(M237*K237,3)</f>
        <v>0</v>
      </c>
      <c r="Y237" s="38"/>
      <c r="Z237" s="179">
        <f>Y237*K237</f>
        <v>0</v>
      </c>
      <c r="AA237" s="179">
        <v>0</v>
      </c>
      <c r="AB237" s="179">
        <f>AA237*K237</f>
        <v>0</v>
      </c>
      <c r="AC237" s="179">
        <v>0</v>
      </c>
      <c r="AD237" s="179">
        <f>AC237*K237</f>
        <v>0</v>
      </c>
      <c r="AE237" s="180" t="s">
        <v>21</v>
      </c>
      <c r="AR237" s="21" t="s">
        <v>172</v>
      </c>
      <c r="AT237" s="21" t="s">
        <v>168</v>
      </c>
      <c r="AU237" s="21" t="s">
        <v>141</v>
      </c>
      <c r="AY237" s="21" t="s">
        <v>167</v>
      </c>
      <c r="BE237" s="113">
        <f>IF(U237="základná",P237,0)</f>
        <v>0</v>
      </c>
      <c r="BF237" s="113">
        <f>IF(U237="znížená",P237,0)</f>
        <v>0</v>
      </c>
      <c r="BG237" s="113">
        <f>IF(U237="zákl. prenesená",P237,0)</f>
        <v>0</v>
      </c>
      <c r="BH237" s="113">
        <f>IF(U237="zníž. prenesená",P237,0)</f>
        <v>0</v>
      </c>
      <c r="BI237" s="113">
        <f>IF(U237="nulová",P237,0)</f>
        <v>0</v>
      </c>
      <c r="BJ237" s="21" t="s">
        <v>141</v>
      </c>
      <c r="BK237" s="181">
        <f>ROUND(V237*K237,3)</f>
        <v>0</v>
      </c>
      <c r="BL237" s="21" t="s">
        <v>172</v>
      </c>
      <c r="BM237" s="21" t="s">
        <v>253</v>
      </c>
    </row>
    <row r="238" spans="2:65" s="9" customFormat="1" ht="29.85" customHeight="1">
      <c r="B238" s="159"/>
      <c r="C238" s="160"/>
      <c r="D238" s="170" t="s">
        <v>130</v>
      </c>
      <c r="E238" s="170"/>
      <c r="F238" s="170"/>
      <c r="G238" s="170"/>
      <c r="H238" s="170"/>
      <c r="I238" s="170"/>
      <c r="J238" s="170"/>
      <c r="K238" s="170"/>
      <c r="L238" s="170"/>
      <c r="M238" s="298">
        <f>BK238</f>
        <v>0</v>
      </c>
      <c r="N238" s="299"/>
      <c r="O238" s="299"/>
      <c r="P238" s="299"/>
      <c r="Q238" s="299"/>
      <c r="R238" s="162"/>
      <c r="T238" s="163"/>
      <c r="U238" s="160"/>
      <c r="V238" s="160"/>
      <c r="W238" s="164">
        <f>SUM(W239:W254)</f>
        <v>0</v>
      </c>
      <c r="X238" s="164">
        <f>SUM(X239:X254)</f>
        <v>0</v>
      </c>
      <c r="Y238" s="160"/>
      <c r="Z238" s="165">
        <f>SUM(Z239:Z254)</f>
        <v>0</v>
      </c>
      <c r="AA238" s="160"/>
      <c r="AB238" s="165">
        <f>SUM(AB239:AB254)</f>
        <v>0</v>
      </c>
      <c r="AC238" s="160"/>
      <c r="AD238" s="165">
        <f>SUM(AD239:AD254)</f>
        <v>0</v>
      </c>
      <c r="AE238" s="166"/>
      <c r="AR238" s="167" t="s">
        <v>92</v>
      </c>
      <c r="AT238" s="168" t="s">
        <v>83</v>
      </c>
      <c r="AU238" s="168" t="s">
        <v>92</v>
      </c>
      <c r="AY238" s="167" t="s">
        <v>167</v>
      </c>
      <c r="BK238" s="169">
        <f>SUM(BK239:BK254)</f>
        <v>0</v>
      </c>
    </row>
    <row r="239" spans="2:65" s="1" customFormat="1" ht="25.5" customHeight="1">
      <c r="B239" s="37"/>
      <c r="C239" s="172" t="s">
        <v>254</v>
      </c>
      <c r="D239" s="172" t="s">
        <v>168</v>
      </c>
      <c r="E239" s="173" t="s">
        <v>392</v>
      </c>
      <c r="F239" s="279" t="s">
        <v>393</v>
      </c>
      <c r="G239" s="279"/>
      <c r="H239" s="279"/>
      <c r="I239" s="279"/>
      <c r="J239" s="174" t="s">
        <v>198</v>
      </c>
      <c r="K239" s="175">
        <v>10.08</v>
      </c>
      <c r="L239" s="176">
        <v>0</v>
      </c>
      <c r="M239" s="281">
        <v>0</v>
      </c>
      <c r="N239" s="282"/>
      <c r="O239" s="282"/>
      <c r="P239" s="280">
        <f>ROUND(V239*K239,3)</f>
        <v>0</v>
      </c>
      <c r="Q239" s="280"/>
      <c r="R239" s="39"/>
      <c r="T239" s="177" t="s">
        <v>21</v>
      </c>
      <c r="U239" s="46" t="s">
        <v>49</v>
      </c>
      <c r="V239" s="178">
        <f>L239+M239</f>
        <v>0</v>
      </c>
      <c r="W239" s="178">
        <f>ROUND(L239*K239,3)</f>
        <v>0</v>
      </c>
      <c r="X239" s="178">
        <f>ROUND(M239*K239,3)</f>
        <v>0</v>
      </c>
      <c r="Y239" s="38"/>
      <c r="Z239" s="179">
        <f>Y239*K239</f>
        <v>0</v>
      </c>
      <c r="AA239" s="179">
        <v>0</v>
      </c>
      <c r="AB239" s="179">
        <f>AA239*K239</f>
        <v>0</v>
      </c>
      <c r="AC239" s="179">
        <v>0</v>
      </c>
      <c r="AD239" s="179">
        <f>AC239*K239</f>
        <v>0</v>
      </c>
      <c r="AE239" s="180" t="s">
        <v>21</v>
      </c>
      <c r="AR239" s="21" t="s">
        <v>172</v>
      </c>
      <c r="AT239" s="21" t="s">
        <v>168</v>
      </c>
      <c r="AU239" s="21" t="s">
        <v>141</v>
      </c>
      <c r="AY239" s="21" t="s">
        <v>167</v>
      </c>
      <c r="BE239" s="113">
        <f>IF(U239="základná",P239,0)</f>
        <v>0</v>
      </c>
      <c r="BF239" s="113">
        <f>IF(U239="znížená",P239,0)</f>
        <v>0</v>
      </c>
      <c r="BG239" s="113">
        <f>IF(U239="zákl. prenesená",P239,0)</f>
        <v>0</v>
      </c>
      <c r="BH239" s="113">
        <f>IF(U239="zníž. prenesená",P239,0)</f>
        <v>0</v>
      </c>
      <c r="BI239" s="113">
        <f>IF(U239="nulová",P239,0)</f>
        <v>0</v>
      </c>
      <c r="BJ239" s="21" t="s">
        <v>141</v>
      </c>
      <c r="BK239" s="181">
        <f>ROUND(V239*K239,3)</f>
        <v>0</v>
      </c>
      <c r="BL239" s="21" t="s">
        <v>172</v>
      </c>
      <c r="BM239" s="21" t="s">
        <v>257</v>
      </c>
    </row>
    <row r="240" spans="2:65" s="10" customFormat="1" ht="16.5" customHeight="1">
      <c r="B240" s="182"/>
      <c r="C240" s="183"/>
      <c r="D240" s="183"/>
      <c r="E240" s="184" t="s">
        <v>21</v>
      </c>
      <c r="F240" s="283" t="s">
        <v>394</v>
      </c>
      <c r="G240" s="284"/>
      <c r="H240" s="284"/>
      <c r="I240" s="284"/>
      <c r="J240" s="183"/>
      <c r="K240" s="185">
        <v>10.08</v>
      </c>
      <c r="L240" s="183"/>
      <c r="M240" s="183"/>
      <c r="N240" s="183"/>
      <c r="O240" s="183"/>
      <c r="P240" s="183"/>
      <c r="Q240" s="183"/>
      <c r="R240" s="186"/>
      <c r="T240" s="187"/>
      <c r="U240" s="183"/>
      <c r="V240" s="183"/>
      <c r="W240" s="183"/>
      <c r="X240" s="183"/>
      <c r="Y240" s="183"/>
      <c r="Z240" s="183"/>
      <c r="AA240" s="183"/>
      <c r="AB240" s="183"/>
      <c r="AC240" s="183"/>
      <c r="AD240" s="183"/>
      <c r="AE240" s="188"/>
      <c r="AT240" s="189" t="s">
        <v>174</v>
      </c>
      <c r="AU240" s="189" t="s">
        <v>141</v>
      </c>
      <c r="AV240" s="10" t="s">
        <v>141</v>
      </c>
      <c r="AW240" s="10" t="s">
        <v>7</v>
      </c>
      <c r="AX240" s="10" t="s">
        <v>84</v>
      </c>
      <c r="AY240" s="189" t="s">
        <v>167</v>
      </c>
    </row>
    <row r="241" spans="2:65" s="11" customFormat="1" ht="16.5" customHeight="1">
      <c r="B241" s="190"/>
      <c r="C241" s="191"/>
      <c r="D241" s="191"/>
      <c r="E241" s="192" t="s">
        <v>21</v>
      </c>
      <c r="F241" s="285" t="s">
        <v>175</v>
      </c>
      <c r="G241" s="286"/>
      <c r="H241" s="286"/>
      <c r="I241" s="286"/>
      <c r="J241" s="191"/>
      <c r="K241" s="193">
        <v>10.08</v>
      </c>
      <c r="L241" s="191"/>
      <c r="M241" s="191"/>
      <c r="N241" s="191"/>
      <c r="O241" s="191"/>
      <c r="P241" s="191"/>
      <c r="Q241" s="191"/>
      <c r="R241" s="194"/>
      <c r="T241" s="195"/>
      <c r="U241" s="191"/>
      <c r="V241" s="191"/>
      <c r="W241" s="191"/>
      <c r="X241" s="191"/>
      <c r="Y241" s="191"/>
      <c r="Z241" s="191"/>
      <c r="AA241" s="191"/>
      <c r="AB241" s="191"/>
      <c r="AC241" s="191"/>
      <c r="AD241" s="191"/>
      <c r="AE241" s="196"/>
      <c r="AT241" s="197" t="s">
        <v>174</v>
      </c>
      <c r="AU241" s="197" t="s">
        <v>141</v>
      </c>
      <c r="AV241" s="11" t="s">
        <v>172</v>
      </c>
      <c r="AW241" s="11" t="s">
        <v>7</v>
      </c>
      <c r="AX241" s="11" t="s">
        <v>92</v>
      </c>
      <c r="AY241" s="197" t="s">
        <v>167</v>
      </c>
    </row>
    <row r="242" spans="2:65" s="1" customFormat="1" ht="38.25" customHeight="1">
      <c r="B242" s="37"/>
      <c r="C242" s="172" t="s">
        <v>215</v>
      </c>
      <c r="D242" s="172" t="s">
        <v>168</v>
      </c>
      <c r="E242" s="173" t="s">
        <v>395</v>
      </c>
      <c r="F242" s="279" t="s">
        <v>396</v>
      </c>
      <c r="G242" s="279"/>
      <c r="H242" s="279"/>
      <c r="I242" s="279"/>
      <c r="J242" s="174" t="s">
        <v>171</v>
      </c>
      <c r="K242" s="175">
        <v>3.48</v>
      </c>
      <c r="L242" s="176">
        <v>0</v>
      </c>
      <c r="M242" s="281">
        <v>0</v>
      </c>
      <c r="N242" s="282"/>
      <c r="O242" s="282"/>
      <c r="P242" s="280">
        <f>ROUND(V242*K242,3)</f>
        <v>0</v>
      </c>
      <c r="Q242" s="280"/>
      <c r="R242" s="39"/>
      <c r="T242" s="177" t="s">
        <v>21</v>
      </c>
      <c r="U242" s="46" t="s">
        <v>49</v>
      </c>
      <c r="V242" s="178">
        <f>L242+M242</f>
        <v>0</v>
      </c>
      <c r="W242" s="178">
        <f>ROUND(L242*K242,3)</f>
        <v>0</v>
      </c>
      <c r="X242" s="178">
        <f>ROUND(M242*K242,3)</f>
        <v>0</v>
      </c>
      <c r="Y242" s="38"/>
      <c r="Z242" s="179">
        <f>Y242*K242</f>
        <v>0</v>
      </c>
      <c r="AA242" s="179">
        <v>0</v>
      </c>
      <c r="AB242" s="179">
        <f>AA242*K242</f>
        <v>0</v>
      </c>
      <c r="AC242" s="179">
        <v>0</v>
      </c>
      <c r="AD242" s="179">
        <f>AC242*K242</f>
        <v>0</v>
      </c>
      <c r="AE242" s="180" t="s">
        <v>21</v>
      </c>
      <c r="AR242" s="21" t="s">
        <v>172</v>
      </c>
      <c r="AT242" s="21" t="s">
        <v>168</v>
      </c>
      <c r="AU242" s="21" t="s">
        <v>141</v>
      </c>
      <c r="AY242" s="21" t="s">
        <v>167</v>
      </c>
      <c r="BE242" s="113">
        <f>IF(U242="základná",P242,0)</f>
        <v>0</v>
      </c>
      <c r="BF242" s="113">
        <f>IF(U242="znížená",P242,0)</f>
        <v>0</v>
      </c>
      <c r="BG242" s="113">
        <f>IF(U242="zákl. prenesená",P242,0)</f>
        <v>0</v>
      </c>
      <c r="BH242" s="113">
        <f>IF(U242="zníž. prenesená",P242,0)</f>
        <v>0</v>
      </c>
      <c r="BI242" s="113">
        <f>IF(U242="nulová",P242,0)</f>
        <v>0</v>
      </c>
      <c r="BJ242" s="21" t="s">
        <v>141</v>
      </c>
      <c r="BK242" s="181">
        <f>ROUND(V242*K242,3)</f>
        <v>0</v>
      </c>
      <c r="BL242" s="21" t="s">
        <v>172</v>
      </c>
      <c r="BM242" s="21" t="s">
        <v>260</v>
      </c>
    </row>
    <row r="243" spans="2:65" s="10" customFormat="1" ht="16.5" customHeight="1">
      <c r="B243" s="182"/>
      <c r="C243" s="183"/>
      <c r="D243" s="183"/>
      <c r="E243" s="184" t="s">
        <v>21</v>
      </c>
      <c r="F243" s="283" t="s">
        <v>397</v>
      </c>
      <c r="G243" s="284"/>
      <c r="H243" s="284"/>
      <c r="I243" s="284"/>
      <c r="J243" s="183"/>
      <c r="K243" s="185">
        <v>3.48</v>
      </c>
      <c r="L243" s="183"/>
      <c r="M243" s="183"/>
      <c r="N243" s="183"/>
      <c r="O243" s="183"/>
      <c r="P243" s="183"/>
      <c r="Q243" s="183"/>
      <c r="R243" s="186"/>
      <c r="T243" s="187"/>
      <c r="U243" s="183"/>
      <c r="V243" s="183"/>
      <c r="W243" s="183"/>
      <c r="X243" s="183"/>
      <c r="Y243" s="183"/>
      <c r="Z243" s="183"/>
      <c r="AA243" s="183"/>
      <c r="AB243" s="183"/>
      <c r="AC243" s="183"/>
      <c r="AD243" s="183"/>
      <c r="AE243" s="188"/>
      <c r="AT243" s="189" t="s">
        <v>174</v>
      </c>
      <c r="AU243" s="189" t="s">
        <v>141</v>
      </c>
      <c r="AV243" s="10" t="s">
        <v>141</v>
      </c>
      <c r="AW243" s="10" t="s">
        <v>7</v>
      </c>
      <c r="AX243" s="10" t="s">
        <v>84</v>
      </c>
      <c r="AY243" s="189" t="s">
        <v>167</v>
      </c>
    </row>
    <row r="244" spans="2:65" s="11" customFormat="1" ht="16.5" customHeight="1">
      <c r="B244" s="190"/>
      <c r="C244" s="191"/>
      <c r="D244" s="191"/>
      <c r="E244" s="192" t="s">
        <v>21</v>
      </c>
      <c r="F244" s="285" t="s">
        <v>175</v>
      </c>
      <c r="G244" s="286"/>
      <c r="H244" s="286"/>
      <c r="I244" s="286"/>
      <c r="J244" s="191"/>
      <c r="K244" s="193">
        <v>3.48</v>
      </c>
      <c r="L244" s="191"/>
      <c r="M244" s="191"/>
      <c r="N244" s="191"/>
      <c r="O244" s="191"/>
      <c r="P244" s="191"/>
      <c r="Q244" s="191"/>
      <c r="R244" s="194"/>
      <c r="T244" s="195"/>
      <c r="U244" s="191"/>
      <c r="V244" s="191"/>
      <c r="W244" s="191"/>
      <c r="X244" s="191"/>
      <c r="Y244" s="191"/>
      <c r="Z244" s="191"/>
      <c r="AA244" s="191"/>
      <c r="AB244" s="191"/>
      <c r="AC244" s="191"/>
      <c r="AD244" s="191"/>
      <c r="AE244" s="196"/>
      <c r="AT244" s="197" t="s">
        <v>174</v>
      </c>
      <c r="AU244" s="197" t="s">
        <v>141</v>
      </c>
      <c r="AV244" s="11" t="s">
        <v>172</v>
      </c>
      <c r="AW244" s="11" t="s">
        <v>7</v>
      </c>
      <c r="AX244" s="11" t="s">
        <v>92</v>
      </c>
      <c r="AY244" s="197" t="s">
        <v>167</v>
      </c>
    </row>
    <row r="245" spans="2:65" s="1" customFormat="1" ht="38.25" customHeight="1">
      <c r="B245" s="37"/>
      <c r="C245" s="172" t="s">
        <v>261</v>
      </c>
      <c r="D245" s="172" t="s">
        <v>168</v>
      </c>
      <c r="E245" s="173" t="s">
        <v>398</v>
      </c>
      <c r="F245" s="279" t="s">
        <v>399</v>
      </c>
      <c r="G245" s="279"/>
      <c r="H245" s="279"/>
      <c r="I245" s="279"/>
      <c r="J245" s="174" t="s">
        <v>171</v>
      </c>
      <c r="K245" s="175">
        <v>1.724</v>
      </c>
      <c r="L245" s="176">
        <v>0</v>
      </c>
      <c r="M245" s="281">
        <v>0</v>
      </c>
      <c r="N245" s="282"/>
      <c r="O245" s="282"/>
      <c r="P245" s="280">
        <f>ROUND(V245*K245,3)</f>
        <v>0</v>
      </c>
      <c r="Q245" s="280"/>
      <c r="R245" s="39"/>
      <c r="T245" s="177" t="s">
        <v>21</v>
      </c>
      <c r="U245" s="46" t="s">
        <v>49</v>
      </c>
      <c r="V245" s="178">
        <f>L245+M245</f>
        <v>0</v>
      </c>
      <c r="W245" s="178">
        <f>ROUND(L245*K245,3)</f>
        <v>0</v>
      </c>
      <c r="X245" s="178">
        <f>ROUND(M245*K245,3)</f>
        <v>0</v>
      </c>
      <c r="Y245" s="38"/>
      <c r="Z245" s="179">
        <f>Y245*K245</f>
        <v>0</v>
      </c>
      <c r="AA245" s="179">
        <v>0</v>
      </c>
      <c r="AB245" s="179">
        <f>AA245*K245</f>
        <v>0</v>
      </c>
      <c r="AC245" s="179">
        <v>0</v>
      </c>
      <c r="AD245" s="179">
        <f>AC245*K245</f>
        <v>0</v>
      </c>
      <c r="AE245" s="180" t="s">
        <v>21</v>
      </c>
      <c r="AR245" s="21" t="s">
        <v>172</v>
      </c>
      <c r="AT245" s="21" t="s">
        <v>168</v>
      </c>
      <c r="AU245" s="21" t="s">
        <v>141</v>
      </c>
      <c r="AY245" s="21" t="s">
        <v>167</v>
      </c>
      <c r="BE245" s="113">
        <f>IF(U245="základná",P245,0)</f>
        <v>0</v>
      </c>
      <c r="BF245" s="113">
        <f>IF(U245="znížená",P245,0)</f>
        <v>0</v>
      </c>
      <c r="BG245" s="113">
        <f>IF(U245="zákl. prenesená",P245,0)</f>
        <v>0</v>
      </c>
      <c r="BH245" s="113">
        <f>IF(U245="zníž. prenesená",P245,0)</f>
        <v>0</v>
      </c>
      <c r="BI245" s="113">
        <f>IF(U245="nulová",P245,0)</f>
        <v>0</v>
      </c>
      <c r="BJ245" s="21" t="s">
        <v>141</v>
      </c>
      <c r="BK245" s="181">
        <f>ROUND(V245*K245,3)</f>
        <v>0</v>
      </c>
      <c r="BL245" s="21" t="s">
        <v>172</v>
      </c>
      <c r="BM245" s="21" t="s">
        <v>264</v>
      </c>
    </row>
    <row r="246" spans="2:65" s="10" customFormat="1" ht="16.5" customHeight="1">
      <c r="B246" s="182"/>
      <c r="C246" s="183"/>
      <c r="D246" s="183"/>
      <c r="E246" s="184" t="s">
        <v>21</v>
      </c>
      <c r="F246" s="283" t="s">
        <v>400</v>
      </c>
      <c r="G246" s="284"/>
      <c r="H246" s="284"/>
      <c r="I246" s="284"/>
      <c r="J246" s="183"/>
      <c r="K246" s="185">
        <v>1.724</v>
      </c>
      <c r="L246" s="183"/>
      <c r="M246" s="183"/>
      <c r="N246" s="183"/>
      <c r="O246" s="183"/>
      <c r="P246" s="183"/>
      <c r="Q246" s="183"/>
      <c r="R246" s="186"/>
      <c r="T246" s="187"/>
      <c r="U246" s="183"/>
      <c r="V246" s="183"/>
      <c r="W246" s="183"/>
      <c r="X246" s="183"/>
      <c r="Y246" s="183"/>
      <c r="Z246" s="183"/>
      <c r="AA246" s="183"/>
      <c r="AB246" s="183"/>
      <c r="AC246" s="183"/>
      <c r="AD246" s="183"/>
      <c r="AE246" s="188"/>
      <c r="AT246" s="189" t="s">
        <v>174</v>
      </c>
      <c r="AU246" s="189" t="s">
        <v>141</v>
      </c>
      <c r="AV246" s="10" t="s">
        <v>141</v>
      </c>
      <c r="AW246" s="10" t="s">
        <v>7</v>
      </c>
      <c r="AX246" s="10" t="s">
        <v>84</v>
      </c>
      <c r="AY246" s="189" t="s">
        <v>167</v>
      </c>
    </row>
    <row r="247" spans="2:65" s="11" customFormat="1" ht="16.5" customHeight="1">
      <c r="B247" s="190"/>
      <c r="C247" s="191"/>
      <c r="D247" s="191"/>
      <c r="E247" s="192" t="s">
        <v>21</v>
      </c>
      <c r="F247" s="285" t="s">
        <v>175</v>
      </c>
      <c r="G247" s="286"/>
      <c r="H247" s="286"/>
      <c r="I247" s="286"/>
      <c r="J247" s="191"/>
      <c r="K247" s="193">
        <v>1.724</v>
      </c>
      <c r="L247" s="191"/>
      <c r="M247" s="191"/>
      <c r="N247" s="191"/>
      <c r="O247" s="191"/>
      <c r="P247" s="191"/>
      <c r="Q247" s="191"/>
      <c r="R247" s="194"/>
      <c r="T247" s="195"/>
      <c r="U247" s="191"/>
      <c r="V247" s="191"/>
      <c r="W247" s="191"/>
      <c r="X247" s="191"/>
      <c r="Y247" s="191"/>
      <c r="Z247" s="191"/>
      <c r="AA247" s="191"/>
      <c r="AB247" s="191"/>
      <c r="AC247" s="191"/>
      <c r="AD247" s="191"/>
      <c r="AE247" s="196"/>
      <c r="AT247" s="197" t="s">
        <v>174</v>
      </c>
      <c r="AU247" s="197" t="s">
        <v>141</v>
      </c>
      <c r="AV247" s="11" t="s">
        <v>172</v>
      </c>
      <c r="AW247" s="11" t="s">
        <v>7</v>
      </c>
      <c r="AX247" s="11" t="s">
        <v>92</v>
      </c>
      <c r="AY247" s="197" t="s">
        <v>167</v>
      </c>
    </row>
    <row r="248" spans="2:65" s="1" customFormat="1" ht="38.25" customHeight="1">
      <c r="B248" s="37"/>
      <c r="C248" s="172" t="s">
        <v>220</v>
      </c>
      <c r="D248" s="172" t="s">
        <v>168</v>
      </c>
      <c r="E248" s="173" t="s">
        <v>401</v>
      </c>
      <c r="F248" s="279" t="s">
        <v>402</v>
      </c>
      <c r="G248" s="279"/>
      <c r="H248" s="279"/>
      <c r="I248" s="279"/>
      <c r="J248" s="174" t="s">
        <v>198</v>
      </c>
      <c r="K248" s="175">
        <v>29.94</v>
      </c>
      <c r="L248" s="176">
        <v>0</v>
      </c>
      <c r="M248" s="281">
        <v>0</v>
      </c>
      <c r="N248" s="282"/>
      <c r="O248" s="282"/>
      <c r="P248" s="280">
        <f>ROUND(V248*K248,3)</f>
        <v>0</v>
      </c>
      <c r="Q248" s="280"/>
      <c r="R248" s="39"/>
      <c r="T248" s="177" t="s">
        <v>21</v>
      </c>
      <c r="U248" s="46" t="s">
        <v>49</v>
      </c>
      <c r="V248" s="178">
        <f>L248+M248</f>
        <v>0</v>
      </c>
      <c r="W248" s="178">
        <f>ROUND(L248*K248,3)</f>
        <v>0</v>
      </c>
      <c r="X248" s="178">
        <f>ROUND(M248*K248,3)</f>
        <v>0</v>
      </c>
      <c r="Y248" s="38"/>
      <c r="Z248" s="179">
        <f>Y248*K248</f>
        <v>0</v>
      </c>
      <c r="AA248" s="179">
        <v>0</v>
      </c>
      <c r="AB248" s="179">
        <f>AA248*K248</f>
        <v>0</v>
      </c>
      <c r="AC248" s="179">
        <v>0</v>
      </c>
      <c r="AD248" s="179">
        <f>AC248*K248</f>
        <v>0</v>
      </c>
      <c r="AE248" s="180" t="s">
        <v>21</v>
      </c>
      <c r="AR248" s="21" t="s">
        <v>172</v>
      </c>
      <c r="AT248" s="21" t="s">
        <v>168</v>
      </c>
      <c r="AU248" s="21" t="s">
        <v>141</v>
      </c>
      <c r="AY248" s="21" t="s">
        <v>167</v>
      </c>
      <c r="BE248" s="113">
        <f>IF(U248="základná",P248,0)</f>
        <v>0</v>
      </c>
      <c r="BF248" s="113">
        <f>IF(U248="znížená",P248,0)</f>
        <v>0</v>
      </c>
      <c r="BG248" s="113">
        <f>IF(U248="zákl. prenesená",P248,0)</f>
        <v>0</v>
      </c>
      <c r="BH248" s="113">
        <f>IF(U248="zníž. prenesená",P248,0)</f>
        <v>0</v>
      </c>
      <c r="BI248" s="113">
        <f>IF(U248="nulová",P248,0)</f>
        <v>0</v>
      </c>
      <c r="BJ248" s="21" t="s">
        <v>141</v>
      </c>
      <c r="BK248" s="181">
        <f>ROUND(V248*K248,3)</f>
        <v>0</v>
      </c>
      <c r="BL248" s="21" t="s">
        <v>172</v>
      </c>
      <c r="BM248" s="21" t="s">
        <v>268</v>
      </c>
    </row>
    <row r="249" spans="2:65" s="10" customFormat="1" ht="16.5" customHeight="1">
      <c r="B249" s="182"/>
      <c r="C249" s="183"/>
      <c r="D249" s="183"/>
      <c r="E249" s="184" t="s">
        <v>21</v>
      </c>
      <c r="F249" s="283" t="s">
        <v>403</v>
      </c>
      <c r="G249" s="284"/>
      <c r="H249" s="284"/>
      <c r="I249" s="284"/>
      <c r="J249" s="183"/>
      <c r="K249" s="185">
        <v>29.94</v>
      </c>
      <c r="L249" s="183"/>
      <c r="M249" s="183"/>
      <c r="N249" s="183"/>
      <c r="O249" s="183"/>
      <c r="P249" s="183"/>
      <c r="Q249" s="183"/>
      <c r="R249" s="186"/>
      <c r="T249" s="187"/>
      <c r="U249" s="183"/>
      <c r="V249" s="183"/>
      <c r="W249" s="183"/>
      <c r="X249" s="183"/>
      <c r="Y249" s="183"/>
      <c r="Z249" s="183"/>
      <c r="AA249" s="183"/>
      <c r="AB249" s="183"/>
      <c r="AC249" s="183"/>
      <c r="AD249" s="183"/>
      <c r="AE249" s="188"/>
      <c r="AT249" s="189" t="s">
        <v>174</v>
      </c>
      <c r="AU249" s="189" t="s">
        <v>141</v>
      </c>
      <c r="AV249" s="10" t="s">
        <v>141</v>
      </c>
      <c r="AW249" s="10" t="s">
        <v>7</v>
      </c>
      <c r="AX249" s="10" t="s">
        <v>84</v>
      </c>
      <c r="AY249" s="189" t="s">
        <v>167</v>
      </c>
    </row>
    <row r="250" spans="2:65" s="11" customFormat="1" ht="16.5" customHeight="1">
      <c r="B250" s="190"/>
      <c r="C250" s="191"/>
      <c r="D250" s="191"/>
      <c r="E250" s="192" t="s">
        <v>21</v>
      </c>
      <c r="F250" s="285" t="s">
        <v>175</v>
      </c>
      <c r="G250" s="286"/>
      <c r="H250" s="286"/>
      <c r="I250" s="286"/>
      <c r="J250" s="191"/>
      <c r="K250" s="193">
        <v>29.94</v>
      </c>
      <c r="L250" s="191"/>
      <c r="M250" s="191"/>
      <c r="N250" s="191"/>
      <c r="O250" s="191"/>
      <c r="P250" s="191"/>
      <c r="Q250" s="191"/>
      <c r="R250" s="194"/>
      <c r="T250" s="195"/>
      <c r="U250" s="191"/>
      <c r="V250" s="191"/>
      <c r="W250" s="191"/>
      <c r="X250" s="191"/>
      <c r="Y250" s="191"/>
      <c r="Z250" s="191"/>
      <c r="AA250" s="191"/>
      <c r="AB250" s="191"/>
      <c r="AC250" s="191"/>
      <c r="AD250" s="191"/>
      <c r="AE250" s="196"/>
      <c r="AT250" s="197" t="s">
        <v>174</v>
      </c>
      <c r="AU250" s="197" t="s">
        <v>141</v>
      </c>
      <c r="AV250" s="11" t="s">
        <v>172</v>
      </c>
      <c r="AW250" s="11" t="s">
        <v>7</v>
      </c>
      <c r="AX250" s="11" t="s">
        <v>92</v>
      </c>
      <c r="AY250" s="197" t="s">
        <v>167</v>
      </c>
    </row>
    <row r="251" spans="2:65" s="1" customFormat="1" ht="38.25" customHeight="1">
      <c r="B251" s="37"/>
      <c r="C251" s="172" t="s">
        <v>270</v>
      </c>
      <c r="D251" s="172" t="s">
        <v>168</v>
      </c>
      <c r="E251" s="173" t="s">
        <v>404</v>
      </c>
      <c r="F251" s="279" t="s">
        <v>405</v>
      </c>
      <c r="G251" s="279"/>
      <c r="H251" s="279"/>
      <c r="I251" s="279"/>
      <c r="J251" s="174" t="s">
        <v>198</v>
      </c>
      <c r="K251" s="175">
        <v>29.94</v>
      </c>
      <c r="L251" s="176">
        <v>0</v>
      </c>
      <c r="M251" s="281">
        <v>0</v>
      </c>
      <c r="N251" s="282"/>
      <c r="O251" s="282"/>
      <c r="P251" s="280">
        <f>ROUND(V251*K251,3)</f>
        <v>0</v>
      </c>
      <c r="Q251" s="280"/>
      <c r="R251" s="39"/>
      <c r="T251" s="177" t="s">
        <v>21</v>
      </c>
      <c r="U251" s="46" t="s">
        <v>49</v>
      </c>
      <c r="V251" s="178">
        <f>L251+M251</f>
        <v>0</v>
      </c>
      <c r="W251" s="178">
        <f>ROUND(L251*K251,3)</f>
        <v>0</v>
      </c>
      <c r="X251" s="178">
        <f>ROUND(M251*K251,3)</f>
        <v>0</v>
      </c>
      <c r="Y251" s="38"/>
      <c r="Z251" s="179">
        <f>Y251*K251</f>
        <v>0</v>
      </c>
      <c r="AA251" s="179">
        <v>0</v>
      </c>
      <c r="AB251" s="179">
        <f>AA251*K251</f>
        <v>0</v>
      </c>
      <c r="AC251" s="179">
        <v>0</v>
      </c>
      <c r="AD251" s="179">
        <f>AC251*K251</f>
        <v>0</v>
      </c>
      <c r="AE251" s="180" t="s">
        <v>21</v>
      </c>
      <c r="AR251" s="21" t="s">
        <v>172</v>
      </c>
      <c r="AT251" s="21" t="s">
        <v>168</v>
      </c>
      <c r="AU251" s="21" t="s">
        <v>141</v>
      </c>
      <c r="AY251" s="21" t="s">
        <v>167</v>
      </c>
      <c r="BE251" s="113">
        <f>IF(U251="základná",P251,0)</f>
        <v>0</v>
      </c>
      <c r="BF251" s="113">
        <f>IF(U251="znížená",P251,0)</f>
        <v>0</v>
      </c>
      <c r="BG251" s="113">
        <f>IF(U251="zákl. prenesená",P251,0)</f>
        <v>0</v>
      </c>
      <c r="BH251" s="113">
        <f>IF(U251="zníž. prenesená",P251,0)</f>
        <v>0</v>
      </c>
      <c r="BI251" s="113">
        <f>IF(U251="nulová",P251,0)</f>
        <v>0</v>
      </c>
      <c r="BJ251" s="21" t="s">
        <v>141</v>
      </c>
      <c r="BK251" s="181">
        <f>ROUND(V251*K251,3)</f>
        <v>0</v>
      </c>
      <c r="BL251" s="21" t="s">
        <v>172</v>
      </c>
      <c r="BM251" s="21" t="s">
        <v>273</v>
      </c>
    </row>
    <row r="252" spans="2:65" s="1" customFormat="1" ht="25.5" customHeight="1">
      <c r="B252" s="37"/>
      <c r="C252" s="172" t="s">
        <v>225</v>
      </c>
      <c r="D252" s="172" t="s">
        <v>168</v>
      </c>
      <c r="E252" s="173" t="s">
        <v>406</v>
      </c>
      <c r="F252" s="279" t="s">
        <v>407</v>
      </c>
      <c r="G252" s="279"/>
      <c r="H252" s="279"/>
      <c r="I252" s="279"/>
      <c r="J252" s="174" t="s">
        <v>207</v>
      </c>
      <c r="K252" s="175">
        <v>2.4E-2</v>
      </c>
      <c r="L252" s="176">
        <v>0</v>
      </c>
      <c r="M252" s="281">
        <v>0</v>
      </c>
      <c r="N252" s="282"/>
      <c r="O252" s="282"/>
      <c r="P252" s="280">
        <f>ROUND(V252*K252,3)</f>
        <v>0</v>
      </c>
      <c r="Q252" s="280"/>
      <c r="R252" s="39"/>
      <c r="T252" s="177" t="s">
        <v>21</v>
      </c>
      <c r="U252" s="46" t="s">
        <v>49</v>
      </c>
      <c r="V252" s="178">
        <f>L252+M252</f>
        <v>0</v>
      </c>
      <c r="W252" s="178">
        <f>ROUND(L252*K252,3)</f>
        <v>0</v>
      </c>
      <c r="X252" s="178">
        <f>ROUND(M252*K252,3)</f>
        <v>0</v>
      </c>
      <c r="Y252" s="38"/>
      <c r="Z252" s="179">
        <f>Y252*K252</f>
        <v>0</v>
      </c>
      <c r="AA252" s="179">
        <v>0</v>
      </c>
      <c r="AB252" s="179">
        <f>AA252*K252</f>
        <v>0</v>
      </c>
      <c r="AC252" s="179">
        <v>0</v>
      </c>
      <c r="AD252" s="179">
        <f>AC252*K252</f>
        <v>0</v>
      </c>
      <c r="AE252" s="180" t="s">
        <v>21</v>
      </c>
      <c r="AR252" s="21" t="s">
        <v>172</v>
      </c>
      <c r="AT252" s="21" t="s">
        <v>168</v>
      </c>
      <c r="AU252" s="21" t="s">
        <v>141</v>
      </c>
      <c r="AY252" s="21" t="s">
        <v>167</v>
      </c>
      <c r="BE252" s="113">
        <f>IF(U252="základná",P252,0)</f>
        <v>0</v>
      </c>
      <c r="BF252" s="113">
        <f>IF(U252="znížená",P252,0)</f>
        <v>0</v>
      </c>
      <c r="BG252" s="113">
        <f>IF(U252="zákl. prenesená",P252,0)</f>
        <v>0</v>
      </c>
      <c r="BH252" s="113">
        <f>IF(U252="zníž. prenesená",P252,0)</f>
        <v>0</v>
      </c>
      <c r="BI252" s="113">
        <f>IF(U252="nulová",P252,0)</f>
        <v>0</v>
      </c>
      <c r="BJ252" s="21" t="s">
        <v>141</v>
      </c>
      <c r="BK252" s="181">
        <f>ROUND(V252*K252,3)</f>
        <v>0</v>
      </c>
      <c r="BL252" s="21" t="s">
        <v>172</v>
      </c>
      <c r="BM252" s="21" t="s">
        <v>277</v>
      </c>
    </row>
    <row r="253" spans="2:65" s="1" customFormat="1" ht="38.25" customHeight="1">
      <c r="B253" s="37"/>
      <c r="C253" s="172" t="s">
        <v>278</v>
      </c>
      <c r="D253" s="172" t="s">
        <v>168</v>
      </c>
      <c r="E253" s="173" t="s">
        <v>408</v>
      </c>
      <c r="F253" s="279" t="s">
        <v>409</v>
      </c>
      <c r="G253" s="279"/>
      <c r="H253" s="279"/>
      <c r="I253" s="279"/>
      <c r="J253" s="174" t="s">
        <v>219</v>
      </c>
      <c r="K253" s="175">
        <v>1</v>
      </c>
      <c r="L253" s="176">
        <v>0</v>
      </c>
      <c r="M253" s="281">
        <v>0</v>
      </c>
      <c r="N253" s="282"/>
      <c r="O253" s="282"/>
      <c r="P253" s="280">
        <f>ROUND(V253*K253,3)</f>
        <v>0</v>
      </c>
      <c r="Q253" s="280"/>
      <c r="R253" s="39"/>
      <c r="T253" s="177" t="s">
        <v>21</v>
      </c>
      <c r="U253" s="46" t="s">
        <v>49</v>
      </c>
      <c r="V253" s="178">
        <f>L253+M253</f>
        <v>0</v>
      </c>
      <c r="W253" s="178">
        <f>ROUND(L253*K253,3)</f>
        <v>0</v>
      </c>
      <c r="X253" s="178">
        <f>ROUND(M253*K253,3)</f>
        <v>0</v>
      </c>
      <c r="Y253" s="38"/>
      <c r="Z253" s="179">
        <f>Y253*K253</f>
        <v>0</v>
      </c>
      <c r="AA253" s="179">
        <v>0</v>
      </c>
      <c r="AB253" s="179">
        <f>AA253*K253</f>
        <v>0</v>
      </c>
      <c r="AC253" s="179">
        <v>0</v>
      </c>
      <c r="AD253" s="179">
        <f>AC253*K253</f>
        <v>0</v>
      </c>
      <c r="AE253" s="180" t="s">
        <v>21</v>
      </c>
      <c r="AR253" s="21" t="s">
        <v>172</v>
      </c>
      <c r="AT253" s="21" t="s">
        <v>168</v>
      </c>
      <c r="AU253" s="21" t="s">
        <v>141</v>
      </c>
      <c r="AY253" s="21" t="s">
        <v>167</v>
      </c>
      <c r="BE253" s="113">
        <f>IF(U253="základná",P253,0)</f>
        <v>0</v>
      </c>
      <c r="BF253" s="113">
        <f>IF(U253="znížená",P253,0)</f>
        <v>0</v>
      </c>
      <c r="BG253" s="113">
        <f>IF(U253="zákl. prenesená",P253,0)</f>
        <v>0</v>
      </c>
      <c r="BH253" s="113">
        <f>IF(U253="zníž. prenesená",P253,0)</f>
        <v>0</v>
      </c>
      <c r="BI253" s="113">
        <f>IF(U253="nulová",P253,0)</f>
        <v>0</v>
      </c>
      <c r="BJ253" s="21" t="s">
        <v>141</v>
      </c>
      <c r="BK253" s="181">
        <f>ROUND(V253*K253,3)</f>
        <v>0</v>
      </c>
      <c r="BL253" s="21" t="s">
        <v>172</v>
      </c>
      <c r="BM253" s="21" t="s">
        <v>281</v>
      </c>
    </row>
    <row r="254" spans="2:65" s="1" customFormat="1" ht="16.5" customHeight="1">
      <c r="B254" s="37"/>
      <c r="C254" s="198" t="s">
        <v>229</v>
      </c>
      <c r="D254" s="198" t="s">
        <v>221</v>
      </c>
      <c r="E254" s="199" t="s">
        <v>410</v>
      </c>
      <c r="F254" s="289" t="s">
        <v>411</v>
      </c>
      <c r="G254" s="289"/>
      <c r="H254" s="289"/>
      <c r="I254" s="289"/>
      <c r="J254" s="200" t="s">
        <v>219</v>
      </c>
      <c r="K254" s="201">
        <v>1</v>
      </c>
      <c r="L254" s="202">
        <v>0</v>
      </c>
      <c r="M254" s="290"/>
      <c r="N254" s="290"/>
      <c r="O254" s="291"/>
      <c r="P254" s="280">
        <f>ROUND(V254*K254,3)</f>
        <v>0</v>
      </c>
      <c r="Q254" s="280"/>
      <c r="R254" s="39"/>
      <c r="T254" s="177" t="s">
        <v>21</v>
      </c>
      <c r="U254" s="46" t="s">
        <v>49</v>
      </c>
      <c r="V254" s="178">
        <f>L254+M254</f>
        <v>0</v>
      </c>
      <c r="W254" s="178">
        <f>ROUND(L254*K254,3)</f>
        <v>0</v>
      </c>
      <c r="X254" s="178">
        <f>ROUND(M254*K254,3)</f>
        <v>0</v>
      </c>
      <c r="Y254" s="38"/>
      <c r="Z254" s="179">
        <f>Y254*K254</f>
        <v>0</v>
      </c>
      <c r="AA254" s="179">
        <v>0</v>
      </c>
      <c r="AB254" s="179">
        <f>AA254*K254</f>
        <v>0</v>
      </c>
      <c r="AC254" s="179">
        <v>0</v>
      </c>
      <c r="AD254" s="179">
        <f>AC254*K254</f>
        <v>0</v>
      </c>
      <c r="AE254" s="180" t="s">
        <v>21</v>
      </c>
      <c r="AR254" s="21" t="s">
        <v>185</v>
      </c>
      <c r="AT254" s="21" t="s">
        <v>221</v>
      </c>
      <c r="AU254" s="21" t="s">
        <v>141</v>
      </c>
      <c r="AY254" s="21" t="s">
        <v>167</v>
      </c>
      <c r="BE254" s="113">
        <f>IF(U254="základná",P254,0)</f>
        <v>0</v>
      </c>
      <c r="BF254" s="113">
        <f>IF(U254="znížená",P254,0)</f>
        <v>0</v>
      </c>
      <c r="BG254" s="113">
        <f>IF(U254="zákl. prenesená",P254,0)</f>
        <v>0</v>
      </c>
      <c r="BH254" s="113">
        <f>IF(U254="zníž. prenesená",P254,0)</f>
        <v>0</v>
      </c>
      <c r="BI254" s="113">
        <f>IF(U254="nulová",P254,0)</f>
        <v>0</v>
      </c>
      <c r="BJ254" s="21" t="s">
        <v>141</v>
      </c>
      <c r="BK254" s="181">
        <f>ROUND(V254*K254,3)</f>
        <v>0</v>
      </c>
      <c r="BL254" s="21" t="s">
        <v>172</v>
      </c>
      <c r="BM254" s="21" t="s">
        <v>285</v>
      </c>
    </row>
    <row r="255" spans="2:65" s="9" customFormat="1" ht="29.85" customHeight="1">
      <c r="B255" s="159"/>
      <c r="C255" s="160"/>
      <c r="D255" s="170" t="s">
        <v>131</v>
      </c>
      <c r="E255" s="170"/>
      <c r="F255" s="170"/>
      <c r="G255" s="170"/>
      <c r="H255" s="170"/>
      <c r="I255" s="170"/>
      <c r="J255" s="170"/>
      <c r="K255" s="170"/>
      <c r="L255" s="170"/>
      <c r="M255" s="298">
        <f>BK255</f>
        <v>0</v>
      </c>
      <c r="N255" s="299"/>
      <c r="O255" s="299"/>
      <c r="P255" s="299"/>
      <c r="Q255" s="299"/>
      <c r="R255" s="162"/>
      <c r="T255" s="163"/>
      <c r="U255" s="160"/>
      <c r="V255" s="160"/>
      <c r="W255" s="164">
        <f>SUM(W256:W286)</f>
        <v>0</v>
      </c>
      <c r="X255" s="164">
        <f>SUM(X256:X286)</f>
        <v>0</v>
      </c>
      <c r="Y255" s="160"/>
      <c r="Z255" s="165">
        <f>SUM(Z256:Z286)</f>
        <v>0</v>
      </c>
      <c r="AA255" s="160"/>
      <c r="AB255" s="165">
        <f>SUM(AB256:AB286)</f>
        <v>0</v>
      </c>
      <c r="AC255" s="160"/>
      <c r="AD255" s="165">
        <f>SUM(AD256:AD286)</f>
        <v>0</v>
      </c>
      <c r="AE255" s="166"/>
      <c r="AR255" s="167" t="s">
        <v>92</v>
      </c>
      <c r="AT255" s="168" t="s">
        <v>83</v>
      </c>
      <c r="AU255" s="168" t="s">
        <v>92</v>
      </c>
      <c r="AY255" s="167" t="s">
        <v>167</v>
      </c>
      <c r="BK255" s="169">
        <f>SUM(BK256:BK286)</f>
        <v>0</v>
      </c>
    </row>
    <row r="256" spans="2:65" s="1" customFormat="1" ht="38.25" customHeight="1">
      <c r="B256" s="37"/>
      <c r="C256" s="172" t="s">
        <v>412</v>
      </c>
      <c r="D256" s="172" t="s">
        <v>168</v>
      </c>
      <c r="E256" s="173" t="s">
        <v>413</v>
      </c>
      <c r="F256" s="279" t="s">
        <v>414</v>
      </c>
      <c r="G256" s="279"/>
      <c r="H256" s="279"/>
      <c r="I256" s="279"/>
      <c r="J256" s="174" t="s">
        <v>171</v>
      </c>
      <c r="K256" s="175">
        <v>1.4710000000000001</v>
      </c>
      <c r="L256" s="176">
        <v>0</v>
      </c>
      <c r="M256" s="281">
        <v>0</v>
      </c>
      <c r="N256" s="282"/>
      <c r="O256" s="282"/>
      <c r="P256" s="280">
        <f>ROUND(V256*K256,3)</f>
        <v>0</v>
      </c>
      <c r="Q256" s="280"/>
      <c r="R256" s="39"/>
      <c r="T256" s="177" t="s">
        <v>21</v>
      </c>
      <c r="U256" s="46" t="s">
        <v>49</v>
      </c>
      <c r="V256" s="178">
        <f>L256+M256</f>
        <v>0</v>
      </c>
      <c r="W256" s="178">
        <f>ROUND(L256*K256,3)</f>
        <v>0</v>
      </c>
      <c r="X256" s="178">
        <f>ROUND(M256*K256,3)</f>
        <v>0</v>
      </c>
      <c r="Y256" s="38"/>
      <c r="Z256" s="179">
        <f>Y256*K256</f>
        <v>0</v>
      </c>
      <c r="AA256" s="179">
        <v>0</v>
      </c>
      <c r="AB256" s="179">
        <f>AA256*K256</f>
        <v>0</v>
      </c>
      <c r="AC256" s="179">
        <v>0</v>
      </c>
      <c r="AD256" s="179">
        <f>AC256*K256</f>
        <v>0</v>
      </c>
      <c r="AE256" s="180" t="s">
        <v>21</v>
      </c>
      <c r="AR256" s="21" t="s">
        <v>172</v>
      </c>
      <c r="AT256" s="21" t="s">
        <v>168</v>
      </c>
      <c r="AU256" s="21" t="s">
        <v>141</v>
      </c>
      <c r="AY256" s="21" t="s">
        <v>167</v>
      </c>
      <c r="BE256" s="113">
        <f>IF(U256="základná",P256,0)</f>
        <v>0</v>
      </c>
      <c r="BF256" s="113">
        <f>IF(U256="znížená",P256,0)</f>
        <v>0</v>
      </c>
      <c r="BG256" s="113">
        <f>IF(U256="zákl. prenesená",P256,0)</f>
        <v>0</v>
      </c>
      <c r="BH256" s="113">
        <f>IF(U256="zníž. prenesená",P256,0)</f>
        <v>0</v>
      </c>
      <c r="BI256" s="113">
        <f>IF(U256="nulová",P256,0)</f>
        <v>0</v>
      </c>
      <c r="BJ256" s="21" t="s">
        <v>141</v>
      </c>
      <c r="BK256" s="181">
        <f>ROUND(V256*K256,3)</f>
        <v>0</v>
      </c>
      <c r="BL256" s="21" t="s">
        <v>172</v>
      </c>
      <c r="BM256" s="21" t="s">
        <v>415</v>
      </c>
    </row>
    <row r="257" spans="2:65" s="10" customFormat="1" ht="16.5" customHeight="1">
      <c r="B257" s="182"/>
      <c r="C257" s="183"/>
      <c r="D257" s="183"/>
      <c r="E257" s="184" t="s">
        <v>21</v>
      </c>
      <c r="F257" s="283" t="s">
        <v>416</v>
      </c>
      <c r="G257" s="284"/>
      <c r="H257" s="284"/>
      <c r="I257" s="284"/>
      <c r="J257" s="183"/>
      <c r="K257" s="185">
        <v>1.4710000000000001</v>
      </c>
      <c r="L257" s="183"/>
      <c r="M257" s="183"/>
      <c r="N257" s="183"/>
      <c r="O257" s="183"/>
      <c r="P257" s="183"/>
      <c r="Q257" s="183"/>
      <c r="R257" s="186"/>
      <c r="T257" s="187"/>
      <c r="U257" s="183"/>
      <c r="V257" s="183"/>
      <c r="W257" s="183"/>
      <c r="X257" s="183"/>
      <c r="Y257" s="183"/>
      <c r="Z257" s="183"/>
      <c r="AA257" s="183"/>
      <c r="AB257" s="183"/>
      <c r="AC257" s="183"/>
      <c r="AD257" s="183"/>
      <c r="AE257" s="188"/>
      <c r="AT257" s="189" t="s">
        <v>174</v>
      </c>
      <c r="AU257" s="189" t="s">
        <v>141</v>
      </c>
      <c r="AV257" s="10" t="s">
        <v>141</v>
      </c>
      <c r="AW257" s="10" t="s">
        <v>7</v>
      </c>
      <c r="AX257" s="10" t="s">
        <v>84</v>
      </c>
      <c r="AY257" s="189" t="s">
        <v>167</v>
      </c>
    </row>
    <row r="258" spans="2:65" s="11" customFormat="1" ht="16.5" customHeight="1">
      <c r="B258" s="190"/>
      <c r="C258" s="191"/>
      <c r="D258" s="191"/>
      <c r="E258" s="192" t="s">
        <v>21</v>
      </c>
      <c r="F258" s="285" t="s">
        <v>175</v>
      </c>
      <c r="G258" s="286"/>
      <c r="H258" s="286"/>
      <c r="I258" s="286"/>
      <c r="J258" s="191"/>
      <c r="K258" s="193">
        <v>1.4710000000000001</v>
      </c>
      <c r="L258" s="191"/>
      <c r="M258" s="191"/>
      <c r="N258" s="191"/>
      <c r="O258" s="191"/>
      <c r="P258" s="191"/>
      <c r="Q258" s="191"/>
      <c r="R258" s="194"/>
      <c r="T258" s="195"/>
      <c r="U258" s="191"/>
      <c r="V258" s="191"/>
      <c r="W258" s="191"/>
      <c r="X258" s="191"/>
      <c r="Y258" s="191"/>
      <c r="Z258" s="191"/>
      <c r="AA258" s="191"/>
      <c r="AB258" s="191"/>
      <c r="AC258" s="191"/>
      <c r="AD258" s="191"/>
      <c r="AE258" s="196"/>
      <c r="AT258" s="197" t="s">
        <v>174</v>
      </c>
      <c r="AU258" s="197" t="s">
        <v>141</v>
      </c>
      <c r="AV258" s="11" t="s">
        <v>172</v>
      </c>
      <c r="AW258" s="11" t="s">
        <v>7</v>
      </c>
      <c r="AX258" s="11" t="s">
        <v>92</v>
      </c>
      <c r="AY258" s="197" t="s">
        <v>167</v>
      </c>
    </row>
    <row r="259" spans="2:65" s="1" customFormat="1" ht="38.25" customHeight="1">
      <c r="B259" s="37"/>
      <c r="C259" s="172" t="s">
        <v>234</v>
      </c>
      <c r="D259" s="172" t="s">
        <v>168</v>
      </c>
      <c r="E259" s="173" t="s">
        <v>417</v>
      </c>
      <c r="F259" s="279" t="s">
        <v>418</v>
      </c>
      <c r="G259" s="279"/>
      <c r="H259" s="279"/>
      <c r="I259" s="279"/>
      <c r="J259" s="174" t="s">
        <v>171</v>
      </c>
      <c r="K259" s="175">
        <v>70.495999999999995</v>
      </c>
      <c r="L259" s="176">
        <v>0</v>
      </c>
      <c r="M259" s="281">
        <v>0</v>
      </c>
      <c r="N259" s="282"/>
      <c r="O259" s="282"/>
      <c r="P259" s="280">
        <f>ROUND(V259*K259,3)</f>
        <v>0</v>
      </c>
      <c r="Q259" s="280"/>
      <c r="R259" s="39"/>
      <c r="T259" s="177" t="s">
        <v>21</v>
      </c>
      <c r="U259" s="46" t="s">
        <v>49</v>
      </c>
      <c r="V259" s="178">
        <f>L259+M259</f>
        <v>0</v>
      </c>
      <c r="W259" s="178">
        <f>ROUND(L259*K259,3)</f>
        <v>0</v>
      </c>
      <c r="X259" s="178">
        <f>ROUND(M259*K259,3)</f>
        <v>0</v>
      </c>
      <c r="Y259" s="38"/>
      <c r="Z259" s="179">
        <f>Y259*K259</f>
        <v>0</v>
      </c>
      <c r="AA259" s="179">
        <v>0</v>
      </c>
      <c r="AB259" s="179">
        <f>AA259*K259</f>
        <v>0</v>
      </c>
      <c r="AC259" s="179">
        <v>0</v>
      </c>
      <c r="AD259" s="179">
        <f>AC259*K259</f>
        <v>0</v>
      </c>
      <c r="AE259" s="180" t="s">
        <v>21</v>
      </c>
      <c r="AR259" s="21" t="s">
        <v>172</v>
      </c>
      <c r="AT259" s="21" t="s">
        <v>168</v>
      </c>
      <c r="AU259" s="21" t="s">
        <v>141</v>
      </c>
      <c r="AY259" s="21" t="s">
        <v>167</v>
      </c>
      <c r="BE259" s="113">
        <f>IF(U259="základná",P259,0)</f>
        <v>0</v>
      </c>
      <c r="BF259" s="113">
        <f>IF(U259="znížená",P259,0)</f>
        <v>0</v>
      </c>
      <c r="BG259" s="113">
        <f>IF(U259="zákl. prenesená",P259,0)</f>
        <v>0</v>
      </c>
      <c r="BH259" s="113">
        <f>IF(U259="zníž. prenesená",P259,0)</f>
        <v>0</v>
      </c>
      <c r="BI259" s="113">
        <f>IF(U259="nulová",P259,0)</f>
        <v>0</v>
      </c>
      <c r="BJ259" s="21" t="s">
        <v>141</v>
      </c>
      <c r="BK259" s="181">
        <f>ROUND(V259*K259,3)</f>
        <v>0</v>
      </c>
      <c r="BL259" s="21" t="s">
        <v>172</v>
      </c>
      <c r="BM259" s="21" t="s">
        <v>419</v>
      </c>
    </row>
    <row r="260" spans="2:65" s="12" customFormat="1" ht="16.5" customHeight="1">
      <c r="B260" s="203"/>
      <c r="C260" s="204"/>
      <c r="D260" s="204"/>
      <c r="E260" s="205" t="s">
        <v>21</v>
      </c>
      <c r="F260" s="304" t="s">
        <v>305</v>
      </c>
      <c r="G260" s="305"/>
      <c r="H260" s="305"/>
      <c r="I260" s="305"/>
      <c r="J260" s="204"/>
      <c r="K260" s="205" t="s">
        <v>21</v>
      </c>
      <c r="L260" s="204"/>
      <c r="M260" s="204"/>
      <c r="N260" s="204"/>
      <c r="O260" s="204"/>
      <c r="P260" s="204"/>
      <c r="Q260" s="204"/>
      <c r="R260" s="206"/>
      <c r="T260" s="207"/>
      <c r="U260" s="204"/>
      <c r="V260" s="204"/>
      <c r="W260" s="204"/>
      <c r="X260" s="204"/>
      <c r="Y260" s="204"/>
      <c r="Z260" s="204"/>
      <c r="AA260" s="204"/>
      <c r="AB260" s="204"/>
      <c r="AC260" s="204"/>
      <c r="AD260" s="204"/>
      <c r="AE260" s="208"/>
      <c r="AT260" s="209" t="s">
        <v>174</v>
      </c>
      <c r="AU260" s="209" t="s">
        <v>141</v>
      </c>
      <c r="AV260" s="12" t="s">
        <v>92</v>
      </c>
      <c r="AW260" s="12" t="s">
        <v>7</v>
      </c>
      <c r="AX260" s="12" t="s">
        <v>84</v>
      </c>
      <c r="AY260" s="209" t="s">
        <v>167</v>
      </c>
    </row>
    <row r="261" spans="2:65" s="10" customFormat="1" ht="16.5" customHeight="1">
      <c r="B261" s="182"/>
      <c r="C261" s="183"/>
      <c r="D261" s="183"/>
      <c r="E261" s="184" t="s">
        <v>21</v>
      </c>
      <c r="F261" s="287" t="s">
        <v>420</v>
      </c>
      <c r="G261" s="288"/>
      <c r="H261" s="288"/>
      <c r="I261" s="288"/>
      <c r="J261" s="183"/>
      <c r="K261" s="185">
        <v>3.802</v>
      </c>
      <c r="L261" s="183"/>
      <c r="M261" s="183"/>
      <c r="N261" s="183"/>
      <c r="O261" s="183"/>
      <c r="P261" s="183"/>
      <c r="Q261" s="183"/>
      <c r="R261" s="186"/>
      <c r="T261" s="187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8"/>
      <c r="AT261" s="189" t="s">
        <v>174</v>
      </c>
      <c r="AU261" s="189" t="s">
        <v>141</v>
      </c>
      <c r="AV261" s="10" t="s">
        <v>141</v>
      </c>
      <c r="AW261" s="10" t="s">
        <v>7</v>
      </c>
      <c r="AX261" s="10" t="s">
        <v>84</v>
      </c>
      <c r="AY261" s="189" t="s">
        <v>167</v>
      </c>
    </row>
    <row r="262" spans="2:65" s="12" customFormat="1" ht="16.5" customHeight="1">
      <c r="B262" s="203"/>
      <c r="C262" s="204"/>
      <c r="D262" s="204"/>
      <c r="E262" s="205" t="s">
        <v>21</v>
      </c>
      <c r="F262" s="306" t="s">
        <v>315</v>
      </c>
      <c r="G262" s="307"/>
      <c r="H262" s="307"/>
      <c r="I262" s="307"/>
      <c r="J262" s="204"/>
      <c r="K262" s="205" t="s">
        <v>21</v>
      </c>
      <c r="L262" s="204"/>
      <c r="M262" s="204"/>
      <c r="N262" s="204"/>
      <c r="O262" s="204"/>
      <c r="P262" s="204"/>
      <c r="Q262" s="204"/>
      <c r="R262" s="206"/>
      <c r="T262" s="207"/>
      <c r="U262" s="204"/>
      <c r="V262" s="204"/>
      <c r="W262" s="204"/>
      <c r="X262" s="204"/>
      <c r="Y262" s="204"/>
      <c r="Z262" s="204"/>
      <c r="AA262" s="204"/>
      <c r="AB262" s="204"/>
      <c r="AC262" s="204"/>
      <c r="AD262" s="204"/>
      <c r="AE262" s="208"/>
      <c r="AT262" s="209" t="s">
        <v>174</v>
      </c>
      <c r="AU262" s="209" t="s">
        <v>141</v>
      </c>
      <c r="AV262" s="12" t="s">
        <v>92</v>
      </c>
      <c r="AW262" s="12" t="s">
        <v>7</v>
      </c>
      <c r="AX262" s="12" t="s">
        <v>84</v>
      </c>
      <c r="AY262" s="209" t="s">
        <v>167</v>
      </c>
    </row>
    <row r="263" spans="2:65" s="10" customFormat="1" ht="16.5" customHeight="1">
      <c r="B263" s="182"/>
      <c r="C263" s="183"/>
      <c r="D263" s="183"/>
      <c r="E263" s="184" t="s">
        <v>21</v>
      </c>
      <c r="F263" s="287" t="s">
        <v>421</v>
      </c>
      <c r="G263" s="288"/>
      <c r="H263" s="288"/>
      <c r="I263" s="288"/>
      <c r="J263" s="183"/>
      <c r="K263" s="185">
        <v>4.6050000000000004</v>
      </c>
      <c r="L263" s="183"/>
      <c r="M263" s="183"/>
      <c r="N263" s="183"/>
      <c r="O263" s="183"/>
      <c r="P263" s="183"/>
      <c r="Q263" s="183"/>
      <c r="R263" s="186"/>
      <c r="T263" s="187"/>
      <c r="U263" s="183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8"/>
      <c r="AT263" s="189" t="s">
        <v>174</v>
      </c>
      <c r="AU263" s="189" t="s">
        <v>141</v>
      </c>
      <c r="AV263" s="10" t="s">
        <v>141</v>
      </c>
      <c r="AW263" s="10" t="s">
        <v>7</v>
      </c>
      <c r="AX263" s="10" t="s">
        <v>84</v>
      </c>
      <c r="AY263" s="189" t="s">
        <v>167</v>
      </c>
    </row>
    <row r="264" spans="2:65" s="12" customFormat="1" ht="16.5" customHeight="1">
      <c r="B264" s="203"/>
      <c r="C264" s="204"/>
      <c r="D264" s="204"/>
      <c r="E264" s="205" t="s">
        <v>21</v>
      </c>
      <c r="F264" s="306" t="s">
        <v>317</v>
      </c>
      <c r="G264" s="307"/>
      <c r="H264" s="307"/>
      <c r="I264" s="307"/>
      <c r="J264" s="204"/>
      <c r="K264" s="205" t="s">
        <v>21</v>
      </c>
      <c r="L264" s="204"/>
      <c r="M264" s="204"/>
      <c r="N264" s="204"/>
      <c r="O264" s="204"/>
      <c r="P264" s="204"/>
      <c r="Q264" s="204"/>
      <c r="R264" s="206"/>
      <c r="T264" s="207"/>
      <c r="U264" s="204"/>
      <c r="V264" s="204"/>
      <c r="W264" s="204"/>
      <c r="X264" s="204"/>
      <c r="Y264" s="204"/>
      <c r="Z264" s="204"/>
      <c r="AA264" s="204"/>
      <c r="AB264" s="204"/>
      <c r="AC264" s="204"/>
      <c r="AD264" s="204"/>
      <c r="AE264" s="208"/>
      <c r="AT264" s="209" t="s">
        <v>174</v>
      </c>
      <c r="AU264" s="209" t="s">
        <v>141</v>
      </c>
      <c r="AV264" s="12" t="s">
        <v>92</v>
      </c>
      <c r="AW264" s="12" t="s">
        <v>7</v>
      </c>
      <c r="AX264" s="12" t="s">
        <v>84</v>
      </c>
      <c r="AY264" s="209" t="s">
        <v>167</v>
      </c>
    </row>
    <row r="265" spans="2:65" s="10" customFormat="1" ht="16.5" customHeight="1">
      <c r="B265" s="182"/>
      <c r="C265" s="183"/>
      <c r="D265" s="183"/>
      <c r="E265" s="184" t="s">
        <v>21</v>
      </c>
      <c r="F265" s="287" t="s">
        <v>422</v>
      </c>
      <c r="G265" s="288"/>
      <c r="H265" s="288"/>
      <c r="I265" s="288"/>
      <c r="J265" s="183"/>
      <c r="K265" s="185">
        <v>42.314999999999998</v>
      </c>
      <c r="L265" s="183"/>
      <c r="M265" s="183"/>
      <c r="N265" s="183"/>
      <c r="O265" s="183"/>
      <c r="P265" s="183"/>
      <c r="Q265" s="183"/>
      <c r="R265" s="186"/>
      <c r="T265" s="187"/>
      <c r="U265" s="183"/>
      <c r="V265" s="183"/>
      <c r="W265" s="183"/>
      <c r="X265" s="183"/>
      <c r="Y265" s="183"/>
      <c r="Z265" s="183"/>
      <c r="AA265" s="183"/>
      <c r="AB265" s="183"/>
      <c r="AC265" s="183"/>
      <c r="AD265" s="183"/>
      <c r="AE265" s="188"/>
      <c r="AT265" s="189" t="s">
        <v>174</v>
      </c>
      <c r="AU265" s="189" t="s">
        <v>141</v>
      </c>
      <c r="AV265" s="10" t="s">
        <v>141</v>
      </c>
      <c r="AW265" s="10" t="s">
        <v>7</v>
      </c>
      <c r="AX265" s="10" t="s">
        <v>84</v>
      </c>
      <c r="AY265" s="189" t="s">
        <v>167</v>
      </c>
    </row>
    <row r="266" spans="2:65" s="12" customFormat="1" ht="16.5" customHeight="1">
      <c r="B266" s="203"/>
      <c r="C266" s="204"/>
      <c r="D266" s="204"/>
      <c r="E266" s="205" t="s">
        <v>21</v>
      </c>
      <c r="F266" s="306" t="s">
        <v>319</v>
      </c>
      <c r="G266" s="307"/>
      <c r="H266" s="307"/>
      <c r="I266" s="307"/>
      <c r="J266" s="204"/>
      <c r="K266" s="205" t="s">
        <v>21</v>
      </c>
      <c r="L266" s="204"/>
      <c r="M266" s="204"/>
      <c r="N266" s="204"/>
      <c r="O266" s="204"/>
      <c r="P266" s="204"/>
      <c r="Q266" s="204"/>
      <c r="R266" s="206"/>
      <c r="T266" s="207"/>
      <c r="U266" s="204"/>
      <c r="V266" s="204"/>
      <c r="W266" s="204"/>
      <c r="X266" s="204"/>
      <c r="Y266" s="204"/>
      <c r="Z266" s="204"/>
      <c r="AA266" s="204"/>
      <c r="AB266" s="204"/>
      <c r="AC266" s="204"/>
      <c r="AD266" s="204"/>
      <c r="AE266" s="208"/>
      <c r="AT266" s="209" t="s">
        <v>174</v>
      </c>
      <c r="AU266" s="209" t="s">
        <v>141</v>
      </c>
      <c r="AV266" s="12" t="s">
        <v>92</v>
      </c>
      <c r="AW266" s="12" t="s">
        <v>7</v>
      </c>
      <c r="AX266" s="12" t="s">
        <v>84</v>
      </c>
      <c r="AY266" s="209" t="s">
        <v>167</v>
      </c>
    </row>
    <row r="267" spans="2:65" s="10" customFormat="1" ht="16.5" customHeight="1">
      <c r="B267" s="182"/>
      <c r="C267" s="183"/>
      <c r="D267" s="183"/>
      <c r="E267" s="184" t="s">
        <v>21</v>
      </c>
      <c r="F267" s="287" t="s">
        <v>423</v>
      </c>
      <c r="G267" s="288"/>
      <c r="H267" s="288"/>
      <c r="I267" s="288"/>
      <c r="J267" s="183"/>
      <c r="K267" s="185">
        <v>5.95</v>
      </c>
      <c r="L267" s="183"/>
      <c r="M267" s="183"/>
      <c r="N267" s="183"/>
      <c r="O267" s="183"/>
      <c r="P267" s="183"/>
      <c r="Q267" s="183"/>
      <c r="R267" s="186"/>
      <c r="T267" s="187"/>
      <c r="U267" s="183"/>
      <c r="V267" s="183"/>
      <c r="W267" s="183"/>
      <c r="X267" s="183"/>
      <c r="Y267" s="183"/>
      <c r="Z267" s="183"/>
      <c r="AA267" s="183"/>
      <c r="AB267" s="183"/>
      <c r="AC267" s="183"/>
      <c r="AD267" s="183"/>
      <c r="AE267" s="188"/>
      <c r="AT267" s="189" t="s">
        <v>174</v>
      </c>
      <c r="AU267" s="189" t="s">
        <v>141</v>
      </c>
      <c r="AV267" s="10" t="s">
        <v>141</v>
      </c>
      <c r="AW267" s="10" t="s">
        <v>7</v>
      </c>
      <c r="AX267" s="10" t="s">
        <v>84</v>
      </c>
      <c r="AY267" s="189" t="s">
        <v>167</v>
      </c>
    </row>
    <row r="268" spans="2:65" s="12" customFormat="1" ht="16.5" customHeight="1">
      <c r="B268" s="203"/>
      <c r="C268" s="204"/>
      <c r="D268" s="204"/>
      <c r="E268" s="205" t="s">
        <v>21</v>
      </c>
      <c r="F268" s="306" t="s">
        <v>321</v>
      </c>
      <c r="G268" s="307"/>
      <c r="H268" s="307"/>
      <c r="I268" s="307"/>
      <c r="J268" s="204"/>
      <c r="K268" s="205" t="s">
        <v>21</v>
      </c>
      <c r="L268" s="204"/>
      <c r="M268" s="204"/>
      <c r="N268" s="204"/>
      <c r="O268" s="204"/>
      <c r="P268" s="204"/>
      <c r="Q268" s="204"/>
      <c r="R268" s="206"/>
      <c r="T268" s="207"/>
      <c r="U268" s="204"/>
      <c r="V268" s="204"/>
      <c r="W268" s="204"/>
      <c r="X268" s="204"/>
      <c r="Y268" s="204"/>
      <c r="Z268" s="204"/>
      <c r="AA268" s="204"/>
      <c r="AB268" s="204"/>
      <c r="AC268" s="204"/>
      <c r="AD268" s="204"/>
      <c r="AE268" s="208"/>
      <c r="AT268" s="209" t="s">
        <v>174</v>
      </c>
      <c r="AU268" s="209" t="s">
        <v>141</v>
      </c>
      <c r="AV268" s="12" t="s">
        <v>92</v>
      </c>
      <c r="AW268" s="12" t="s">
        <v>7</v>
      </c>
      <c r="AX268" s="12" t="s">
        <v>84</v>
      </c>
      <c r="AY268" s="209" t="s">
        <v>167</v>
      </c>
    </row>
    <row r="269" spans="2:65" s="10" customFormat="1" ht="16.5" customHeight="1">
      <c r="B269" s="182"/>
      <c r="C269" s="183"/>
      <c r="D269" s="183"/>
      <c r="E269" s="184" t="s">
        <v>21</v>
      </c>
      <c r="F269" s="287" t="s">
        <v>424</v>
      </c>
      <c r="G269" s="288"/>
      <c r="H269" s="288"/>
      <c r="I269" s="288"/>
      <c r="J269" s="183"/>
      <c r="K269" s="185">
        <v>7.65</v>
      </c>
      <c r="L269" s="183"/>
      <c r="M269" s="183"/>
      <c r="N269" s="183"/>
      <c r="O269" s="183"/>
      <c r="P269" s="183"/>
      <c r="Q269" s="183"/>
      <c r="R269" s="186"/>
      <c r="T269" s="187"/>
      <c r="U269" s="183"/>
      <c r="V269" s="183"/>
      <c r="W269" s="183"/>
      <c r="X269" s="183"/>
      <c r="Y269" s="183"/>
      <c r="Z269" s="183"/>
      <c r="AA269" s="183"/>
      <c r="AB269" s="183"/>
      <c r="AC269" s="183"/>
      <c r="AD269" s="183"/>
      <c r="AE269" s="188"/>
      <c r="AT269" s="189" t="s">
        <v>174</v>
      </c>
      <c r="AU269" s="189" t="s">
        <v>141</v>
      </c>
      <c r="AV269" s="10" t="s">
        <v>141</v>
      </c>
      <c r="AW269" s="10" t="s">
        <v>7</v>
      </c>
      <c r="AX269" s="10" t="s">
        <v>84</v>
      </c>
      <c r="AY269" s="189" t="s">
        <v>167</v>
      </c>
    </row>
    <row r="270" spans="2:65" s="12" customFormat="1" ht="16.5" customHeight="1">
      <c r="B270" s="203"/>
      <c r="C270" s="204"/>
      <c r="D270" s="204"/>
      <c r="E270" s="205" t="s">
        <v>21</v>
      </c>
      <c r="F270" s="306" t="s">
        <v>325</v>
      </c>
      <c r="G270" s="307"/>
      <c r="H270" s="307"/>
      <c r="I270" s="307"/>
      <c r="J270" s="204"/>
      <c r="K270" s="205" t="s">
        <v>21</v>
      </c>
      <c r="L270" s="204"/>
      <c r="M270" s="204"/>
      <c r="N270" s="204"/>
      <c r="O270" s="204"/>
      <c r="P270" s="204"/>
      <c r="Q270" s="204"/>
      <c r="R270" s="206"/>
      <c r="T270" s="207"/>
      <c r="U270" s="204"/>
      <c r="V270" s="204"/>
      <c r="W270" s="204"/>
      <c r="X270" s="204"/>
      <c r="Y270" s="204"/>
      <c r="Z270" s="204"/>
      <c r="AA270" s="204"/>
      <c r="AB270" s="204"/>
      <c r="AC270" s="204"/>
      <c r="AD270" s="204"/>
      <c r="AE270" s="208"/>
      <c r="AT270" s="209" t="s">
        <v>174</v>
      </c>
      <c r="AU270" s="209" t="s">
        <v>141</v>
      </c>
      <c r="AV270" s="12" t="s">
        <v>92</v>
      </c>
      <c r="AW270" s="12" t="s">
        <v>7</v>
      </c>
      <c r="AX270" s="12" t="s">
        <v>84</v>
      </c>
      <c r="AY270" s="209" t="s">
        <v>167</v>
      </c>
    </row>
    <row r="271" spans="2:65" s="10" customFormat="1" ht="16.5" customHeight="1">
      <c r="B271" s="182"/>
      <c r="C271" s="183"/>
      <c r="D271" s="183"/>
      <c r="E271" s="184" t="s">
        <v>21</v>
      </c>
      <c r="F271" s="287" t="s">
        <v>425</v>
      </c>
      <c r="G271" s="288"/>
      <c r="H271" s="288"/>
      <c r="I271" s="288"/>
      <c r="J271" s="183"/>
      <c r="K271" s="185">
        <v>3</v>
      </c>
      <c r="L271" s="183"/>
      <c r="M271" s="183"/>
      <c r="N271" s="183"/>
      <c r="O271" s="183"/>
      <c r="P271" s="183"/>
      <c r="Q271" s="183"/>
      <c r="R271" s="186"/>
      <c r="T271" s="187"/>
      <c r="U271" s="183"/>
      <c r="V271" s="183"/>
      <c r="W271" s="183"/>
      <c r="X271" s="183"/>
      <c r="Y271" s="183"/>
      <c r="Z271" s="183"/>
      <c r="AA271" s="183"/>
      <c r="AB271" s="183"/>
      <c r="AC271" s="183"/>
      <c r="AD271" s="183"/>
      <c r="AE271" s="188"/>
      <c r="AT271" s="189" t="s">
        <v>174</v>
      </c>
      <c r="AU271" s="189" t="s">
        <v>141</v>
      </c>
      <c r="AV271" s="10" t="s">
        <v>141</v>
      </c>
      <c r="AW271" s="10" t="s">
        <v>7</v>
      </c>
      <c r="AX271" s="10" t="s">
        <v>84</v>
      </c>
      <c r="AY271" s="189" t="s">
        <v>167</v>
      </c>
    </row>
    <row r="272" spans="2:65" s="12" customFormat="1" ht="16.5" customHeight="1">
      <c r="B272" s="203"/>
      <c r="C272" s="204"/>
      <c r="D272" s="204"/>
      <c r="E272" s="205" t="s">
        <v>21</v>
      </c>
      <c r="F272" s="306" t="s">
        <v>307</v>
      </c>
      <c r="G272" s="307"/>
      <c r="H272" s="307"/>
      <c r="I272" s="307"/>
      <c r="J272" s="204"/>
      <c r="K272" s="205" t="s">
        <v>21</v>
      </c>
      <c r="L272" s="204"/>
      <c r="M272" s="204"/>
      <c r="N272" s="204"/>
      <c r="O272" s="204"/>
      <c r="P272" s="204"/>
      <c r="Q272" s="204"/>
      <c r="R272" s="206"/>
      <c r="T272" s="207"/>
      <c r="U272" s="204"/>
      <c r="V272" s="204"/>
      <c r="W272" s="204"/>
      <c r="X272" s="204"/>
      <c r="Y272" s="204"/>
      <c r="Z272" s="204"/>
      <c r="AA272" s="204"/>
      <c r="AB272" s="204"/>
      <c r="AC272" s="204"/>
      <c r="AD272" s="204"/>
      <c r="AE272" s="208"/>
      <c r="AT272" s="209" t="s">
        <v>174</v>
      </c>
      <c r="AU272" s="209" t="s">
        <v>141</v>
      </c>
      <c r="AV272" s="12" t="s">
        <v>92</v>
      </c>
      <c r="AW272" s="12" t="s">
        <v>7</v>
      </c>
      <c r="AX272" s="12" t="s">
        <v>84</v>
      </c>
      <c r="AY272" s="209" t="s">
        <v>167</v>
      </c>
    </row>
    <row r="273" spans="2:65" s="10" customFormat="1" ht="16.5" customHeight="1">
      <c r="B273" s="182"/>
      <c r="C273" s="183"/>
      <c r="D273" s="183"/>
      <c r="E273" s="184" t="s">
        <v>21</v>
      </c>
      <c r="F273" s="287" t="s">
        <v>426</v>
      </c>
      <c r="G273" s="288"/>
      <c r="H273" s="288"/>
      <c r="I273" s="288"/>
      <c r="J273" s="183"/>
      <c r="K273" s="185">
        <v>3.1739999999999999</v>
      </c>
      <c r="L273" s="183"/>
      <c r="M273" s="183"/>
      <c r="N273" s="183"/>
      <c r="O273" s="183"/>
      <c r="P273" s="183"/>
      <c r="Q273" s="183"/>
      <c r="R273" s="186"/>
      <c r="T273" s="187"/>
      <c r="U273" s="183"/>
      <c r="V273" s="183"/>
      <c r="W273" s="183"/>
      <c r="X273" s="183"/>
      <c r="Y273" s="183"/>
      <c r="Z273" s="183"/>
      <c r="AA273" s="183"/>
      <c r="AB273" s="183"/>
      <c r="AC273" s="183"/>
      <c r="AD273" s="183"/>
      <c r="AE273" s="188"/>
      <c r="AT273" s="189" t="s">
        <v>174</v>
      </c>
      <c r="AU273" s="189" t="s">
        <v>141</v>
      </c>
      <c r="AV273" s="10" t="s">
        <v>141</v>
      </c>
      <c r="AW273" s="10" t="s">
        <v>7</v>
      </c>
      <c r="AX273" s="10" t="s">
        <v>84</v>
      </c>
      <c r="AY273" s="189" t="s">
        <v>167</v>
      </c>
    </row>
    <row r="274" spans="2:65" s="11" customFormat="1" ht="16.5" customHeight="1">
      <c r="B274" s="190"/>
      <c r="C274" s="191"/>
      <c r="D274" s="191"/>
      <c r="E274" s="192" t="s">
        <v>21</v>
      </c>
      <c r="F274" s="285" t="s">
        <v>175</v>
      </c>
      <c r="G274" s="286"/>
      <c r="H274" s="286"/>
      <c r="I274" s="286"/>
      <c r="J274" s="191"/>
      <c r="K274" s="193">
        <v>70.495999999999995</v>
      </c>
      <c r="L274" s="191"/>
      <c r="M274" s="191"/>
      <c r="N274" s="191"/>
      <c r="O274" s="191"/>
      <c r="P274" s="191"/>
      <c r="Q274" s="191"/>
      <c r="R274" s="194"/>
      <c r="T274" s="195"/>
      <c r="U274" s="191"/>
      <c r="V274" s="191"/>
      <c r="W274" s="191"/>
      <c r="X274" s="191"/>
      <c r="Y274" s="191"/>
      <c r="Z274" s="191"/>
      <c r="AA274" s="191"/>
      <c r="AB274" s="191"/>
      <c r="AC274" s="191"/>
      <c r="AD274" s="191"/>
      <c r="AE274" s="196"/>
      <c r="AT274" s="197" t="s">
        <v>174</v>
      </c>
      <c r="AU274" s="197" t="s">
        <v>141</v>
      </c>
      <c r="AV274" s="11" t="s">
        <v>172</v>
      </c>
      <c r="AW274" s="11" t="s">
        <v>7</v>
      </c>
      <c r="AX274" s="11" t="s">
        <v>92</v>
      </c>
      <c r="AY274" s="197" t="s">
        <v>167</v>
      </c>
    </row>
    <row r="275" spans="2:65" s="1" customFormat="1" ht="25.5" customHeight="1">
      <c r="B275" s="37"/>
      <c r="C275" s="172" t="s">
        <v>427</v>
      </c>
      <c r="D275" s="172" t="s">
        <v>168</v>
      </c>
      <c r="E275" s="173" t="s">
        <v>428</v>
      </c>
      <c r="F275" s="279" t="s">
        <v>429</v>
      </c>
      <c r="G275" s="279"/>
      <c r="H275" s="279"/>
      <c r="I275" s="279"/>
      <c r="J275" s="174" t="s">
        <v>219</v>
      </c>
      <c r="K275" s="175">
        <v>4</v>
      </c>
      <c r="L275" s="176">
        <v>0</v>
      </c>
      <c r="M275" s="281">
        <v>0</v>
      </c>
      <c r="N275" s="282"/>
      <c r="O275" s="282"/>
      <c r="P275" s="280">
        <f>ROUND(V275*K275,3)</f>
        <v>0</v>
      </c>
      <c r="Q275" s="280"/>
      <c r="R275" s="39"/>
      <c r="T275" s="177" t="s">
        <v>21</v>
      </c>
      <c r="U275" s="46" t="s">
        <v>49</v>
      </c>
      <c r="V275" s="178">
        <f>L275+M275</f>
        <v>0</v>
      </c>
      <c r="W275" s="178">
        <f>ROUND(L275*K275,3)</f>
        <v>0</v>
      </c>
      <c r="X275" s="178">
        <f>ROUND(M275*K275,3)</f>
        <v>0</v>
      </c>
      <c r="Y275" s="38"/>
      <c r="Z275" s="179">
        <f>Y275*K275</f>
        <v>0</v>
      </c>
      <c r="AA275" s="179">
        <v>0</v>
      </c>
      <c r="AB275" s="179">
        <f>AA275*K275</f>
        <v>0</v>
      </c>
      <c r="AC275" s="179">
        <v>0</v>
      </c>
      <c r="AD275" s="179">
        <f>AC275*K275</f>
        <v>0</v>
      </c>
      <c r="AE275" s="180" t="s">
        <v>21</v>
      </c>
      <c r="AR275" s="21" t="s">
        <v>172</v>
      </c>
      <c r="AT275" s="21" t="s">
        <v>168</v>
      </c>
      <c r="AU275" s="21" t="s">
        <v>141</v>
      </c>
      <c r="AY275" s="21" t="s">
        <v>167</v>
      </c>
      <c r="BE275" s="113">
        <f>IF(U275="základná",P275,0)</f>
        <v>0</v>
      </c>
      <c r="BF275" s="113">
        <f>IF(U275="znížená",P275,0)</f>
        <v>0</v>
      </c>
      <c r="BG275" s="113">
        <f>IF(U275="zákl. prenesená",P275,0)</f>
        <v>0</v>
      </c>
      <c r="BH275" s="113">
        <f>IF(U275="zníž. prenesená",P275,0)</f>
        <v>0</v>
      </c>
      <c r="BI275" s="113">
        <f>IF(U275="nulová",P275,0)</f>
        <v>0</v>
      </c>
      <c r="BJ275" s="21" t="s">
        <v>141</v>
      </c>
      <c r="BK275" s="181">
        <f>ROUND(V275*K275,3)</f>
        <v>0</v>
      </c>
      <c r="BL275" s="21" t="s">
        <v>172</v>
      </c>
      <c r="BM275" s="21" t="s">
        <v>430</v>
      </c>
    </row>
    <row r="276" spans="2:65" s="1" customFormat="1" ht="25.5" customHeight="1">
      <c r="B276" s="37"/>
      <c r="C276" s="198" t="s">
        <v>238</v>
      </c>
      <c r="D276" s="198" t="s">
        <v>221</v>
      </c>
      <c r="E276" s="199" t="s">
        <v>431</v>
      </c>
      <c r="F276" s="289" t="s">
        <v>432</v>
      </c>
      <c r="G276" s="289"/>
      <c r="H276" s="289"/>
      <c r="I276" s="289"/>
      <c r="J276" s="200" t="s">
        <v>219</v>
      </c>
      <c r="K276" s="201">
        <v>4</v>
      </c>
      <c r="L276" s="202">
        <v>0</v>
      </c>
      <c r="M276" s="290"/>
      <c r="N276" s="290"/>
      <c r="O276" s="291"/>
      <c r="P276" s="280">
        <f>ROUND(V276*K276,3)</f>
        <v>0</v>
      </c>
      <c r="Q276" s="280"/>
      <c r="R276" s="39"/>
      <c r="T276" s="177" t="s">
        <v>21</v>
      </c>
      <c r="U276" s="46" t="s">
        <v>49</v>
      </c>
      <c r="V276" s="178">
        <f>L276+M276</f>
        <v>0</v>
      </c>
      <c r="W276" s="178">
        <f>ROUND(L276*K276,3)</f>
        <v>0</v>
      </c>
      <c r="X276" s="178">
        <f>ROUND(M276*K276,3)</f>
        <v>0</v>
      </c>
      <c r="Y276" s="38"/>
      <c r="Z276" s="179">
        <f>Y276*K276</f>
        <v>0</v>
      </c>
      <c r="AA276" s="179">
        <v>0</v>
      </c>
      <c r="AB276" s="179">
        <f>AA276*K276</f>
        <v>0</v>
      </c>
      <c r="AC276" s="179">
        <v>0</v>
      </c>
      <c r="AD276" s="179">
        <f>AC276*K276</f>
        <v>0</v>
      </c>
      <c r="AE276" s="180" t="s">
        <v>21</v>
      </c>
      <c r="AR276" s="21" t="s">
        <v>185</v>
      </c>
      <c r="AT276" s="21" t="s">
        <v>221</v>
      </c>
      <c r="AU276" s="21" t="s">
        <v>141</v>
      </c>
      <c r="AY276" s="21" t="s">
        <v>167</v>
      </c>
      <c r="BE276" s="113">
        <f>IF(U276="základná",P276,0)</f>
        <v>0</v>
      </c>
      <c r="BF276" s="113">
        <f>IF(U276="znížená",P276,0)</f>
        <v>0</v>
      </c>
      <c r="BG276" s="113">
        <f>IF(U276="zákl. prenesená",P276,0)</f>
        <v>0</v>
      </c>
      <c r="BH276" s="113">
        <f>IF(U276="zníž. prenesená",P276,0)</f>
        <v>0</v>
      </c>
      <c r="BI276" s="113">
        <f>IF(U276="nulová",P276,0)</f>
        <v>0</v>
      </c>
      <c r="BJ276" s="21" t="s">
        <v>141</v>
      </c>
      <c r="BK276" s="181">
        <f>ROUND(V276*K276,3)</f>
        <v>0</v>
      </c>
      <c r="BL276" s="21" t="s">
        <v>172</v>
      </c>
      <c r="BM276" s="21" t="s">
        <v>433</v>
      </c>
    </row>
    <row r="277" spans="2:65" s="1" customFormat="1" ht="25.5" customHeight="1">
      <c r="B277" s="37"/>
      <c r="C277" s="172" t="s">
        <v>434</v>
      </c>
      <c r="D277" s="172" t="s">
        <v>168</v>
      </c>
      <c r="E277" s="173" t="s">
        <v>435</v>
      </c>
      <c r="F277" s="279" t="s">
        <v>436</v>
      </c>
      <c r="G277" s="279"/>
      <c r="H277" s="279"/>
      <c r="I277" s="279"/>
      <c r="J277" s="174" t="s">
        <v>171</v>
      </c>
      <c r="K277" s="175">
        <v>7.09</v>
      </c>
      <c r="L277" s="176">
        <v>0</v>
      </c>
      <c r="M277" s="281">
        <v>0</v>
      </c>
      <c r="N277" s="282"/>
      <c r="O277" s="282"/>
      <c r="P277" s="280">
        <f>ROUND(V277*K277,3)</f>
        <v>0</v>
      </c>
      <c r="Q277" s="280"/>
      <c r="R277" s="39"/>
      <c r="T277" s="177" t="s">
        <v>21</v>
      </c>
      <c r="U277" s="46" t="s">
        <v>49</v>
      </c>
      <c r="V277" s="178">
        <f>L277+M277</f>
        <v>0</v>
      </c>
      <c r="W277" s="178">
        <f>ROUND(L277*K277,3)</f>
        <v>0</v>
      </c>
      <c r="X277" s="178">
        <f>ROUND(M277*K277,3)</f>
        <v>0</v>
      </c>
      <c r="Y277" s="38"/>
      <c r="Z277" s="179">
        <f>Y277*K277</f>
        <v>0</v>
      </c>
      <c r="AA277" s="179">
        <v>0</v>
      </c>
      <c r="AB277" s="179">
        <f>AA277*K277</f>
        <v>0</v>
      </c>
      <c r="AC277" s="179">
        <v>0</v>
      </c>
      <c r="AD277" s="179">
        <f>AC277*K277</f>
        <v>0</v>
      </c>
      <c r="AE277" s="180" t="s">
        <v>21</v>
      </c>
      <c r="AR277" s="21" t="s">
        <v>172</v>
      </c>
      <c r="AT277" s="21" t="s">
        <v>168</v>
      </c>
      <c r="AU277" s="21" t="s">
        <v>141</v>
      </c>
      <c r="AY277" s="21" t="s">
        <v>167</v>
      </c>
      <c r="BE277" s="113">
        <f>IF(U277="základná",P277,0)</f>
        <v>0</v>
      </c>
      <c r="BF277" s="113">
        <f>IF(U277="znížená",P277,0)</f>
        <v>0</v>
      </c>
      <c r="BG277" s="113">
        <f>IF(U277="zákl. prenesená",P277,0)</f>
        <v>0</v>
      </c>
      <c r="BH277" s="113">
        <f>IF(U277="zníž. prenesená",P277,0)</f>
        <v>0</v>
      </c>
      <c r="BI277" s="113">
        <f>IF(U277="nulová",P277,0)</f>
        <v>0</v>
      </c>
      <c r="BJ277" s="21" t="s">
        <v>141</v>
      </c>
      <c r="BK277" s="181">
        <f>ROUND(V277*K277,3)</f>
        <v>0</v>
      </c>
      <c r="BL277" s="21" t="s">
        <v>172</v>
      </c>
      <c r="BM277" s="21" t="s">
        <v>437</v>
      </c>
    </row>
    <row r="278" spans="2:65" s="10" customFormat="1" ht="16.5" customHeight="1">
      <c r="B278" s="182"/>
      <c r="C278" s="183"/>
      <c r="D278" s="183"/>
      <c r="E278" s="184" t="s">
        <v>21</v>
      </c>
      <c r="F278" s="283" t="s">
        <v>438</v>
      </c>
      <c r="G278" s="284"/>
      <c r="H278" s="284"/>
      <c r="I278" s="284"/>
      <c r="J278" s="183"/>
      <c r="K278" s="185">
        <v>5.4240000000000004</v>
      </c>
      <c r="L278" s="183"/>
      <c r="M278" s="183"/>
      <c r="N278" s="183"/>
      <c r="O278" s="183"/>
      <c r="P278" s="183"/>
      <c r="Q278" s="183"/>
      <c r="R278" s="186"/>
      <c r="T278" s="187"/>
      <c r="U278" s="183"/>
      <c r="V278" s="183"/>
      <c r="W278" s="183"/>
      <c r="X278" s="183"/>
      <c r="Y278" s="183"/>
      <c r="Z278" s="183"/>
      <c r="AA278" s="183"/>
      <c r="AB278" s="183"/>
      <c r="AC278" s="183"/>
      <c r="AD278" s="183"/>
      <c r="AE278" s="188"/>
      <c r="AT278" s="189" t="s">
        <v>174</v>
      </c>
      <c r="AU278" s="189" t="s">
        <v>141</v>
      </c>
      <c r="AV278" s="10" t="s">
        <v>141</v>
      </c>
      <c r="AW278" s="10" t="s">
        <v>7</v>
      </c>
      <c r="AX278" s="10" t="s">
        <v>84</v>
      </c>
      <c r="AY278" s="189" t="s">
        <v>167</v>
      </c>
    </row>
    <row r="279" spans="2:65" s="10" customFormat="1" ht="25.5" customHeight="1">
      <c r="B279" s="182"/>
      <c r="C279" s="183"/>
      <c r="D279" s="183"/>
      <c r="E279" s="184" t="s">
        <v>21</v>
      </c>
      <c r="F279" s="287" t="s">
        <v>439</v>
      </c>
      <c r="G279" s="288"/>
      <c r="H279" s="288"/>
      <c r="I279" s="288"/>
      <c r="J279" s="183"/>
      <c r="K279" s="185">
        <v>1.306</v>
      </c>
      <c r="L279" s="183"/>
      <c r="M279" s="183"/>
      <c r="N279" s="183"/>
      <c r="O279" s="183"/>
      <c r="P279" s="183"/>
      <c r="Q279" s="183"/>
      <c r="R279" s="186"/>
      <c r="T279" s="187"/>
      <c r="U279" s="183"/>
      <c r="V279" s="183"/>
      <c r="W279" s="183"/>
      <c r="X279" s="183"/>
      <c r="Y279" s="183"/>
      <c r="Z279" s="183"/>
      <c r="AA279" s="183"/>
      <c r="AB279" s="183"/>
      <c r="AC279" s="183"/>
      <c r="AD279" s="183"/>
      <c r="AE279" s="188"/>
      <c r="AT279" s="189" t="s">
        <v>174</v>
      </c>
      <c r="AU279" s="189" t="s">
        <v>141</v>
      </c>
      <c r="AV279" s="10" t="s">
        <v>141</v>
      </c>
      <c r="AW279" s="10" t="s">
        <v>7</v>
      </c>
      <c r="AX279" s="10" t="s">
        <v>84</v>
      </c>
      <c r="AY279" s="189" t="s">
        <v>167</v>
      </c>
    </row>
    <row r="280" spans="2:65" s="10" customFormat="1" ht="16.5" customHeight="1">
      <c r="B280" s="182"/>
      <c r="C280" s="183"/>
      <c r="D280" s="183"/>
      <c r="E280" s="184" t="s">
        <v>21</v>
      </c>
      <c r="F280" s="287" t="s">
        <v>440</v>
      </c>
      <c r="G280" s="288"/>
      <c r="H280" s="288"/>
      <c r="I280" s="288"/>
      <c r="J280" s="183"/>
      <c r="K280" s="185">
        <v>0.36</v>
      </c>
      <c r="L280" s="183"/>
      <c r="M280" s="183"/>
      <c r="N280" s="183"/>
      <c r="O280" s="183"/>
      <c r="P280" s="183"/>
      <c r="Q280" s="183"/>
      <c r="R280" s="186"/>
      <c r="T280" s="187"/>
      <c r="U280" s="183"/>
      <c r="V280" s="183"/>
      <c r="W280" s="183"/>
      <c r="X280" s="183"/>
      <c r="Y280" s="183"/>
      <c r="Z280" s="183"/>
      <c r="AA280" s="183"/>
      <c r="AB280" s="183"/>
      <c r="AC280" s="183"/>
      <c r="AD280" s="183"/>
      <c r="AE280" s="188"/>
      <c r="AT280" s="189" t="s">
        <v>174</v>
      </c>
      <c r="AU280" s="189" t="s">
        <v>141</v>
      </c>
      <c r="AV280" s="10" t="s">
        <v>141</v>
      </c>
      <c r="AW280" s="10" t="s">
        <v>7</v>
      </c>
      <c r="AX280" s="10" t="s">
        <v>84</v>
      </c>
      <c r="AY280" s="189" t="s">
        <v>167</v>
      </c>
    </row>
    <row r="281" spans="2:65" s="11" customFormat="1" ht="16.5" customHeight="1">
      <c r="B281" s="190"/>
      <c r="C281" s="191"/>
      <c r="D281" s="191"/>
      <c r="E281" s="192" t="s">
        <v>21</v>
      </c>
      <c r="F281" s="285" t="s">
        <v>175</v>
      </c>
      <c r="G281" s="286"/>
      <c r="H281" s="286"/>
      <c r="I281" s="286"/>
      <c r="J281" s="191"/>
      <c r="K281" s="193">
        <v>7.09</v>
      </c>
      <c r="L281" s="191"/>
      <c r="M281" s="191"/>
      <c r="N281" s="191"/>
      <c r="O281" s="191"/>
      <c r="P281" s="191"/>
      <c r="Q281" s="191"/>
      <c r="R281" s="194"/>
      <c r="T281" s="195"/>
      <c r="U281" s="191"/>
      <c r="V281" s="191"/>
      <c r="W281" s="191"/>
      <c r="X281" s="191"/>
      <c r="Y281" s="191"/>
      <c r="Z281" s="191"/>
      <c r="AA281" s="191"/>
      <c r="AB281" s="191"/>
      <c r="AC281" s="191"/>
      <c r="AD281" s="191"/>
      <c r="AE281" s="196"/>
      <c r="AT281" s="197" t="s">
        <v>174</v>
      </c>
      <c r="AU281" s="197" t="s">
        <v>141</v>
      </c>
      <c r="AV281" s="11" t="s">
        <v>172</v>
      </c>
      <c r="AW281" s="11" t="s">
        <v>7</v>
      </c>
      <c r="AX281" s="11" t="s">
        <v>92</v>
      </c>
      <c r="AY281" s="197" t="s">
        <v>167</v>
      </c>
    </row>
    <row r="282" spans="2:65" s="1" customFormat="1" ht="38.25" customHeight="1">
      <c r="B282" s="37"/>
      <c r="C282" s="172" t="s">
        <v>242</v>
      </c>
      <c r="D282" s="172" t="s">
        <v>168</v>
      </c>
      <c r="E282" s="173" t="s">
        <v>441</v>
      </c>
      <c r="F282" s="279" t="s">
        <v>442</v>
      </c>
      <c r="G282" s="279"/>
      <c r="H282" s="279"/>
      <c r="I282" s="279"/>
      <c r="J282" s="174" t="s">
        <v>198</v>
      </c>
      <c r="K282" s="175">
        <v>17.28</v>
      </c>
      <c r="L282" s="176">
        <v>0</v>
      </c>
      <c r="M282" s="281">
        <v>0</v>
      </c>
      <c r="N282" s="282"/>
      <c r="O282" s="282"/>
      <c r="P282" s="280">
        <f>ROUND(V282*K282,3)</f>
        <v>0</v>
      </c>
      <c r="Q282" s="280"/>
      <c r="R282" s="39"/>
      <c r="T282" s="177" t="s">
        <v>21</v>
      </c>
      <c r="U282" s="46" t="s">
        <v>49</v>
      </c>
      <c r="V282" s="178">
        <f>L282+M282</f>
        <v>0</v>
      </c>
      <c r="W282" s="178">
        <f>ROUND(L282*K282,3)</f>
        <v>0</v>
      </c>
      <c r="X282" s="178">
        <f>ROUND(M282*K282,3)</f>
        <v>0</v>
      </c>
      <c r="Y282" s="38"/>
      <c r="Z282" s="179">
        <f>Y282*K282</f>
        <v>0</v>
      </c>
      <c r="AA282" s="179">
        <v>0</v>
      </c>
      <c r="AB282" s="179">
        <f>AA282*K282</f>
        <v>0</v>
      </c>
      <c r="AC282" s="179">
        <v>0</v>
      </c>
      <c r="AD282" s="179">
        <f>AC282*K282</f>
        <v>0</v>
      </c>
      <c r="AE282" s="180" t="s">
        <v>21</v>
      </c>
      <c r="AR282" s="21" t="s">
        <v>172</v>
      </c>
      <c r="AT282" s="21" t="s">
        <v>168</v>
      </c>
      <c r="AU282" s="21" t="s">
        <v>141</v>
      </c>
      <c r="AY282" s="21" t="s">
        <v>167</v>
      </c>
      <c r="BE282" s="113">
        <f>IF(U282="základná",P282,0)</f>
        <v>0</v>
      </c>
      <c r="BF282" s="113">
        <f>IF(U282="znížená",P282,0)</f>
        <v>0</v>
      </c>
      <c r="BG282" s="113">
        <f>IF(U282="zákl. prenesená",P282,0)</f>
        <v>0</v>
      </c>
      <c r="BH282" s="113">
        <f>IF(U282="zníž. prenesená",P282,0)</f>
        <v>0</v>
      </c>
      <c r="BI282" s="113">
        <f>IF(U282="nulová",P282,0)</f>
        <v>0</v>
      </c>
      <c r="BJ282" s="21" t="s">
        <v>141</v>
      </c>
      <c r="BK282" s="181">
        <f>ROUND(V282*K282,3)</f>
        <v>0</v>
      </c>
      <c r="BL282" s="21" t="s">
        <v>172</v>
      </c>
      <c r="BM282" s="21" t="s">
        <v>443</v>
      </c>
    </row>
    <row r="283" spans="2:65" s="10" customFormat="1" ht="16.5" customHeight="1">
      <c r="B283" s="182"/>
      <c r="C283" s="183"/>
      <c r="D283" s="183"/>
      <c r="E283" s="184" t="s">
        <v>21</v>
      </c>
      <c r="F283" s="283" t="s">
        <v>444</v>
      </c>
      <c r="G283" s="284"/>
      <c r="H283" s="284"/>
      <c r="I283" s="284"/>
      <c r="J283" s="183"/>
      <c r="K283" s="185">
        <v>7.44</v>
      </c>
      <c r="L283" s="183"/>
      <c r="M283" s="183"/>
      <c r="N283" s="183"/>
      <c r="O283" s="183"/>
      <c r="P283" s="183"/>
      <c r="Q283" s="183"/>
      <c r="R283" s="186"/>
      <c r="T283" s="187"/>
      <c r="U283" s="183"/>
      <c r="V283" s="183"/>
      <c r="W283" s="183"/>
      <c r="X283" s="183"/>
      <c r="Y283" s="183"/>
      <c r="Z283" s="183"/>
      <c r="AA283" s="183"/>
      <c r="AB283" s="183"/>
      <c r="AC283" s="183"/>
      <c r="AD283" s="183"/>
      <c r="AE283" s="188"/>
      <c r="AT283" s="189" t="s">
        <v>174</v>
      </c>
      <c r="AU283" s="189" t="s">
        <v>141</v>
      </c>
      <c r="AV283" s="10" t="s">
        <v>141</v>
      </c>
      <c r="AW283" s="10" t="s">
        <v>7</v>
      </c>
      <c r="AX283" s="10" t="s">
        <v>84</v>
      </c>
      <c r="AY283" s="189" t="s">
        <v>167</v>
      </c>
    </row>
    <row r="284" spans="2:65" s="10" customFormat="1" ht="25.5" customHeight="1">
      <c r="B284" s="182"/>
      <c r="C284" s="183"/>
      <c r="D284" s="183"/>
      <c r="E284" s="184" t="s">
        <v>21</v>
      </c>
      <c r="F284" s="287" t="s">
        <v>445</v>
      </c>
      <c r="G284" s="288"/>
      <c r="H284" s="288"/>
      <c r="I284" s="288"/>
      <c r="J284" s="183"/>
      <c r="K284" s="185">
        <v>9.0399999999999991</v>
      </c>
      <c r="L284" s="183"/>
      <c r="M284" s="183"/>
      <c r="N284" s="183"/>
      <c r="O284" s="183"/>
      <c r="P284" s="183"/>
      <c r="Q284" s="183"/>
      <c r="R284" s="186"/>
      <c r="T284" s="187"/>
      <c r="U284" s="183"/>
      <c r="V284" s="183"/>
      <c r="W284" s="183"/>
      <c r="X284" s="183"/>
      <c r="Y284" s="183"/>
      <c r="Z284" s="183"/>
      <c r="AA284" s="183"/>
      <c r="AB284" s="183"/>
      <c r="AC284" s="183"/>
      <c r="AD284" s="183"/>
      <c r="AE284" s="188"/>
      <c r="AT284" s="189" t="s">
        <v>174</v>
      </c>
      <c r="AU284" s="189" t="s">
        <v>141</v>
      </c>
      <c r="AV284" s="10" t="s">
        <v>141</v>
      </c>
      <c r="AW284" s="10" t="s">
        <v>7</v>
      </c>
      <c r="AX284" s="10" t="s">
        <v>84</v>
      </c>
      <c r="AY284" s="189" t="s">
        <v>167</v>
      </c>
    </row>
    <row r="285" spans="2:65" s="10" customFormat="1" ht="16.5" customHeight="1">
      <c r="B285" s="182"/>
      <c r="C285" s="183"/>
      <c r="D285" s="183"/>
      <c r="E285" s="184" t="s">
        <v>21</v>
      </c>
      <c r="F285" s="287" t="s">
        <v>446</v>
      </c>
      <c r="G285" s="288"/>
      <c r="H285" s="288"/>
      <c r="I285" s="288"/>
      <c r="J285" s="183"/>
      <c r="K285" s="185">
        <v>0.8</v>
      </c>
      <c r="L285" s="183"/>
      <c r="M285" s="183"/>
      <c r="N285" s="183"/>
      <c r="O285" s="183"/>
      <c r="P285" s="183"/>
      <c r="Q285" s="183"/>
      <c r="R285" s="186"/>
      <c r="T285" s="187"/>
      <c r="U285" s="183"/>
      <c r="V285" s="183"/>
      <c r="W285" s="183"/>
      <c r="X285" s="183"/>
      <c r="Y285" s="183"/>
      <c r="Z285" s="183"/>
      <c r="AA285" s="183"/>
      <c r="AB285" s="183"/>
      <c r="AC285" s="183"/>
      <c r="AD285" s="183"/>
      <c r="AE285" s="188"/>
      <c r="AT285" s="189" t="s">
        <v>174</v>
      </c>
      <c r="AU285" s="189" t="s">
        <v>141</v>
      </c>
      <c r="AV285" s="10" t="s">
        <v>141</v>
      </c>
      <c r="AW285" s="10" t="s">
        <v>7</v>
      </c>
      <c r="AX285" s="10" t="s">
        <v>84</v>
      </c>
      <c r="AY285" s="189" t="s">
        <v>167</v>
      </c>
    </row>
    <row r="286" spans="2:65" s="11" customFormat="1" ht="16.5" customHeight="1">
      <c r="B286" s="190"/>
      <c r="C286" s="191"/>
      <c r="D286" s="191"/>
      <c r="E286" s="192" t="s">
        <v>21</v>
      </c>
      <c r="F286" s="285" t="s">
        <v>175</v>
      </c>
      <c r="G286" s="286"/>
      <c r="H286" s="286"/>
      <c r="I286" s="286"/>
      <c r="J286" s="191"/>
      <c r="K286" s="193">
        <v>17.28</v>
      </c>
      <c r="L286" s="191"/>
      <c r="M286" s="191"/>
      <c r="N286" s="191"/>
      <c r="O286" s="191"/>
      <c r="P286" s="191"/>
      <c r="Q286" s="191"/>
      <c r="R286" s="194"/>
      <c r="T286" s="195"/>
      <c r="U286" s="191"/>
      <c r="V286" s="191"/>
      <c r="W286" s="191"/>
      <c r="X286" s="191"/>
      <c r="Y286" s="191"/>
      <c r="Z286" s="191"/>
      <c r="AA286" s="191"/>
      <c r="AB286" s="191"/>
      <c r="AC286" s="191"/>
      <c r="AD286" s="191"/>
      <c r="AE286" s="196"/>
      <c r="AT286" s="197" t="s">
        <v>174</v>
      </c>
      <c r="AU286" s="197" t="s">
        <v>141</v>
      </c>
      <c r="AV286" s="11" t="s">
        <v>172</v>
      </c>
      <c r="AW286" s="11" t="s">
        <v>7</v>
      </c>
      <c r="AX286" s="11" t="s">
        <v>92</v>
      </c>
      <c r="AY286" s="197" t="s">
        <v>167</v>
      </c>
    </row>
    <row r="287" spans="2:65" s="9" customFormat="1" ht="29.85" customHeight="1">
      <c r="B287" s="159"/>
      <c r="C287" s="160"/>
      <c r="D287" s="170" t="s">
        <v>293</v>
      </c>
      <c r="E287" s="170"/>
      <c r="F287" s="170"/>
      <c r="G287" s="170"/>
      <c r="H287" s="170"/>
      <c r="I287" s="170"/>
      <c r="J287" s="170"/>
      <c r="K287" s="170"/>
      <c r="L287" s="170"/>
      <c r="M287" s="296">
        <f>BK287</f>
        <v>0</v>
      </c>
      <c r="N287" s="297"/>
      <c r="O287" s="297"/>
      <c r="P287" s="297"/>
      <c r="Q287" s="297"/>
      <c r="R287" s="162"/>
      <c r="T287" s="163"/>
      <c r="U287" s="160"/>
      <c r="V287" s="160"/>
      <c r="W287" s="164">
        <f>SUM(W288:W405)</f>
        <v>0</v>
      </c>
      <c r="X287" s="164">
        <f>SUM(X288:X405)</f>
        <v>0</v>
      </c>
      <c r="Y287" s="160"/>
      <c r="Z287" s="165">
        <f>SUM(Z288:Z405)</f>
        <v>0</v>
      </c>
      <c r="AA287" s="160"/>
      <c r="AB287" s="165">
        <f>SUM(AB288:AB405)</f>
        <v>0</v>
      </c>
      <c r="AC287" s="160"/>
      <c r="AD287" s="165">
        <f>SUM(AD288:AD405)</f>
        <v>0</v>
      </c>
      <c r="AE287" s="166"/>
      <c r="AR287" s="167" t="s">
        <v>92</v>
      </c>
      <c r="AT287" s="168" t="s">
        <v>83</v>
      </c>
      <c r="AU287" s="168" t="s">
        <v>92</v>
      </c>
      <c r="AY287" s="167" t="s">
        <v>167</v>
      </c>
      <c r="BK287" s="169">
        <f>SUM(BK288:BK405)</f>
        <v>0</v>
      </c>
    </row>
    <row r="288" spans="2:65" s="1" customFormat="1" ht="38.25" customHeight="1">
      <c r="B288" s="37"/>
      <c r="C288" s="172" t="s">
        <v>447</v>
      </c>
      <c r="D288" s="172" t="s">
        <v>168</v>
      </c>
      <c r="E288" s="173" t="s">
        <v>448</v>
      </c>
      <c r="F288" s="279" t="s">
        <v>449</v>
      </c>
      <c r="G288" s="279"/>
      <c r="H288" s="279"/>
      <c r="I288" s="279"/>
      <c r="J288" s="174" t="s">
        <v>224</v>
      </c>
      <c r="K288" s="175">
        <v>20</v>
      </c>
      <c r="L288" s="176">
        <v>0</v>
      </c>
      <c r="M288" s="281">
        <v>0</v>
      </c>
      <c r="N288" s="282"/>
      <c r="O288" s="282"/>
      <c r="P288" s="280">
        <f>ROUND(V288*K288,3)</f>
        <v>0</v>
      </c>
      <c r="Q288" s="280"/>
      <c r="R288" s="39"/>
      <c r="T288" s="177" t="s">
        <v>21</v>
      </c>
      <c r="U288" s="46" t="s">
        <v>49</v>
      </c>
      <c r="V288" s="178">
        <f>L288+M288</f>
        <v>0</v>
      </c>
      <c r="W288" s="178">
        <f>ROUND(L288*K288,3)</f>
        <v>0</v>
      </c>
      <c r="X288" s="178">
        <f>ROUND(M288*K288,3)</f>
        <v>0</v>
      </c>
      <c r="Y288" s="38"/>
      <c r="Z288" s="179">
        <f>Y288*K288</f>
        <v>0</v>
      </c>
      <c r="AA288" s="179">
        <v>0</v>
      </c>
      <c r="AB288" s="179">
        <f>AA288*K288</f>
        <v>0</v>
      </c>
      <c r="AC288" s="179">
        <v>0</v>
      </c>
      <c r="AD288" s="179">
        <f>AC288*K288</f>
        <v>0</v>
      </c>
      <c r="AE288" s="180" t="s">
        <v>21</v>
      </c>
      <c r="AR288" s="21" t="s">
        <v>172</v>
      </c>
      <c r="AT288" s="21" t="s">
        <v>168</v>
      </c>
      <c r="AU288" s="21" t="s">
        <v>141</v>
      </c>
      <c r="AY288" s="21" t="s">
        <v>167</v>
      </c>
      <c r="BE288" s="113">
        <f>IF(U288="základná",P288,0)</f>
        <v>0</v>
      </c>
      <c r="BF288" s="113">
        <f>IF(U288="znížená",P288,0)</f>
        <v>0</v>
      </c>
      <c r="BG288" s="113">
        <f>IF(U288="zákl. prenesená",P288,0)</f>
        <v>0</v>
      </c>
      <c r="BH288" s="113">
        <f>IF(U288="zníž. prenesená",P288,0)</f>
        <v>0</v>
      </c>
      <c r="BI288" s="113">
        <f>IF(U288="nulová",P288,0)</f>
        <v>0</v>
      </c>
      <c r="BJ288" s="21" t="s">
        <v>141</v>
      </c>
      <c r="BK288" s="181">
        <f>ROUND(V288*K288,3)</f>
        <v>0</v>
      </c>
      <c r="BL288" s="21" t="s">
        <v>172</v>
      </c>
      <c r="BM288" s="21" t="s">
        <v>450</v>
      </c>
    </row>
    <row r="289" spans="2:65" s="1" customFormat="1" ht="16.5" customHeight="1">
      <c r="B289" s="37"/>
      <c r="C289" s="172" t="s">
        <v>245</v>
      </c>
      <c r="D289" s="172" t="s">
        <v>168</v>
      </c>
      <c r="E289" s="173" t="s">
        <v>451</v>
      </c>
      <c r="F289" s="279" t="s">
        <v>452</v>
      </c>
      <c r="G289" s="279"/>
      <c r="H289" s="279"/>
      <c r="I289" s="279"/>
      <c r="J289" s="174" t="s">
        <v>453</v>
      </c>
      <c r="K289" s="175">
        <v>1</v>
      </c>
      <c r="L289" s="176">
        <v>0</v>
      </c>
      <c r="M289" s="281">
        <v>0</v>
      </c>
      <c r="N289" s="282"/>
      <c r="O289" s="282"/>
      <c r="P289" s="280">
        <f>ROUND(V289*K289,3)</f>
        <v>0</v>
      </c>
      <c r="Q289" s="280"/>
      <c r="R289" s="39"/>
      <c r="T289" s="177" t="s">
        <v>21</v>
      </c>
      <c r="U289" s="46" t="s">
        <v>49</v>
      </c>
      <c r="V289" s="178">
        <f>L289+M289</f>
        <v>0</v>
      </c>
      <c r="W289" s="178">
        <f>ROUND(L289*K289,3)</f>
        <v>0</v>
      </c>
      <c r="X289" s="178">
        <f>ROUND(M289*K289,3)</f>
        <v>0</v>
      </c>
      <c r="Y289" s="38"/>
      <c r="Z289" s="179">
        <f>Y289*K289</f>
        <v>0</v>
      </c>
      <c r="AA289" s="179">
        <v>0</v>
      </c>
      <c r="AB289" s="179">
        <f>AA289*K289</f>
        <v>0</v>
      </c>
      <c r="AC289" s="179">
        <v>0</v>
      </c>
      <c r="AD289" s="179">
        <f>AC289*K289</f>
        <v>0</v>
      </c>
      <c r="AE289" s="180" t="s">
        <v>21</v>
      </c>
      <c r="AR289" s="21" t="s">
        <v>172</v>
      </c>
      <c r="AT289" s="21" t="s">
        <v>168</v>
      </c>
      <c r="AU289" s="21" t="s">
        <v>141</v>
      </c>
      <c r="AY289" s="21" t="s">
        <v>167</v>
      </c>
      <c r="BE289" s="113">
        <f>IF(U289="základná",P289,0)</f>
        <v>0</v>
      </c>
      <c r="BF289" s="113">
        <f>IF(U289="znížená",P289,0)</f>
        <v>0</v>
      </c>
      <c r="BG289" s="113">
        <f>IF(U289="zákl. prenesená",P289,0)</f>
        <v>0</v>
      </c>
      <c r="BH289" s="113">
        <f>IF(U289="zníž. prenesená",P289,0)</f>
        <v>0</v>
      </c>
      <c r="BI289" s="113">
        <f>IF(U289="nulová",P289,0)</f>
        <v>0</v>
      </c>
      <c r="BJ289" s="21" t="s">
        <v>141</v>
      </c>
      <c r="BK289" s="181">
        <f>ROUND(V289*K289,3)</f>
        <v>0</v>
      </c>
      <c r="BL289" s="21" t="s">
        <v>172</v>
      </c>
      <c r="BM289" s="21" t="s">
        <v>454</v>
      </c>
    </row>
    <row r="290" spans="2:65" s="1" customFormat="1" ht="16.5" customHeight="1">
      <c r="B290" s="37"/>
      <c r="C290" s="172" t="s">
        <v>455</v>
      </c>
      <c r="D290" s="172" t="s">
        <v>168</v>
      </c>
      <c r="E290" s="173" t="s">
        <v>456</v>
      </c>
      <c r="F290" s="279" t="s">
        <v>457</v>
      </c>
      <c r="G290" s="279"/>
      <c r="H290" s="279"/>
      <c r="I290" s="279"/>
      <c r="J290" s="174" t="s">
        <v>453</v>
      </c>
      <c r="K290" s="175">
        <v>3</v>
      </c>
      <c r="L290" s="176">
        <v>0</v>
      </c>
      <c r="M290" s="281">
        <v>0</v>
      </c>
      <c r="N290" s="282"/>
      <c r="O290" s="282"/>
      <c r="P290" s="280">
        <f>ROUND(V290*K290,3)</f>
        <v>0</v>
      </c>
      <c r="Q290" s="280"/>
      <c r="R290" s="39"/>
      <c r="T290" s="177" t="s">
        <v>21</v>
      </c>
      <c r="U290" s="46" t="s">
        <v>49</v>
      </c>
      <c r="V290" s="178">
        <f>L290+M290</f>
        <v>0</v>
      </c>
      <c r="W290" s="178">
        <f>ROUND(L290*K290,3)</f>
        <v>0</v>
      </c>
      <c r="X290" s="178">
        <f>ROUND(M290*K290,3)</f>
        <v>0</v>
      </c>
      <c r="Y290" s="38"/>
      <c r="Z290" s="179">
        <f>Y290*K290</f>
        <v>0</v>
      </c>
      <c r="AA290" s="179">
        <v>0</v>
      </c>
      <c r="AB290" s="179">
        <f>AA290*K290</f>
        <v>0</v>
      </c>
      <c r="AC290" s="179">
        <v>0</v>
      </c>
      <c r="AD290" s="179">
        <f>AC290*K290</f>
        <v>0</v>
      </c>
      <c r="AE290" s="180" t="s">
        <v>21</v>
      </c>
      <c r="AR290" s="21" t="s">
        <v>172</v>
      </c>
      <c r="AT290" s="21" t="s">
        <v>168</v>
      </c>
      <c r="AU290" s="21" t="s">
        <v>141</v>
      </c>
      <c r="AY290" s="21" t="s">
        <v>167</v>
      </c>
      <c r="BE290" s="113">
        <f>IF(U290="základná",P290,0)</f>
        <v>0</v>
      </c>
      <c r="BF290" s="113">
        <f>IF(U290="znížená",P290,0)</f>
        <v>0</v>
      </c>
      <c r="BG290" s="113">
        <f>IF(U290="zákl. prenesená",P290,0)</f>
        <v>0</v>
      </c>
      <c r="BH290" s="113">
        <f>IF(U290="zníž. prenesená",P290,0)</f>
        <v>0</v>
      </c>
      <c r="BI290" s="113">
        <f>IF(U290="nulová",P290,0)</f>
        <v>0</v>
      </c>
      <c r="BJ290" s="21" t="s">
        <v>141</v>
      </c>
      <c r="BK290" s="181">
        <f>ROUND(V290*K290,3)</f>
        <v>0</v>
      </c>
      <c r="BL290" s="21" t="s">
        <v>172</v>
      </c>
      <c r="BM290" s="21" t="s">
        <v>458</v>
      </c>
    </row>
    <row r="291" spans="2:65" s="1" customFormat="1" ht="25.5" customHeight="1">
      <c r="B291" s="37"/>
      <c r="C291" s="172" t="s">
        <v>250</v>
      </c>
      <c r="D291" s="172" t="s">
        <v>168</v>
      </c>
      <c r="E291" s="173" t="s">
        <v>459</v>
      </c>
      <c r="F291" s="279" t="s">
        <v>460</v>
      </c>
      <c r="G291" s="279"/>
      <c r="H291" s="279"/>
      <c r="I291" s="279"/>
      <c r="J291" s="174" t="s">
        <v>219</v>
      </c>
      <c r="K291" s="175">
        <v>14</v>
      </c>
      <c r="L291" s="176">
        <v>0</v>
      </c>
      <c r="M291" s="281">
        <v>0</v>
      </c>
      <c r="N291" s="282"/>
      <c r="O291" s="282"/>
      <c r="P291" s="280">
        <f>ROUND(V291*K291,3)</f>
        <v>0</v>
      </c>
      <c r="Q291" s="280"/>
      <c r="R291" s="39"/>
      <c r="T291" s="177" t="s">
        <v>21</v>
      </c>
      <c r="U291" s="46" t="s">
        <v>49</v>
      </c>
      <c r="V291" s="178">
        <f>L291+M291</f>
        <v>0</v>
      </c>
      <c r="W291" s="178">
        <f>ROUND(L291*K291,3)</f>
        <v>0</v>
      </c>
      <c r="X291" s="178">
        <f>ROUND(M291*K291,3)</f>
        <v>0</v>
      </c>
      <c r="Y291" s="38"/>
      <c r="Z291" s="179">
        <f>Y291*K291</f>
        <v>0</v>
      </c>
      <c r="AA291" s="179">
        <v>0</v>
      </c>
      <c r="AB291" s="179">
        <f>AA291*K291</f>
        <v>0</v>
      </c>
      <c r="AC291" s="179">
        <v>0</v>
      </c>
      <c r="AD291" s="179">
        <f>AC291*K291</f>
        <v>0</v>
      </c>
      <c r="AE291" s="180" t="s">
        <v>21</v>
      </c>
      <c r="AR291" s="21" t="s">
        <v>172</v>
      </c>
      <c r="AT291" s="21" t="s">
        <v>168</v>
      </c>
      <c r="AU291" s="21" t="s">
        <v>141</v>
      </c>
      <c r="AY291" s="21" t="s">
        <v>167</v>
      </c>
      <c r="BE291" s="113">
        <f>IF(U291="základná",P291,0)</f>
        <v>0</v>
      </c>
      <c r="BF291" s="113">
        <f>IF(U291="znížená",P291,0)</f>
        <v>0</v>
      </c>
      <c r="BG291" s="113">
        <f>IF(U291="zákl. prenesená",P291,0)</f>
        <v>0</v>
      </c>
      <c r="BH291" s="113">
        <f>IF(U291="zníž. prenesená",P291,0)</f>
        <v>0</v>
      </c>
      <c r="BI291" s="113">
        <f>IF(U291="nulová",P291,0)</f>
        <v>0</v>
      </c>
      <c r="BJ291" s="21" t="s">
        <v>141</v>
      </c>
      <c r="BK291" s="181">
        <f>ROUND(V291*K291,3)</f>
        <v>0</v>
      </c>
      <c r="BL291" s="21" t="s">
        <v>172</v>
      </c>
      <c r="BM291" s="21" t="s">
        <v>461</v>
      </c>
    </row>
    <row r="292" spans="2:65" s="10" customFormat="1" ht="16.5" customHeight="1">
      <c r="B292" s="182"/>
      <c r="C292" s="183"/>
      <c r="D292" s="183"/>
      <c r="E292" s="184" t="s">
        <v>21</v>
      </c>
      <c r="F292" s="283" t="s">
        <v>462</v>
      </c>
      <c r="G292" s="284"/>
      <c r="H292" s="284"/>
      <c r="I292" s="284"/>
      <c r="J292" s="183"/>
      <c r="K292" s="185">
        <v>14</v>
      </c>
      <c r="L292" s="183"/>
      <c r="M292" s="183"/>
      <c r="N292" s="183"/>
      <c r="O292" s="183"/>
      <c r="P292" s="183"/>
      <c r="Q292" s="183"/>
      <c r="R292" s="186"/>
      <c r="T292" s="187"/>
      <c r="U292" s="183"/>
      <c r="V292" s="183"/>
      <c r="W292" s="183"/>
      <c r="X292" s="183"/>
      <c r="Y292" s="183"/>
      <c r="Z292" s="183"/>
      <c r="AA292" s="183"/>
      <c r="AB292" s="183"/>
      <c r="AC292" s="183"/>
      <c r="AD292" s="183"/>
      <c r="AE292" s="188"/>
      <c r="AT292" s="189" t="s">
        <v>174</v>
      </c>
      <c r="AU292" s="189" t="s">
        <v>141</v>
      </c>
      <c r="AV292" s="10" t="s">
        <v>141</v>
      </c>
      <c r="AW292" s="10" t="s">
        <v>7</v>
      </c>
      <c r="AX292" s="10" t="s">
        <v>84</v>
      </c>
      <c r="AY292" s="189" t="s">
        <v>167</v>
      </c>
    </row>
    <row r="293" spans="2:65" s="11" customFormat="1" ht="16.5" customHeight="1">
      <c r="B293" s="190"/>
      <c r="C293" s="191"/>
      <c r="D293" s="191"/>
      <c r="E293" s="192" t="s">
        <v>21</v>
      </c>
      <c r="F293" s="285" t="s">
        <v>175</v>
      </c>
      <c r="G293" s="286"/>
      <c r="H293" s="286"/>
      <c r="I293" s="286"/>
      <c r="J293" s="191"/>
      <c r="K293" s="193">
        <v>14</v>
      </c>
      <c r="L293" s="191"/>
      <c r="M293" s="191"/>
      <c r="N293" s="191"/>
      <c r="O293" s="191"/>
      <c r="P293" s="191"/>
      <c r="Q293" s="191"/>
      <c r="R293" s="194"/>
      <c r="T293" s="195"/>
      <c r="U293" s="191"/>
      <c r="V293" s="191"/>
      <c r="W293" s="191"/>
      <c r="X293" s="191"/>
      <c r="Y293" s="191"/>
      <c r="Z293" s="191"/>
      <c r="AA293" s="191"/>
      <c r="AB293" s="191"/>
      <c r="AC293" s="191"/>
      <c r="AD293" s="191"/>
      <c r="AE293" s="196"/>
      <c r="AT293" s="197" t="s">
        <v>174</v>
      </c>
      <c r="AU293" s="197" t="s">
        <v>141</v>
      </c>
      <c r="AV293" s="11" t="s">
        <v>172</v>
      </c>
      <c r="AW293" s="11" t="s">
        <v>7</v>
      </c>
      <c r="AX293" s="11" t="s">
        <v>92</v>
      </c>
      <c r="AY293" s="197" t="s">
        <v>167</v>
      </c>
    </row>
    <row r="294" spans="2:65" s="1" customFormat="1" ht="25.5" customHeight="1">
      <c r="B294" s="37"/>
      <c r="C294" s="172" t="s">
        <v>463</v>
      </c>
      <c r="D294" s="172" t="s">
        <v>168</v>
      </c>
      <c r="E294" s="173" t="s">
        <v>464</v>
      </c>
      <c r="F294" s="279" t="s">
        <v>465</v>
      </c>
      <c r="G294" s="279"/>
      <c r="H294" s="279"/>
      <c r="I294" s="279"/>
      <c r="J294" s="174" t="s">
        <v>219</v>
      </c>
      <c r="K294" s="175">
        <v>16</v>
      </c>
      <c r="L294" s="176">
        <v>0</v>
      </c>
      <c r="M294" s="281">
        <v>0</v>
      </c>
      <c r="N294" s="282"/>
      <c r="O294" s="282"/>
      <c r="P294" s="280">
        <f>ROUND(V294*K294,3)</f>
        <v>0</v>
      </c>
      <c r="Q294" s="280"/>
      <c r="R294" s="39"/>
      <c r="T294" s="177" t="s">
        <v>21</v>
      </c>
      <c r="U294" s="46" t="s">
        <v>49</v>
      </c>
      <c r="V294" s="178">
        <f>L294+M294</f>
        <v>0</v>
      </c>
      <c r="W294" s="178">
        <f>ROUND(L294*K294,3)</f>
        <v>0</v>
      </c>
      <c r="X294" s="178">
        <f>ROUND(M294*K294,3)</f>
        <v>0</v>
      </c>
      <c r="Y294" s="38"/>
      <c r="Z294" s="179">
        <f>Y294*K294</f>
        <v>0</v>
      </c>
      <c r="AA294" s="179">
        <v>0</v>
      </c>
      <c r="AB294" s="179">
        <f>AA294*K294</f>
        <v>0</v>
      </c>
      <c r="AC294" s="179">
        <v>0</v>
      </c>
      <c r="AD294" s="179">
        <f>AC294*K294</f>
        <v>0</v>
      </c>
      <c r="AE294" s="180" t="s">
        <v>21</v>
      </c>
      <c r="AR294" s="21" t="s">
        <v>172</v>
      </c>
      <c r="AT294" s="21" t="s">
        <v>168</v>
      </c>
      <c r="AU294" s="21" t="s">
        <v>141</v>
      </c>
      <c r="AY294" s="21" t="s">
        <v>167</v>
      </c>
      <c r="BE294" s="113">
        <f>IF(U294="základná",P294,0)</f>
        <v>0</v>
      </c>
      <c r="BF294" s="113">
        <f>IF(U294="znížená",P294,0)</f>
        <v>0</v>
      </c>
      <c r="BG294" s="113">
        <f>IF(U294="zákl. prenesená",P294,0)</f>
        <v>0</v>
      </c>
      <c r="BH294" s="113">
        <f>IF(U294="zníž. prenesená",P294,0)</f>
        <v>0</v>
      </c>
      <c r="BI294" s="113">
        <f>IF(U294="nulová",P294,0)</f>
        <v>0</v>
      </c>
      <c r="BJ294" s="21" t="s">
        <v>141</v>
      </c>
      <c r="BK294" s="181">
        <f>ROUND(V294*K294,3)</f>
        <v>0</v>
      </c>
      <c r="BL294" s="21" t="s">
        <v>172</v>
      </c>
      <c r="BM294" s="21" t="s">
        <v>466</v>
      </c>
    </row>
    <row r="295" spans="2:65" s="10" customFormat="1" ht="16.5" customHeight="1">
      <c r="B295" s="182"/>
      <c r="C295" s="183"/>
      <c r="D295" s="183"/>
      <c r="E295" s="184" t="s">
        <v>21</v>
      </c>
      <c r="F295" s="283" t="s">
        <v>467</v>
      </c>
      <c r="G295" s="284"/>
      <c r="H295" s="284"/>
      <c r="I295" s="284"/>
      <c r="J295" s="183"/>
      <c r="K295" s="185">
        <v>16</v>
      </c>
      <c r="L295" s="183"/>
      <c r="M295" s="183"/>
      <c r="N295" s="183"/>
      <c r="O295" s="183"/>
      <c r="P295" s="183"/>
      <c r="Q295" s="183"/>
      <c r="R295" s="186"/>
      <c r="T295" s="187"/>
      <c r="U295" s="183"/>
      <c r="V295" s="183"/>
      <c r="W295" s="183"/>
      <c r="X295" s="183"/>
      <c r="Y295" s="183"/>
      <c r="Z295" s="183"/>
      <c r="AA295" s="183"/>
      <c r="AB295" s="183"/>
      <c r="AC295" s="183"/>
      <c r="AD295" s="183"/>
      <c r="AE295" s="188"/>
      <c r="AT295" s="189" t="s">
        <v>174</v>
      </c>
      <c r="AU295" s="189" t="s">
        <v>141</v>
      </c>
      <c r="AV295" s="10" t="s">
        <v>141</v>
      </c>
      <c r="AW295" s="10" t="s">
        <v>7</v>
      </c>
      <c r="AX295" s="10" t="s">
        <v>84</v>
      </c>
      <c r="AY295" s="189" t="s">
        <v>167</v>
      </c>
    </row>
    <row r="296" spans="2:65" s="11" customFormat="1" ht="16.5" customHeight="1">
      <c r="B296" s="190"/>
      <c r="C296" s="191"/>
      <c r="D296" s="191"/>
      <c r="E296" s="192" t="s">
        <v>21</v>
      </c>
      <c r="F296" s="285" t="s">
        <v>175</v>
      </c>
      <c r="G296" s="286"/>
      <c r="H296" s="286"/>
      <c r="I296" s="286"/>
      <c r="J296" s="191"/>
      <c r="K296" s="193">
        <v>16</v>
      </c>
      <c r="L296" s="191"/>
      <c r="M296" s="191"/>
      <c r="N296" s="191"/>
      <c r="O296" s="191"/>
      <c r="P296" s="191"/>
      <c r="Q296" s="191"/>
      <c r="R296" s="194"/>
      <c r="T296" s="195"/>
      <c r="U296" s="191"/>
      <c r="V296" s="191"/>
      <c r="W296" s="191"/>
      <c r="X296" s="191"/>
      <c r="Y296" s="191"/>
      <c r="Z296" s="191"/>
      <c r="AA296" s="191"/>
      <c r="AB296" s="191"/>
      <c r="AC296" s="191"/>
      <c r="AD296" s="191"/>
      <c r="AE296" s="196"/>
      <c r="AT296" s="197" t="s">
        <v>174</v>
      </c>
      <c r="AU296" s="197" t="s">
        <v>141</v>
      </c>
      <c r="AV296" s="11" t="s">
        <v>172</v>
      </c>
      <c r="AW296" s="11" t="s">
        <v>7</v>
      </c>
      <c r="AX296" s="11" t="s">
        <v>92</v>
      </c>
      <c r="AY296" s="197" t="s">
        <v>167</v>
      </c>
    </row>
    <row r="297" spans="2:65" s="1" customFormat="1" ht="25.5" customHeight="1">
      <c r="B297" s="37"/>
      <c r="C297" s="198" t="s">
        <v>253</v>
      </c>
      <c r="D297" s="198" t="s">
        <v>221</v>
      </c>
      <c r="E297" s="199" t="s">
        <v>468</v>
      </c>
      <c r="F297" s="289" t="s">
        <v>469</v>
      </c>
      <c r="G297" s="289"/>
      <c r="H297" s="289"/>
      <c r="I297" s="289"/>
      <c r="J297" s="200" t="s">
        <v>219</v>
      </c>
      <c r="K297" s="201">
        <v>12.12</v>
      </c>
      <c r="L297" s="202">
        <v>0</v>
      </c>
      <c r="M297" s="290"/>
      <c r="N297" s="290"/>
      <c r="O297" s="291"/>
      <c r="P297" s="280">
        <f t="shared" ref="P297:P303" si="5">ROUND(V297*K297,3)</f>
        <v>0</v>
      </c>
      <c r="Q297" s="280"/>
      <c r="R297" s="39"/>
      <c r="T297" s="177" t="s">
        <v>21</v>
      </c>
      <c r="U297" s="46" t="s">
        <v>49</v>
      </c>
      <c r="V297" s="178">
        <f t="shared" ref="V297:V303" si="6">L297+M297</f>
        <v>0</v>
      </c>
      <c r="W297" s="178">
        <f t="shared" ref="W297:W303" si="7">ROUND(L297*K297,3)</f>
        <v>0</v>
      </c>
      <c r="X297" s="178">
        <f t="shared" ref="X297:X303" si="8">ROUND(M297*K297,3)</f>
        <v>0</v>
      </c>
      <c r="Y297" s="38"/>
      <c r="Z297" s="179">
        <f t="shared" ref="Z297:Z303" si="9">Y297*K297</f>
        <v>0</v>
      </c>
      <c r="AA297" s="179">
        <v>0</v>
      </c>
      <c r="AB297" s="179">
        <f t="shared" ref="AB297:AB303" si="10">AA297*K297</f>
        <v>0</v>
      </c>
      <c r="AC297" s="179">
        <v>0</v>
      </c>
      <c r="AD297" s="179">
        <f t="shared" ref="AD297:AD303" si="11">AC297*K297</f>
        <v>0</v>
      </c>
      <c r="AE297" s="180" t="s">
        <v>21</v>
      </c>
      <c r="AR297" s="21" t="s">
        <v>185</v>
      </c>
      <c r="AT297" s="21" t="s">
        <v>221</v>
      </c>
      <c r="AU297" s="21" t="s">
        <v>141</v>
      </c>
      <c r="AY297" s="21" t="s">
        <v>167</v>
      </c>
      <c r="BE297" s="113">
        <f t="shared" ref="BE297:BE303" si="12">IF(U297="základná",P297,0)</f>
        <v>0</v>
      </c>
      <c r="BF297" s="113">
        <f t="shared" ref="BF297:BF303" si="13">IF(U297="znížená",P297,0)</f>
        <v>0</v>
      </c>
      <c r="BG297" s="113">
        <f t="shared" ref="BG297:BG303" si="14">IF(U297="zákl. prenesená",P297,0)</f>
        <v>0</v>
      </c>
      <c r="BH297" s="113">
        <f t="shared" ref="BH297:BH303" si="15">IF(U297="zníž. prenesená",P297,0)</f>
        <v>0</v>
      </c>
      <c r="BI297" s="113">
        <f t="shared" ref="BI297:BI303" si="16">IF(U297="nulová",P297,0)</f>
        <v>0</v>
      </c>
      <c r="BJ297" s="21" t="s">
        <v>141</v>
      </c>
      <c r="BK297" s="181">
        <f t="shared" ref="BK297:BK303" si="17">ROUND(V297*K297,3)</f>
        <v>0</v>
      </c>
      <c r="BL297" s="21" t="s">
        <v>172</v>
      </c>
      <c r="BM297" s="21" t="s">
        <v>470</v>
      </c>
    </row>
    <row r="298" spans="2:65" s="1" customFormat="1" ht="25.5" customHeight="1">
      <c r="B298" s="37"/>
      <c r="C298" s="198" t="s">
        <v>471</v>
      </c>
      <c r="D298" s="198" t="s">
        <v>221</v>
      </c>
      <c r="E298" s="199" t="s">
        <v>472</v>
      </c>
      <c r="F298" s="289" t="s">
        <v>473</v>
      </c>
      <c r="G298" s="289"/>
      <c r="H298" s="289"/>
      <c r="I298" s="289"/>
      <c r="J298" s="200" t="s">
        <v>219</v>
      </c>
      <c r="K298" s="201">
        <v>4.04</v>
      </c>
      <c r="L298" s="202">
        <v>0</v>
      </c>
      <c r="M298" s="290"/>
      <c r="N298" s="290"/>
      <c r="O298" s="291"/>
      <c r="P298" s="280">
        <f t="shared" si="5"/>
        <v>0</v>
      </c>
      <c r="Q298" s="280"/>
      <c r="R298" s="39"/>
      <c r="T298" s="177" t="s">
        <v>21</v>
      </c>
      <c r="U298" s="46" t="s">
        <v>49</v>
      </c>
      <c r="V298" s="178">
        <f t="shared" si="6"/>
        <v>0</v>
      </c>
      <c r="W298" s="178">
        <f t="shared" si="7"/>
        <v>0</v>
      </c>
      <c r="X298" s="178">
        <f t="shared" si="8"/>
        <v>0</v>
      </c>
      <c r="Y298" s="38"/>
      <c r="Z298" s="179">
        <f t="shared" si="9"/>
        <v>0</v>
      </c>
      <c r="AA298" s="179">
        <v>0</v>
      </c>
      <c r="AB298" s="179">
        <f t="shared" si="10"/>
        <v>0</v>
      </c>
      <c r="AC298" s="179">
        <v>0</v>
      </c>
      <c r="AD298" s="179">
        <f t="shared" si="11"/>
        <v>0</v>
      </c>
      <c r="AE298" s="180" t="s">
        <v>21</v>
      </c>
      <c r="AR298" s="21" t="s">
        <v>185</v>
      </c>
      <c r="AT298" s="21" t="s">
        <v>221</v>
      </c>
      <c r="AU298" s="21" t="s">
        <v>141</v>
      </c>
      <c r="AY298" s="21" t="s">
        <v>167</v>
      </c>
      <c r="BE298" s="113">
        <f t="shared" si="12"/>
        <v>0</v>
      </c>
      <c r="BF298" s="113">
        <f t="shared" si="13"/>
        <v>0</v>
      </c>
      <c r="BG298" s="113">
        <f t="shared" si="14"/>
        <v>0</v>
      </c>
      <c r="BH298" s="113">
        <f t="shared" si="15"/>
        <v>0</v>
      </c>
      <c r="BI298" s="113">
        <f t="shared" si="16"/>
        <v>0</v>
      </c>
      <c r="BJ298" s="21" t="s">
        <v>141</v>
      </c>
      <c r="BK298" s="181">
        <f t="shared" si="17"/>
        <v>0</v>
      </c>
      <c r="BL298" s="21" t="s">
        <v>172</v>
      </c>
      <c r="BM298" s="21" t="s">
        <v>474</v>
      </c>
    </row>
    <row r="299" spans="2:65" s="1" customFormat="1" ht="38.25" customHeight="1">
      <c r="B299" s="37"/>
      <c r="C299" s="198" t="s">
        <v>257</v>
      </c>
      <c r="D299" s="198" t="s">
        <v>221</v>
      </c>
      <c r="E299" s="199" t="s">
        <v>475</v>
      </c>
      <c r="F299" s="289" t="s">
        <v>476</v>
      </c>
      <c r="G299" s="289"/>
      <c r="H299" s="289"/>
      <c r="I299" s="289"/>
      <c r="J299" s="200" t="s">
        <v>219</v>
      </c>
      <c r="K299" s="201">
        <v>4.04</v>
      </c>
      <c r="L299" s="202">
        <v>0</v>
      </c>
      <c r="M299" s="290"/>
      <c r="N299" s="290"/>
      <c r="O299" s="291"/>
      <c r="P299" s="280">
        <f t="shared" si="5"/>
        <v>0</v>
      </c>
      <c r="Q299" s="280"/>
      <c r="R299" s="39"/>
      <c r="T299" s="177" t="s">
        <v>21</v>
      </c>
      <c r="U299" s="46" t="s">
        <v>49</v>
      </c>
      <c r="V299" s="178">
        <f t="shared" si="6"/>
        <v>0</v>
      </c>
      <c r="W299" s="178">
        <f t="shared" si="7"/>
        <v>0</v>
      </c>
      <c r="X299" s="178">
        <f t="shared" si="8"/>
        <v>0</v>
      </c>
      <c r="Y299" s="38"/>
      <c r="Z299" s="179">
        <f t="shared" si="9"/>
        <v>0</v>
      </c>
      <c r="AA299" s="179">
        <v>0</v>
      </c>
      <c r="AB299" s="179">
        <f t="shared" si="10"/>
        <v>0</v>
      </c>
      <c r="AC299" s="179">
        <v>0</v>
      </c>
      <c r="AD299" s="179">
        <f t="shared" si="11"/>
        <v>0</v>
      </c>
      <c r="AE299" s="180" t="s">
        <v>21</v>
      </c>
      <c r="AR299" s="21" t="s">
        <v>185</v>
      </c>
      <c r="AT299" s="21" t="s">
        <v>221</v>
      </c>
      <c r="AU299" s="21" t="s">
        <v>141</v>
      </c>
      <c r="AY299" s="21" t="s">
        <v>167</v>
      </c>
      <c r="BE299" s="113">
        <f t="shared" si="12"/>
        <v>0</v>
      </c>
      <c r="BF299" s="113">
        <f t="shared" si="13"/>
        <v>0</v>
      </c>
      <c r="BG299" s="113">
        <f t="shared" si="14"/>
        <v>0</v>
      </c>
      <c r="BH299" s="113">
        <f t="shared" si="15"/>
        <v>0</v>
      </c>
      <c r="BI299" s="113">
        <f t="shared" si="16"/>
        <v>0</v>
      </c>
      <c r="BJ299" s="21" t="s">
        <v>141</v>
      </c>
      <c r="BK299" s="181">
        <f t="shared" si="17"/>
        <v>0</v>
      </c>
      <c r="BL299" s="21" t="s">
        <v>172</v>
      </c>
      <c r="BM299" s="21" t="s">
        <v>477</v>
      </c>
    </row>
    <row r="300" spans="2:65" s="1" customFormat="1" ht="25.5" customHeight="1">
      <c r="B300" s="37"/>
      <c r="C300" s="172" t="s">
        <v>478</v>
      </c>
      <c r="D300" s="172" t="s">
        <v>168</v>
      </c>
      <c r="E300" s="173" t="s">
        <v>479</v>
      </c>
      <c r="F300" s="279" t="s">
        <v>480</v>
      </c>
      <c r="G300" s="279"/>
      <c r="H300" s="279"/>
      <c r="I300" s="279"/>
      <c r="J300" s="174" t="s">
        <v>224</v>
      </c>
      <c r="K300" s="175">
        <v>20</v>
      </c>
      <c r="L300" s="176">
        <v>0</v>
      </c>
      <c r="M300" s="281">
        <v>0</v>
      </c>
      <c r="N300" s="282"/>
      <c r="O300" s="282"/>
      <c r="P300" s="280">
        <f t="shared" si="5"/>
        <v>0</v>
      </c>
      <c r="Q300" s="280"/>
      <c r="R300" s="39"/>
      <c r="T300" s="177" t="s">
        <v>21</v>
      </c>
      <c r="U300" s="46" t="s">
        <v>49</v>
      </c>
      <c r="V300" s="178">
        <f t="shared" si="6"/>
        <v>0</v>
      </c>
      <c r="W300" s="178">
        <f t="shared" si="7"/>
        <v>0</v>
      </c>
      <c r="X300" s="178">
        <f t="shared" si="8"/>
        <v>0</v>
      </c>
      <c r="Y300" s="38"/>
      <c r="Z300" s="179">
        <f t="shared" si="9"/>
        <v>0</v>
      </c>
      <c r="AA300" s="179">
        <v>0</v>
      </c>
      <c r="AB300" s="179">
        <f t="shared" si="10"/>
        <v>0</v>
      </c>
      <c r="AC300" s="179">
        <v>0</v>
      </c>
      <c r="AD300" s="179">
        <f t="shared" si="11"/>
        <v>0</v>
      </c>
      <c r="AE300" s="180" t="s">
        <v>21</v>
      </c>
      <c r="AR300" s="21" t="s">
        <v>172</v>
      </c>
      <c r="AT300" s="21" t="s">
        <v>168</v>
      </c>
      <c r="AU300" s="21" t="s">
        <v>141</v>
      </c>
      <c r="AY300" s="21" t="s">
        <v>167</v>
      </c>
      <c r="BE300" s="113">
        <f t="shared" si="12"/>
        <v>0</v>
      </c>
      <c r="BF300" s="113">
        <f t="shared" si="13"/>
        <v>0</v>
      </c>
      <c r="BG300" s="113">
        <f t="shared" si="14"/>
        <v>0</v>
      </c>
      <c r="BH300" s="113">
        <f t="shared" si="15"/>
        <v>0</v>
      </c>
      <c r="BI300" s="113">
        <f t="shared" si="16"/>
        <v>0</v>
      </c>
      <c r="BJ300" s="21" t="s">
        <v>141</v>
      </c>
      <c r="BK300" s="181">
        <f t="shared" si="17"/>
        <v>0</v>
      </c>
      <c r="BL300" s="21" t="s">
        <v>172</v>
      </c>
      <c r="BM300" s="21" t="s">
        <v>481</v>
      </c>
    </row>
    <row r="301" spans="2:65" s="1" customFormat="1" ht="25.5" customHeight="1">
      <c r="B301" s="37"/>
      <c r="C301" s="198" t="s">
        <v>260</v>
      </c>
      <c r="D301" s="198" t="s">
        <v>221</v>
      </c>
      <c r="E301" s="199" t="s">
        <v>482</v>
      </c>
      <c r="F301" s="289" t="s">
        <v>483</v>
      </c>
      <c r="G301" s="289"/>
      <c r="H301" s="289"/>
      <c r="I301" s="289"/>
      <c r="J301" s="200" t="s">
        <v>219</v>
      </c>
      <c r="K301" s="201">
        <v>4.3719999999999999</v>
      </c>
      <c r="L301" s="202">
        <v>0</v>
      </c>
      <c r="M301" s="290"/>
      <c r="N301" s="290"/>
      <c r="O301" s="291"/>
      <c r="P301" s="280">
        <f t="shared" si="5"/>
        <v>0</v>
      </c>
      <c r="Q301" s="280"/>
      <c r="R301" s="39"/>
      <c r="T301" s="177" t="s">
        <v>21</v>
      </c>
      <c r="U301" s="46" t="s">
        <v>49</v>
      </c>
      <c r="V301" s="178">
        <f t="shared" si="6"/>
        <v>0</v>
      </c>
      <c r="W301" s="178">
        <f t="shared" si="7"/>
        <v>0</v>
      </c>
      <c r="X301" s="178">
        <f t="shared" si="8"/>
        <v>0</v>
      </c>
      <c r="Y301" s="38"/>
      <c r="Z301" s="179">
        <f t="shared" si="9"/>
        <v>0</v>
      </c>
      <c r="AA301" s="179">
        <v>0</v>
      </c>
      <c r="AB301" s="179">
        <f t="shared" si="10"/>
        <v>0</v>
      </c>
      <c r="AC301" s="179">
        <v>0</v>
      </c>
      <c r="AD301" s="179">
        <f t="shared" si="11"/>
        <v>0</v>
      </c>
      <c r="AE301" s="180" t="s">
        <v>21</v>
      </c>
      <c r="AR301" s="21" t="s">
        <v>185</v>
      </c>
      <c r="AT301" s="21" t="s">
        <v>221</v>
      </c>
      <c r="AU301" s="21" t="s">
        <v>141</v>
      </c>
      <c r="AY301" s="21" t="s">
        <v>167</v>
      </c>
      <c r="BE301" s="113">
        <f t="shared" si="12"/>
        <v>0</v>
      </c>
      <c r="BF301" s="113">
        <f t="shared" si="13"/>
        <v>0</v>
      </c>
      <c r="BG301" s="113">
        <f t="shared" si="14"/>
        <v>0</v>
      </c>
      <c r="BH301" s="113">
        <f t="shared" si="15"/>
        <v>0</v>
      </c>
      <c r="BI301" s="113">
        <f t="shared" si="16"/>
        <v>0</v>
      </c>
      <c r="BJ301" s="21" t="s">
        <v>141</v>
      </c>
      <c r="BK301" s="181">
        <f t="shared" si="17"/>
        <v>0</v>
      </c>
      <c r="BL301" s="21" t="s">
        <v>172</v>
      </c>
      <c r="BM301" s="21" t="s">
        <v>484</v>
      </c>
    </row>
    <row r="302" spans="2:65" s="1" customFormat="1" ht="25.5" customHeight="1">
      <c r="B302" s="37"/>
      <c r="C302" s="172" t="s">
        <v>485</v>
      </c>
      <c r="D302" s="172" t="s">
        <v>168</v>
      </c>
      <c r="E302" s="173" t="s">
        <v>486</v>
      </c>
      <c r="F302" s="279" t="s">
        <v>487</v>
      </c>
      <c r="G302" s="279"/>
      <c r="H302" s="279"/>
      <c r="I302" s="279"/>
      <c r="J302" s="174" t="s">
        <v>224</v>
      </c>
      <c r="K302" s="175">
        <v>75</v>
      </c>
      <c r="L302" s="176">
        <v>0</v>
      </c>
      <c r="M302" s="281">
        <v>0</v>
      </c>
      <c r="N302" s="282"/>
      <c r="O302" s="282"/>
      <c r="P302" s="280">
        <f t="shared" si="5"/>
        <v>0</v>
      </c>
      <c r="Q302" s="280"/>
      <c r="R302" s="39"/>
      <c r="T302" s="177" t="s">
        <v>21</v>
      </c>
      <c r="U302" s="46" t="s">
        <v>49</v>
      </c>
      <c r="V302" s="178">
        <f t="shared" si="6"/>
        <v>0</v>
      </c>
      <c r="W302" s="178">
        <f t="shared" si="7"/>
        <v>0</v>
      </c>
      <c r="X302" s="178">
        <f t="shared" si="8"/>
        <v>0</v>
      </c>
      <c r="Y302" s="38"/>
      <c r="Z302" s="179">
        <f t="shared" si="9"/>
        <v>0</v>
      </c>
      <c r="AA302" s="179">
        <v>0</v>
      </c>
      <c r="AB302" s="179">
        <f t="shared" si="10"/>
        <v>0</v>
      </c>
      <c r="AC302" s="179">
        <v>0</v>
      </c>
      <c r="AD302" s="179">
        <f t="shared" si="11"/>
        <v>0</v>
      </c>
      <c r="AE302" s="180" t="s">
        <v>21</v>
      </c>
      <c r="AR302" s="21" t="s">
        <v>172</v>
      </c>
      <c r="AT302" s="21" t="s">
        <v>168</v>
      </c>
      <c r="AU302" s="21" t="s">
        <v>141</v>
      </c>
      <c r="AY302" s="21" t="s">
        <v>167</v>
      </c>
      <c r="BE302" s="113">
        <f t="shared" si="12"/>
        <v>0</v>
      </c>
      <c r="BF302" s="113">
        <f t="shared" si="13"/>
        <v>0</v>
      </c>
      <c r="BG302" s="113">
        <f t="shared" si="14"/>
        <v>0</v>
      </c>
      <c r="BH302" s="113">
        <f t="shared" si="15"/>
        <v>0</v>
      </c>
      <c r="BI302" s="113">
        <f t="shared" si="16"/>
        <v>0</v>
      </c>
      <c r="BJ302" s="21" t="s">
        <v>141</v>
      </c>
      <c r="BK302" s="181">
        <f t="shared" si="17"/>
        <v>0</v>
      </c>
      <c r="BL302" s="21" t="s">
        <v>172</v>
      </c>
      <c r="BM302" s="21" t="s">
        <v>488</v>
      </c>
    </row>
    <row r="303" spans="2:65" s="1" customFormat="1" ht="25.5" customHeight="1">
      <c r="B303" s="37"/>
      <c r="C303" s="198" t="s">
        <v>264</v>
      </c>
      <c r="D303" s="198" t="s">
        <v>221</v>
      </c>
      <c r="E303" s="199" t="s">
        <v>489</v>
      </c>
      <c r="F303" s="289" t="s">
        <v>490</v>
      </c>
      <c r="G303" s="289"/>
      <c r="H303" s="289"/>
      <c r="I303" s="289"/>
      <c r="J303" s="200" t="s">
        <v>219</v>
      </c>
      <c r="K303" s="201">
        <v>16.395</v>
      </c>
      <c r="L303" s="202">
        <v>0</v>
      </c>
      <c r="M303" s="290"/>
      <c r="N303" s="290"/>
      <c r="O303" s="291"/>
      <c r="P303" s="280">
        <f t="shared" si="5"/>
        <v>0</v>
      </c>
      <c r="Q303" s="280"/>
      <c r="R303" s="39"/>
      <c r="T303" s="177" t="s">
        <v>21</v>
      </c>
      <c r="U303" s="46" t="s">
        <v>49</v>
      </c>
      <c r="V303" s="178">
        <f t="shared" si="6"/>
        <v>0</v>
      </c>
      <c r="W303" s="178">
        <f t="shared" si="7"/>
        <v>0</v>
      </c>
      <c r="X303" s="178">
        <f t="shared" si="8"/>
        <v>0</v>
      </c>
      <c r="Y303" s="38"/>
      <c r="Z303" s="179">
        <f t="shared" si="9"/>
        <v>0</v>
      </c>
      <c r="AA303" s="179">
        <v>0</v>
      </c>
      <c r="AB303" s="179">
        <f t="shared" si="10"/>
        <v>0</v>
      </c>
      <c r="AC303" s="179">
        <v>0</v>
      </c>
      <c r="AD303" s="179">
        <f t="shared" si="11"/>
        <v>0</v>
      </c>
      <c r="AE303" s="180" t="s">
        <v>21</v>
      </c>
      <c r="AR303" s="21" t="s">
        <v>185</v>
      </c>
      <c r="AT303" s="21" t="s">
        <v>221</v>
      </c>
      <c r="AU303" s="21" t="s">
        <v>141</v>
      </c>
      <c r="AY303" s="21" t="s">
        <v>167</v>
      </c>
      <c r="BE303" s="113">
        <f t="shared" si="12"/>
        <v>0</v>
      </c>
      <c r="BF303" s="113">
        <f t="shared" si="13"/>
        <v>0</v>
      </c>
      <c r="BG303" s="113">
        <f t="shared" si="14"/>
        <v>0</v>
      </c>
      <c r="BH303" s="113">
        <f t="shared" si="15"/>
        <v>0</v>
      </c>
      <c r="BI303" s="113">
        <f t="shared" si="16"/>
        <v>0</v>
      </c>
      <c r="BJ303" s="21" t="s">
        <v>141</v>
      </c>
      <c r="BK303" s="181">
        <f t="shared" si="17"/>
        <v>0</v>
      </c>
      <c r="BL303" s="21" t="s">
        <v>172</v>
      </c>
      <c r="BM303" s="21" t="s">
        <v>491</v>
      </c>
    </row>
    <row r="304" spans="2:65" s="10" customFormat="1" ht="16.5" customHeight="1">
      <c r="B304" s="182"/>
      <c r="C304" s="183"/>
      <c r="D304" s="183"/>
      <c r="E304" s="184" t="s">
        <v>21</v>
      </c>
      <c r="F304" s="283" t="s">
        <v>492</v>
      </c>
      <c r="G304" s="284"/>
      <c r="H304" s="284"/>
      <c r="I304" s="284"/>
      <c r="J304" s="183"/>
      <c r="K304" s="185">
        <v>16.395</v>
      </c>
      <c r="L304" s="183"/>
      <c r="M304" s="183"/>
      <c r="N304" s="183"/>
      <c r="O304" s="183"/>
      <c r="P304" s="183"/>
      <c r="Q304" s="183"/>
      <c r="R304" s="186"/>
      <c r="T304" s="187"/>
      <c r="U304" s="183"/>
      <c r="V304" s="183"/>
      <c r="W304" s="183"/>
      <c r="X304" s="183"/>
      <c r="Y304" s="183"/>
      <c r="Z304" s="183"/>
      <c r="AA304" s="183"/>
      <c r="AB304" s="183"/>
      <c r="AC304" s="183"/>
      <c r="AD304" s="183"/>
      <c r="AE304" s="188"/>
      <c r="AT304" s="189" t="s">
        <v>174</v>
      </c>
      <c r="AU304" s="189" t="s">
        <v>141</v>
      </c>
      <c r="AV304" s="10" t="s">
        <v>141</v>
      </c>
      <c r="AW304" s="10" t="s">
        <v>7</v>
      </c>
      <c r="AX304" s="10" t="s">
        <v>84</v>
      </c>
      <c r="AY304" s="189" t="s">
        <v>167</v>
      </c>
    </row>
    <row r="305" spans="2:65" s="11" customFormat="1" ht="16.5" customHeight="1">
      <c r="B305" s="190"/>
      <c r="C305" s="191"/>
      <c r="D305" s="191"/>
      <c r="E305" s="192" t="s">
        <v>21</v>
      </c>
      <c r="F305" s="285" t="s">
        <v>175</v>
      </c>
      <c r="G305" s="286"/>
      <c r="H305" s="286"/>
      <c r="I305" s="286"/>
      <c r="J305" s="191"/>
      <c r="K305" s="193">
        <v>16.395</v>
      </c>
      <c r="L305" s="191"/>
      <c r="M305" s="191"/>
      <c r="N305" s="191"/>
      <c r="O305" s="191"/>
      <c r="P305" s="191"/>
      <c r="Q305" s="191"/>
      <c r="R305" s="194"/>
      <c r="T305" s="195"/>
      <c r="U305" s="191"/>
      <c r="V305" s="191"/>
      <c r="W305" s="191"/>
      <c r="X305" s="191"/>
      <c r="Y305" s="191"/>
      <c r="Z305" s="191"/>
      <c r="AA305" s="191"/>
      <c r="AB305" s="191"/>
      <c r="AC305" s="191"/>
      <c r="AD305" s="191"/>
      <c r="AE305" s="196"/>
      <c r="AT305" s="197" t="s">
        <v>174</v>
      </c>
      <c r="AU305" s="197" t="s">
        <v>141</v>
      </c>
      <c r="AV305" s="11" t="s">
        <v>172</v>
      </c>
      <c r="AW305" s="11" t="s">
        <v>7</v>
      </c>
      <c r="AX305" s="11" t="s">
        <v>92</v>
      </c>
      <c r="AY305" s="197" t="s">
        <v>167</v>
      </c>
    </row>
    <row r="306" spans="2:65" s="1" customFormat="1" ht="25.5" customHeight="1">
      <c r="B306" s="37"/>
      <c r="C306" s="172" t="s">
        <v>493</v>
      </c>
      <c r="D306" s="172" t="s">
        <v>168</v>
      </c>
      <c r="E306" s="173" t="s">
        <v>494</v>
      </c>
      <c r="F306" s="279" t="s">
        <v>495</v>
      </c>
      <c r="G306" s="279"/>
      <c r="H306" s="279"/>
      <c r="I306" s="279"/>
      <c r="J306" s="174" t="s">
        <v>224</v>
      </c>
      <c r="K306" s="175">
        <v>6</v>
      </c>
      <c r="L306" s="176">
        <v>0</v>
      </c>
      <c r="M306" s="281">
        <v>0</v>
      </c>
      <c r="N306" s="282"/>
      <c r="O306" s="282"/>
      <c r="P306" s="280">
        <f>ROUND(V306*K306,3)</f>
        <v>0</v>
      </c>
      <c r="Q306" s="280"/>
      <c r="R306" s="39"/>
      <c r="T306" s="177" t="s">
        <v>21</v>
      </c>
      <c r="U306" s="46" t="s">
        <v>49</v>
      </c>
      <c r="V306" s="178">
        <f>L306+M306</f>
        <v>0</v>
      </c>
      <c r="W306" s="178">
        <f>ROUND(L306*K306,3)</f>
        <v>0</v>
      </c>
      <c r="X306" s="178">
        <f>ROUND(M306*K306,3)</f>
        <v>0</v>
      </c>
      <c r="Y306" s="38"/>
      <c r="Z306" s="179">
        <f>Y306*K306</f>
        <v>0</v>
      </c>
      <c r="AA306" s="179">
        <v>0</v>
      </c>
      <c r="AB306" s="179">
        <f>AA306*K306</f>
        <v>0</v>
      </c>
      <c r="AC306" s="179">
        <v>0</v>
      </c>
      <c r="AD306" s="179">
        <f>AC306*K306</f>
        <v>0</v>
      </c>
      <c r="AE306" s="180" t="s">
        <v>21</v>
      </c>
      <c r="AR306" s="21" t="s">
        <v>172</v>
      </c>
      <c r="AT306" s="21" t="s">
        <v>168</v>
      </c>
      <c r="AU306" s="21" t="s">
        <v>141</v>
      </c>
      <c r="AY306" s="21" t="s">
        <v>167</v>
      </c>
      <c r="BE306" s="113">
        <f>IF(U306="základná",P306,0)</f>
        <v>0</v>
      </c>
      <c r="BF306" s="113">
        <f>IF(U306="znížená",P306,0)</f>
        <v>0</v>
      </c>
      <c r="BG306" s="113">
        <f>IF(U306="zákl. prenesená",P306,0)</f>
        <v>0</v>
      </c>
      <c r="BH306" s="113">
        <f>IF(U306="zníž. prenesená",P306,0)</f>
        <v>0</v>
      </c>
      <c r="BI306" s="113">
        <f>IF(U306="nulová",P306,0)</f>
        <v>0</v>
      </c>
      <c r="BJ306" s="21" t="s">
        <v>141</v>
      </c>
      <c r="BK306" s="181">
        <f>ROUND(V306*K306,3)</f>
        <v>0</v>
      </c>
      <c r="BL306" s="21" t="s">
        <v>172</v>
      </c>
      <c r="BM306" s="21" t="s">
        <v>496</v>
      </c>
    </row>
    <row r="307" spans="2:65" s="1" customFormat="1" ht="38.25" customHeight="1">
      <c r="B307" s="37"/>
      <c r="C307" s="172" t="s">
        <v>268</v>
      </c>
      <c r="D307" s="172" t="s">
        <v>168</v>
      </c>
      <c r="E307" s="173" t="s">
        <v>497</v>
      </c>
      <c r="F307" s="279" t="s">
        <v>498</v>
      </c>
      <c r="G307" s="279"/>
      <c r="H307" s="279"/>
      <c r="I307" s="279"/>
      <c r="J307" s="174" t="s">
        <v>224</v>
      </c>
      <c r="K307" s="175">
        <v>75</v>
      </c>
      <c r="L307" s="176">
        <v>0</v>
      </c>
      <c r="M307" s="281">
        <v>0</v>
      </c>
      <c r="N307" s="282"/>
      <c r="O307" s="282"/>
      <c r="P307" s="280">
        <f>ROUND(V307*K307,3)</f>
        <v>0</v>
      </c>
      <c r="Q307" s="280"/>
      <c r="R307" s="39"/>
      <c r="T307" s="177" t="s">
        <v>21</v>
      </c>
      <c r="U307" s="46" t="s">
        <v>49</v>
      </c>
      <c r="V307" s="178">
        <f>L307+M307</f>
        <v>0</v>
      </c>
      <c r="W307" s="178">
        <f>ROUND(L307*K307,3)</f>
        <v>0</v>
      </c>
      <c r="X307" s="178">
        <f>ROUND(M307*K307,3)</f>
        <v>0</v>
      </c>
      <c r="Y307" s="38"/>
      <c r="Z307" s="179">
        <f>Y307*K307</f>
        <v>0</v>
      </c>
      <c r="AA307" s="179">
        <v>0</v>
      </c>
      <c r="AB307" s="179">
        <f>AA307*K307</f>
        <v>0</v>
      </c>
      <c r="AC307" s="179">
        <v>0</v>
      </c>
      <c r="AD307" s="179">
        <f>AC307*K307</f>
        <v>0</v>
      </c>
      <c r="AE307" s="180" t="s">
        <v>21</v>
      </c>
      <c r="AR307" s="21" t="s">
        <v>172</v>
      </c>
      <c r="AT307" s="21" t="s">
        <v>168</v>
      </c>
      <c r="AU307" s="21" t="s">
        <v>141</v>
      </c>
      <c r="AY307" s="21" t="s">
        <v>167</v>
      </c>
      <c r="BE307" s="113">
        <f>IF(U307="základná",P307,0)</f>
        <v>0</v>
      </c>
      <c r="BF307" s="113">
        <f>IF(U307="znížená",P307,0)</f>
        <v>0</v>
      </c>
      <c r="BG307" s="113">
        <f>IF(U307="zákl. prenesená",P307,0)</f>
        <v>0</v>
      </c>
      <c r="BH307" s="113">
        <f>IF(U307="zníž. prenesená",P307,0)</f>
        <v>0</v>
      </c>
      <c r="BI307" s="113">
        <f>IF(U307="nulová",P307,0)</f>
        <v>0</v>
      </c>
      <c r="BJ307" s="21" t="s">
        <v>141</v>
      </c>
      <c r="BK307" s="181">
        <f>ROUND(V307*K307,3)</f>
        <v>0</v>
      </c>
      <c r="BL307" s="21" t="s">
        <v>172</v>
      </c>
      <c r="BM307" s="21" t="s">
        <v>499</v>
      </c>
    </row>
    <row r="308" spans="2:65" s="10" customFormat="1" ht="16.5" customHeight="1">
      <c r="B308" s="182"/>
      <c r="C308" s="183"/>
      <c r="D308" s="183"/>
      <c r="E308" s="184" t="s">
        <v>21</v>
      </c>
      <c r="F308" s="283" t="s">
        <v>500</v>
      </c>
      <c r="G308" s="284"/>
      <c r="H308" s="284"/>
      <c r="I308" s="284"/>
      <c r="J308" s="183"/>
      <c r="K308" s="185">
        <v>75</v>
      </c>
      <c r="L308" s="183"/>
      <c r="M308" s="183"/>
      <c r="N308" s="183"/>
      <c r="O308" s="183"/>
      <c r="P308" s="183"/>
      <c r="Q308" s="183"/>
      <c r="R308" s="186"/>
      <c r="T308" s="187"/>
      <c r="U308" s="183"/>
      <c r="V308" s="183"/>
      <c r="W308" s="183"/>
      <c r="X308" s="183"/>
      <c r="Y308" s="183"/>
      <c r="Z308" s="183"/>
      <c r="AA308" s="183"/>
      <c r="AB308" s="183"/>
      <c r="AC308" s="183"/>
      <c r="AD308" s="183"/>
      <c r="AE308" s="188"/>
      <c r="AT308" s="189" t="s">
        <v>174</v>
      </c>
      <c r="AU308" s="189" t="s">
        <v>141</v>
      </c>
      <c r="AV308" s="10" t="s">
        <v>141</v>
      </c>
      <c r="AW308" s="10" t="s">
        <v>7</v>
      </c>
      <c r="AX308" s="10" t="s">
        <v>84</v>
      </c>
      <c r="AY308" s="189" t="s">
        <v>167</v>
      </c>
    </row>
    <row r="309" spans="2:65" s="11" customFormat="1" ht="16.5" customHeight="1">
      <c r="B309" s="190"/>
      <c r="C309" s="191"/>
      <c r="D309" s="191"/>
      <c r="E309" s="192" t="s">
        <v>21</v>
      </c>
      <c r="F309" s="285" t="s">
        <v>175</v>
      </c>
      <c r="G309" s="286"/>
      <c r="H309" s="286"/>
      <c r="I309" s="286"/>
      <c r="J309" s="191"/>
      <c r="K309" s="193">
        <v>75</v>
      </c>
      <c r="L309" s="191"/>
      <c r="M309" s="191"/>
      <c r="N309" s="191"/>
      <c r="O309" s="191"/>
      <c r="P309" s="191"/>
      <c r="Q309" s="191"/>
      <c r="R309" s="194"/>
      <c r="T309" s="195"/>
      <c r="U309" s="191"/>
      <c r="V309" s="191"/>
      <c r="W309" s="191"/>
      <c r="X309" s="191"/>
      <c r="Y309" s="191"/>
      <c r="Z309" s="191"/>
      <c r="AA309" s="191"/>
      <c r="AB309" s="191"/>
      <c r="AC309" s="191"/>
      <c r="AD309" s="191"/>
      <c r="AE309" s="196"/>
      <c r="AT309" s="197" t="s">
        <v>174</v>
      </c>
      <c r="AU309" s="197" t="s">
        <v>141</v>
      </c>
      <c r="AV309" s="11" t="s">
        <v>172</v>
      </c>
      <c r="AW309" s="11" t="s">
        <v>7</v>
      </c>
      <c r="AX309" s="11" t="s">
        <v>92</v>
      </c>
      <c r="AY309" s="197" t="s">
        <v>167</v>
      </c>
    </row>
    <row r="310" spans="2:65" s="1" customFormat="1" ht="25.5" customHeight="1">
      <c r="B310" s="37"/>
      <c r="C310" s="198" t="s">
        <v>501</v>
      </c>
      <c r="D310" s="198" t="s">
        <v>221</v>
      </c>
      <c r="E310" s="199" t="s">
        <v>502</v>
      </c>
      <c r="F310" s="289" t="s">
        <v>503</v>
      </c>
      <c r="G310" s="289"/>
      <c r="H310" s="289"/>
      <c r="I310" s="289"/>
      <c r="J310" s="200" t="s">
        <v>219</v>
      </c>
      <c r="K310" s="201">
        <v>13.663</v>
      </c>
      <c r="L310" s="202">
        <v>0</v>
      </c>
      <c r="M310" s="290"/>
      <c r="N310" s="290"/>
      <c r="O310" s="291"/>
      <c r="P310" s="280">
        <f>ROUND(V310*K310,3)</f>
        <v>0</v>
      </c>
      <c r="Q310" s="280"/>
      <c r="R310" s="39"/>
      <c r="T310" s="177" t="s">
        <v>21</v>
      </c>
      <c r="U310" s="46" t="s">
        <v>49</v>
      </c>
      <c r="V310" s="178">
        <f>L310+M310</f>
        <v>0</v>
      </c>
      <c r="W310" s="178">
        <f>ROUND(L310*K310,3)</f>
        <v>0</v>
      </c>
      <c r="X310" s="178">
        <f>ROUND(M310*K310,3)</f>
        <v>0</v>
      </c>
      <c r="Y310" s="38"/>
      <c r="Z310" s="179">
        <f>Y310*K310</f>
        <v>0</v>
      </c>
      <c r="AA310" s="179">
        <v>0</v>
      </c>
      <c r="AB310" s="179">
        <f>AA310*K310</f>
        <v>0</v>
      </c>
      <c r="AC310" s="179">
        <v>0</v>
      </c>
      <c r="AD310" s="179">
        <f>AC310*K310</f>
        <v>0</v>
      </c>
      <c r="AE310" s="180" t="s">
        <v>21</v>
      </c>
      <c r="AR310" s="21" t="s">
        <v>185</v>
      </c>
      <c r="AT310" s="21" t="s">
        <v>221</v>
      </c>
      <c r="AU310" s="21" t="s">
        <v>141</v>
      </c>
      <c r="AY310" s="21" t="s">
        <v>167</v>
      </c>
      <c r="BE310" s="113">
        <f>IF(U310="základná",P310,0)</f>
        <v>0</v>
      </c>
      <c r="BF310" s="113">
        <f>IF(U310="znížená",P310,0)</f>
        <v>0</v>
      </c>
      <c r="BG310" s="113">
        <f>IF(U310="zákl. prenesená",P310,0)</f>
        <v>0</v>
      </c>
      <c r="BH310" s="113">
        <f>IF(U310="zníž. prenesená",P310,0)</f>
        <v>0</v>
      </c>
      <c r="BI310" s="113">
        <f>IF(U310="nulová",P310,0)</f>
        <v>0</v>
      </c>
      <c r="BJ310" s="21" t="s">
        <v>141</v>
      </c>
      <c r="BK310" s="181">
        <f>ROUND(V310*K310,3)</f>
        <v>0</v>
      </c>
      <c r="BL310" s="21" t="s">
        <v>172</v>
      </c>
      <c r="BM310" s="21" t="s">
        <v>504</v>
      </c>
    </row>
    <row r="311" spans="2:65" s="1" customFormat="1" ht="25.5" customHeight="1">
      <c r="B311" s="37"/>
      <c r="C311" s="172" t="s">
        <v>273</v>
      </c>
      <c r="D311" s="172" t="s">
        <v>168</v>
      </c>
      <c r="E311" s="173" t="s">
        <v>505</v>
      </c>
      <c r="F311" s="279" t="s">
        <v>506</v>
      </c>
      <c r="G311" s="279"/>
      <c r="H311" s="279"/>
      <c r="I311" s="279"/>
      <c r="J311" s="174" t="s">
        <v>224</v>
      </c>
      <c r="K311" s="175">
        <v>200</v>
      </c>
      <c r="L311" s="176">
        <v>0</v>
      </c>
      <c r="M311" s="281">
        <v>0</v>
      </c>
      <c r="N311" s="282"/>
      <c r="O311" s="282"/>
      <c r="P311" s="280">
        <f>ROUND(V311*K311,3)</f>
        <v>0</v>
      </c>
      <c r="Q311" s="280"/>
      <c r="R311" s="39"/>
      <c r="T311" s="177" t="s">
        <v>21</v>
      </c>
      <c r="U311" s="46" t="s">
        <v>49</v>
      </c>
      <c r="V311" s="178">
        <f>L311+M311</f>
        <v>0</v>
      </c>
      <c r="W311" s="178">
        <f>ROUND(L311*K311,3)</f>
        <v>0</v>
      </c>
      <c r="X311" s="178">
        <f>ROUND(M311*K311,3)</f>
        <v>0</v>
      </c>
      <c r="Y311" s="38"/>
      <c r="Z311" s="179">
        <f>Y311*K311</f>
        <v>0</v>
      </c>
      <c r="AA311" s="179">
        <v>0</v>
      </c>
      <c r="AB311" s="179">
        <f>AA311*K311</f>
        <v>0</v>
      </c>
      <c r="AC311" s="179">
        <v>0</v>
      </c>
      <c r="AD311" s="179">
        <f>AC311*K311</f>
        <v>0</v>
      </c>
      <c r="AE311" s="180" t="s">
        <v>21</v>
      </c>
      <c r="AR311" s="21" t="s">
        <v>172</v>
      </c>
      <c r="AT311" s="21" t="s">
        <v>168</v>
      </c>
      <c r="AU311" s="21" t="s">
        <v>141</v>
      </c>
      <c r="AY311" s="21" t="s">
        <v>167</v>
      </c>
      <c r="BE311" s="113">
        <f>IF(U311="základná",P311,0)</f>
        <v>0</v>
      </c>
      <c r="BF311" s="113">
        <f>IF(U311="znížená",P311,0)</f>
        <v>0</v>
      </c>
      <c r="BG311" s="113">
        <f>IF(U311="zákl. prenesená",P311,0)</f>
        <v>0</v>
      </c>
      <c r="BH311" s="113">
        <f>IF(U311="zníž. prenesená",P311,0)</f>
        <v>0</v>
      </c>
      <c r="BI311" s="113">
        <f>IF(U311="nulová",P311,0)</f>
        <v>0</v>
      </c>
      <c r="BJ311" s="21" t="s">
        <v>141</v>
      </c>
      <c r="BK311" s="181">
        <f>ROUND(V311*K311,3)</f>
        <v>0</v>
      </c>
      <c r="BL311" s="21" t="s">
        <v>172</v>
      </c>
      <c r="BM311" s="21" t="s">
        <v>507</v>
      </c>
    </row>
    <row r="312" spans="2:65" s="1" customFormat="1" ht="25.5" customHeight="1">
      <c r="B312" s="37"/>
      <c r="C312" s="198" t="s">
        <v>508</v>
      </c>
      <c r="D312" s="198" t="s">
        <v>221</v>
      </c>
      <c r="E312" s="199" t="s">
        <v>509</v>
      </c>
      <c r="F312" s="289" t="s">
        <v>510</v>
      </c>
      <c r="G312" s="289"/>
      <c r="H312" s="289"/>
      <c r="I312" s="289"/>
      <c r="J312" s="200" t="s">
        <v>219</v>
      </c>
      <c r="K312" s="201">
        <v>43.72</v>
      </c>
      <c r="L312" s="202">
        <v>0</v>
      </c>
      <c r="M312" s="290"/>
      <c r="N312" s="290"/>
      <c r="O312" s="291"/>
      <c r="P312" s="280">
        <f>ROUND(V312*K312,3)</f>
        <v>0</v>
      </c>
      <c r="Q312" s="280"/>
      <c r="R312" s="39"/>
      <c r="T312" s="177" t="s">
        <v>21</v>
      </c>
      <c r="U312" s="46" t="s">
        <v>49</v>
      </c>
      <c r="V312" s="178">
        <f>L312+M312</f>
        <v>0</v>
      </c>
      <c r="W312" s="178">
        <f>ROUND(L312*K312,3)</f>
        <v>0</v>
      </c>
      <c r="X312" s="178">
        <f>ROUND(M312*K312,3)</f>
        <v>0</v>
      </c>
      <c r="Y312" s="38"/>
      <c r="Z312" s="179">
        <f>Y312*K312</f>
        <v>0</v>
      </c>
      <c r="AA312" s="179">
        <v>0</v>
      </c>
      <c r="AB312" s="179">
        <f>AA312*K312</f>
        <v>0</v>
      </c>
      <c r="AC312" s="179">
        <v>0</v>
      </c>
      <c r="AD312" s="179">
        <f>AC312*K312</f>
        <v>0</v>
      </c>
      <c r="AE312" s="180" t="s">
        <v>21</v>
      </c>
      <c r="AR312" s="21" t="s">
        <v>185</v>
      </c>
      <c r="AT312" s="21" t="s">
        <v>221</v>
      </c>
      <c r="AU312" s="21" t="s">
        <v>141</v>
      </c>
      <c r="AY312" s="21" t="s">
        <v>167</v>
      </c>
      <c r="BE312" s="113">
        <f>IF(U312="základná",P312,0)</f>
        <v>0</v>
      </c>
      <c r="BF312" s="113">
        <f>IF(U312="znížená",P312,0)</f>
        <v>0</v>
      </c>
      <c r="BG312" s="113">
        <f>IF(U312="zákl. prenesená",P312,0)</f>
        <v>0</v>
      </c>
      <c r="BH312" s="113">
        <f>IF(U312="zníž. prenesená",P312,0)</f>
        <v>0</v>
      </c>
      <c r="BI312" s="113">
        <f>IF(U312="nulová",P312,0)</f>
        <v>0</v>
      </c>
      <c r="BJ312" s="21" t="s">
        <v>141</v>
      </c>
      <c r="BK312" s="181">
        <f>ROUND(V312*K312,3)</f>
        <v>0</v>
      </c>
      <c r="BL312" s="21" t="s">
        <v>172</v>
      </c>
      <c r="BM312" s="21" t="s">
        <v>511</v>
      </c>
    </row>
    <row r="313" spans="2:65" s="10" customFormat="1" ht="16.5" customHeight="1">
      <c r="B313" s="182"/>
      <c r="C313" s="183"/>
      <c r="D313" s="183"/>
      <c r="E313" s="184" t="s">
        <v>21</v>
      </c>
      <c r="F313" s="283" t="s">
        <v>512</v>
      </c>
      <c r="G313" s="284"/>
      <c r="H313" s="284"/>
      <c r="I313" s="284"/>
      <c r="J313" s="183"/>
      <c r="K313" s="185">
        <v>43.72</v>
      </c>
      <c r="L313" s="183"/>
      <c r="M313" s="183"/>
      <c r="N313" s="183"/>
      <c r="O313" s="183"/>
      <c r="P313" s="183"/>
      <c r="Q313" s="183"/>
      <c r="R313" s="186"/>
      <c r="T313" s="187"/>
      <c r="U313" s="183"/>
      <c r="V313" s="183"/>
      <c r="W313" s="183"/>
      <c r="X313" s="183"/>
      <c r="Y313" s="183"/>
      <c r="Z313" s="183"/>
      <c r="AA313" s="183"/>
      <c r="AB313" s="183"/>
      <c r="AC313" s="183"/>
      <c r="AD313" s="183"/>
      <c r="AE313" s="188"/>
      <c r="AT313" s="189" t="s">
        <v>174</v>
      </c>
      <c r="AU313" s="189" t="s">
        <v>141</v>
      </c>
      <c r="AV313" s="10" t="s">
        <v>141</v>
      </c>
      <c r="AW313" s="10" t="s">
        <v>7</v>
      </c>
      <c r="AX313" s="10" t="s">
        <v>84</v>
      </c>
      <c r="AY313" s="189" t="s">
        <v>167</v>
      </c>
    </row>
    <row r="314" spans="2:65" s="11" customFormat="1" ht="16.5" customHeight="1">
      <c r="B314" s="190"/>
      <c r="C314" s="191"/>
      <c r="D314" s="191"/>
      <c r="E314" s="192" t="s">
        <v>21</v>
      </c>
      <c r="F314" s="285" t="s">
        <v>175</v>
      </c>
      <c r="G314" s="286"/>
      <c r="H314" s="286"/>
      <c r="I314" s="286"/>
      <c r="J314" s="191"/>
      <c r="K314" s="193">
        <v>43.72</v>
      </c>
      <c r="L314" s="191"/>
      <c r="M314" s="191"/>
      <c r="N314" s="191"/>
      <c r="O314" s="191"/>
      <c r="P314" s="191"/>
      <c r="Q314" s="191"/>
      <c r="R314" s="194"/>
      <c r="T314" s="195"/>
      <c r="U314" s="191"/>
      <c r="V314" s="191"/>
      <c r="W314" s="191"/>
      <c r="X314" s="191"/>
      <c r="Y314" s="191"/>
      <c r="Z314" s="191"/>
      <c r="AA314" s="191"/>
      <c r="AB314" s="191"/>
      <c r="AC314" s="191"/>
      <c r="AD314" s="191"/>
      <c r="AE314" s="196"/>
      <c r="AT314" s="197" t="s">
        <v>174</v>
      </c>
      <c r="AU314" s="197" t="s">
        <v>141</v>
      </c>
      <c r="AV314" s="11" t="s">
        <v>172</v>
      </c>
      <c r="AW314" s="11" t="s">
        <v>7</v>
      </c>
      <c r="AX314" s="11" t="s">
        <v>92</v>
      </c>
      <c r="AY314" s="197" t="s">
        <v>167</v>
      </c>
    </row>
    <row r="315" spans="2:65" s="1" customFormat="1" ht="25.5" customHeight="1">
      <c r="B315" s="37"/>
      <c r="C315" s="172" t="s">
        <v>277</v>
      </c>
      <c r="D315" s="172" t="s">
        <v>168</v>
      </c>
      <c r="E315" s="173" t="s">
        <v>513</v>
      </c>
      <c r="F315" s="279" t="s">
        <v>514</v>
      </c>
      <c r="G315" s="279"/>
      <c r="H315" s="279"/>
      <c r="I315" s="279"/>
      <c r="J315" s="174" t="s">
        <v>224</v>
      </c>
      <c r="K315" s="175">
        <v>13</v>
      </c>
      <c r="L315" s="176">
        <v>0</v>
      </c>
      <c r="M315" s="281">
        <v>0</v>
      </c>
      <c r="N315" s="282"/>
      <c r="O315" s="282"/>
      <c r="P315" s="280">
        <f>ROUND(V315*K315,3)</f>
        <v>0</v>
      </c>
      <c r="Q315" s="280"/>
      <c r="R315" s="39"/>
      <c r="T315" s="177" t="s">
        <v>21</v>
      </c>
      <c r="U315" s="46" t="s">
        <v>49</v>
      </c>
      <c r="V315" s="178">
        <f>L315+M315</f>
        <v>0</v>
      </c>
      <c r="W315" s="178">
        <f>ROUND(L315*K315,3)</f>
        <v>0</v>
      </c>
      <c r="X315" s="178">
        <f>ROUND(M315*K315,3)</f>
        <v>0</v>
      </c>
      <c r="Y315" s="38"/>
      <c r="Z315" s="179">
        <f>Y315*K315</f>
        <v>0</v>
      </c>
      <c r="AA315" s="179">
        <v>0</v>
      </c>
      <c r="AB315" s="179">
        <f>AA315*K315</f>
        <v>0</v>
      </c>
      <c r="AC315" s="179">
        <v>0</v>
      </c>
      <c r="AD315" s="179">
        <f>AC315*K315</f>
        <v>0</v>
      </c>
      <c r="AE315" s="180" t="s">
        <v>21</v>
      </c>
      <c r="AR315" s="21" t="s">
        <v>172</v>
      </c>
      <c r="AT315" s="21" t="s">
        <v>168</v>
      </c>
      <c r="AU315" s="21" t="s">
        <v>141</v>
      </c>
      <c r="AY315" s="21" t="s">
        <v>167</v>
      </c>
      <c r="BE315" s="113">
        <f>IF(U315="základná",P315,0)</f>
        <v>0</v>
      </c>
      <c r="BF315" s="113">
        <f>IF(U315="znížená",P315,0)</f>
        <v>0</v>
      </c>
      <c r="BG315" s="113">
        <f>IF(U315="zákl. prenesená",P315,0)</f>
        <v>0</v>
      </c>
      <c r="BH315" s="113">
        <f>IF(U315="zníž. prenesená",P315,0)</f>
        <v>0</v>
      </c>
      <c r="BI315" s="113">
        <f>IF(U315="nulová",P315,0)</f>
        <v>0</v>
      </c>
      <c r="BJ315" s="21" t="s">
        <v>141</v>
      </c>
      <c r="BK315" s="181">
        <f>ROUND(V315*K315,3)</f>
        <v>0</v>
      </c>
      <c r="BL315" s="21" t="s">
        <v>172</v>
      </c>
      <c r="BM315" s="21" t="s">
        <v>515</v>
      </c>
    </row>
    <row r="316" spans="2:65" s="1" customFormat="1" ht="25.5" customHeight="1">
      <c r="B316" s="37"/>
      <c r="C316" s="198" t="s">
        <v>516</v>
      </c>
      <c r="D316" s="198" t="s">
        <v>221</v>
      </c>
      <c r="E316" s="199" t="s">
        <v>517</v>
      </c>
      <c r="F316" s="289" t="s">
        <v>518</v>
      </c>
      <c r="G316" s="289"/>
      <c r="H316" s="289"/>
      <c r="I316" s="289"/>
      <c r="J316" s="200" t="s">
        <v>219</v>
      </c>
      <c r="K316" s="201">
        <v>2.8420000000000001</v>
      </c>
      <c r="L316" s="202">
        <v>0</v>
      </c>
      <c r="M316" s="290"/>
      <c r="N316" s="290"/>
      <c r="O316" s="291"/>
      <c r="P316" s="280">
        <f>ROUND(V316*K316,3)</f>
        <v>0</v>
      </c>
      <c r="Q316" s="280"/>
      <c r="R316" s="39"/>
      <c r="T316" s="177" t="s">
        <v>21</v>
      </c>
      <c r="U316" s="46" t="s">
        <v>49</v>
      </c>
      <c r="V316" s="178">
        <f>L316+M316</f>
        <v>0</v>
      </c>
      <c r="W316" s="178">
        <f>ROUND(L316*K316,3)</f>
        <v>0</v>
      </c>
      <c r="X316" s="178">
        <f>ROUND(M316*K316,3)</f>
        <v>0</v>
      </c>
      <c r="Y316" s="38"/>
      <c r="Z316" s="179">
        <f>Y316*K316</f>
        <v>0</v>
      </c>
      <c r="AA316" s="179">
        <v>0</v>
      </c>
      <c r="AB316" s="179">
        <f>AA316*K316</f>
        <v>0</v>
      </c>
      <c r="AC316" s="179">
        <v>0</v>
      </c>
      <c r="AD316" s="179">
        <f>AC316*K316</f>
        <v>0</v>
      </c>
      <c r="AE316" s="180" t="s">
        <v>21</v>
      </c>
      <c r="AR316" s="21" t="s">
        <v>185</v>
      </c>
      <c r="AT316" s="21" t="s">
        <v>221</v>
      </c>
      <c r="AU316" s="21" t="s">
        <v>141</v>
      </c>
      <c r="AY316" s="21" t="s">
        <v>167</v>
      </c>
      <c r="BE316" s="113">
        <f>IF(U316="základná",P316,0)</f>
        <v>0</v>
      </c>
      <c r="BF316" s="113">
        <f>IF(U316="znížená",P316,0)</f>
        <v>0</v>
      </c>
      <c r="BG316" s="113">
        <f>IF(U316="zákl. prenesená",P316,0)</f>
        <v>0</v>
      </c>
      <c r="BH316" s="113">
        <f>IF(U316="zníž. prenesená",P316,0)</f>
        <v>0</v>
      </c>
      <c r="BI316" s="113">
        <f>IF(U316="nulová",P316,0)</f>
        <v>0</v>
      </c>
      <c r="BJ316" s="21" t="s">
        <v>141</v>
      </c>
      <c r="BK316" s="181">
        <f>ROUND(V316*K316,3)</f>
        <v>0</v>
      </c>
      <c r="BL316" s="21" t="s">
        <v>172</v>
      </c>
      <c r="BM316" s="21" t="s">
        <v>519</v>
      </c>
    </row>
    <row r="317" spans="2:65" s="10" customFormat="1" ht="16.5" customHeight="1">
      <c r="B317" s="182"/>
      <c r="C317" s="183"/>
      <c r="D317" s="183"/>
      <c r="E317" s="184" t="s">
        <v>21</v>
      </c>
      <c r="F317" s="283" t="s">
        <v>520</v>
      </c>
      <c r="G317" s="284"/>
      <c r="H317" s="284"/>
      <c r="I317" s="284"/>
      <c r="J317" s="183"/>
      <c r="K317" s="185">
        <v>2.8420000000000001</v>
      </c>
      <c r="L317" s="183"/>
      <c r="M317" s="183"/>
      <c r="N317" s="183"/>
      <c r="O317" s="183"/>
      <c r="P317" s="183"/>
      <c r="Q317" s="183"/>
      <c r="R317" s="186"/>
      <c r="T317" s="187"/>
      <c r="U317" s="183"/>
      <c r="V317" s="183"/>
      <c r="W317" s="183"/>
      <c r="X317" s="183"/>
      <c r="Y317" s="183"/>
      <c r="Z317" s="183"/>
      <c r="AA317" s="183"/>
      <c r="AB317" s="183"/>
      <c r="AC317" s="183"/>
      <c r="AD317" s="183"/>
      <c r="AE317" s="188"/>
      <c r="AT317" s="189" t="s">
        <v>174</v>
      </c>
      <c r="AU317" s="189" t="s">
        <v>141</v>
      </c>
      <c r="AV317" s="10" t="s">
        <v>141</v>
      </c>
      <c r="AW317" s="10" t="s">
        <v>7</v>
      </c>
      <c r="AX317" s="10" t="s">
        <v>84</v>
      </c>
      <c r="AY317" s="189" t="s">
        <v>167</v>
      </c>
    </row>
    <row r="318" spans="2:65" s="11" customFormat="1" ht="16.5" customHeight="1">
      <c r="B318" s="190"/>
      <c r="C318" s="191"/>
      <c r="D318" s="191"/>
      <c r="E318" s="192" t="s">
        <v>21</v>
      </c>
      <c r="F318" s="285" t="s">
        <v>175</v>
      </c>
      <c r="G318" s="286"/>
      <c r="H318" s="286"/>
      <c r="I318" s="286"/>
      <c r="J318" s="191"/>
      <c r="K318" s="193">
        <v>2.8420000000000001</v>
      </c>
      <c r="L318" s="191"/>
      <c r="M318" s="191"/>
      <c r="N318" s="191"/>
      <c r="O318" s="191"/>
      <c r="P318" s="191"/>
      <c r="Q318" s="191"/>
      <c r="R318" s="194"/>
      <c r="T318" s="195"/>
      <c r="U318" s="191"/>
      <c r="V318" s="191"/>
      <c r="W318" s="191"/>
      <c r="X318" s="191"/>
      <c r="Y318" s="191"/>
      <c r="Z318" s="191"/>
      <c r="AA318" s="191"/>
      <c r="AB318" s="191"/>
      <c r="AC318" s="191"/>
      <c r="AD318" s="191"/>
      <c r="AE318" s="196"/>
      <c r="AT318" s="197" t="s">
        <v>174</v>
      </c>
      <c r="AU318" s="197" t="s">
        <v>141</v>
      </c>
      <c r="AV318" s="11" t="s">
        <v>172</v>
      </c>
      <c r="AW318" s="11" t="s">
        <v>7</v>
      </c>
      <c r="AX318" s="11" t="s">
        <v>92</v>
      </c>
      <c r="AY318" s="197" t="s">
        <v>167</v>
      </c>
    </row>
    <row r="319" spans="2:65" s="1" customFormat="1" ht="25.5" customHeight="1">
      <c r="B319" s="37"/>
      <c r="C319" s="172" t="s">
        <v>281</v>
      </c>
      <c r="D319" s="172" t="s">
        <v>168</v>
      </c>
      <c r="E319" s="173" t="s">
        <v>521</v>
      </c>
      <c r="F319" s="279" t="s">
        <v>522</v>
      </c>
      <c r="G319" s="279"/>
      <c r="H319" s="279"/>
      <c r="I319" s="279"/>
      <c r="J319" s="174" t="s">
        <v>219</v>
      </c>
      <c r="K319" s="175">
        <v>12</v>
      </c>
      <c r="L319" s="176">
        <v>0</v>
      </c>
      <c r="M319" s="281">
        <v>0</v>
      </c>
      <c r="N319" s="282"/>
      <c r="O319" s="282"/>
      <c r="P319" s="280">
        <f>ROUND(V319*K319,3)</f>
        <v>0</v>
      </c>
      <c r="Q319" s="280"/>
      <c r="R319" s="39"/>
      <c r="T319" s="177" t="s">
        <v>21</v>
      </c>
      <c r="U319" s="46" t="s">
        <v>49</v>
      </c>
      <c r="V319" s="178">
        <f>L319+M319</f>
        <v>0</v>
      </c>
      <c r="W319" s="178">
        <f>ROUND(L319*K319,3)</f>
        <v>0</v>
      </c>
      <c r="X319" s="178">
        <f>ROUND(M319*K319,3)</f>
        <v>0</v>
      </c>
      <c r="Y319" s="38"/>
      <c r="Z319" s="179">
        <f>Y319*K319</f>
        <v>0</v>
      </c>
      <c r="AA319" s="179">
        <v>0</v>
      </c>
      <c r="AB319" s="179">
        <f>AA319*K319</f>
        <v>0</v>
      </c>
      <c r="AC319" s="179">
        <v>0</v>
      </c>
      <c r="AD319" s="179">
        <f>AC319*K319</f>
        <v>0</v>
      </c>
      <c r="AE319" s="180" t="s">
        <v>21</v>
      </c>
      <c r="AR319" s="21" t="s">
        <v>172</v>
      </c>
      <c r="AT319" s="21" t="s">
        <v>168</v>
      </c>
      <c r="AU319" s="21" t="s">
        <v>141</v>
      </c>
      <c r="AY319" s="21" t="s">
        <v>167</v>
      </c>
      <c r="BE319" s="113">
        <f>IF(U319="základná",P319,0)</f>
        <v>0</v>
      </c>
      <c r="BF319" s="113">
        <f>IF(U319="znížená",P319,0)</f>
        <v>0</v>
      </c>
      <c r="BG319" s="113">
        <f>IF(U319="zákl. prenesená",P319,0)</f>
        <v>0</v>
      </c>
      <c r="BH319" s="113">
        <f>IF(U319="zníž. prenesená",P319,0)</f>
        <v>0</v>
      </c>
      <c r="BI319" s="113">
        <f>IF(U319="nulová",P319,0)</f>
        <v>0</v>
      </c>
      <c r="BJ319" s="21" t="s">
        <v>141</v>
      </c>
      <c r="BK319" s="181">
        <f>ROUND(V319*K319,3)</f>
        <v>0</v>
      </c>
      <c r="BL319" s="21" t="s">
        <v>172</v>
      </c>
      <c r="BM319" s="21" t="s">
        <v>523</v>
      </c>
    </row>
    <row r="320" spans="2:65" s="10" customFormat="1" ht="16.5" customHeight="1">
      <c r="B320" s="182"/>
      <c r="C320" s="183"/>
      <c r="D320" s="183"/>
      <c r="E320" s="184" t="s">
        <v>21</v>
      </c>
      <c r="F320" s="283" t="s">
        <v>524</v>
      </c>
      <c r="G320" s="284"/>
      <c r="H320" s="284"/>
      <c r="I320" s="284"/>
      <c r="J320" s="183"/>
      <c r="K320" s="185">
        <v>12</v>
      </c>
      <c r="L320" s="183"/>
      <c r="M320" s="183"/>
      <c r="N320" s="183"/>
      <c r="O320" s="183"/>
      <c r="P320" s="183"/>
      <c r="Q320" s="183"/>
      <c r="R320" s="186"/>
      <c r="T320" s="187"/>
      <c r="U320" s="183"/>
      <c r="V320" s="183"/>
      <c r="W320" s="183"/>
      <c r="X320" s="183"/>
      <c r="Y320" s="183"/>
      <c r="Z320" s="183"/>
      <c r="AA320" s="183"/>
      <c r="AB320" s="183"/>
      <c r="AC320" s="183"/>
      <c r="AD320" s="183"/>
      <c r="AE320" s="188"/>
      <c r="AT320" s="189" t="s">
        <v>174</v>
      </c>
      <c r="AU320" s="189" t="s">
        <v>141</v>
      </c>
      <c r="AV320" s="10" t="s">
        <v>141</v>
      </c>
      <c r="AW320" s="10" t="s">
        <v>7</v>
      </c>
      <c r="AX320" s="10" t="s">
        <v>84</v>
      </c>
      <c r="AY320" s="189" t="s">
        <v>167</v>
      </c>
    </row>
    <row r="321" spans="2:65" s="11" customFormat="1" ht="16.5" customHeight="1">
      <c r="B321" s="190"/>
      <c r="C321" s="191"/>
      <c r="D321" s="191"/>
      <c r="E321" s="192" t="s">
        <v>21</v>
      </c>
      <c r="F321" s="285" t="s">
        <v>175</v>
      </c>
      <c r="G321" s="286"/>
      <c r="H321" s="286"/>
      <c r="I321" s="286"/>
      <c r="J321" s="191"/>
      <c r="K321" s="193">
        <v>12</v>
      </c>
      <c r="L321" s="191"/>
      <c r="M321" s="191"/>
      <c r="N321" s="191"/>
      <c r="O321" s="191"/>
      <c r="P321" s="191"/>
      <c r="Q321" s="191"/>
      <c r="R321" s="194"/>
      <c r="T321" s="195"/>
      <c r="U321" s="191"/>
      <c r="V321" s="191"/>
      <c r="W321" s="191"/>
      <c r="X321" s="191"/>
      <c r="Y321" s="191"/>
      <c r="Z321" s="191"/>
      <c r="AA321" s="191"/>
      <c r="AB321" s="191"/>
      <c r="AC321" s="191"/>
      <c r="AD321" s="191"/>
      <c r="AE321" s="196"/>
      <c r="AT321" s="197" t="s">
        <v>174</v>
      </c>
      <c r="AU321" s="197" t="s">
        <v>141</v>
      </c>
      <c r="AV321" s="11" t="s">
        <v>172</v>
      </c>
      <c r="AW321" s="11" t="s">
        <v>7</v>
      </c>
      <c r="AX321" s="11" t="s">
        <v>92</v>
      </c>
      <c r="AY321" s="197" t="s">
        <v>167</v>
      </c>
    </row>
    <row r="322" spans="2:65" s="1" customFormat="1" ht="25.5" customHeight="1">
      <c r="B322" s="37"/>
      <c r="C322" s="198" t="s">
        <v>525</v>
      </c>
      <c r="D322" s="198" t="s">
        <v>221</v>
      </c>
      <c r="E322" s="199" t="s">
        <v>526</v>
      </c>
      <c r="F322" s="289" t="s">
        <v>527</v>
      </c>
      <c r="G322" s="289"/>
      <c r="H322" s="289"/>
      <c r="I322" s="289"/>
      <c r="J322" s="200" t="s">
        <v>219</v>
      </c>
      <c r="K322" s="201">
        <v>4</v>
      </c>
      <c r="L322" s="202">
        <v>0</v>
      </c>
      <c r="M322" s="290"/>
      <c r="N322" s="290"/>
      <c r="O322" s="291"/>
      <c r="P322" s="280">
        <f t="shared" ref="P322:P349" si="18">ROUND(V322*K322,3)</f>
        <v>0</v>
      </c>
      <c r="Q322" s="280"/>
      <c r="R322" s="39"/>
      <c r="T322" s="177" t="s">
        <v>21</v>
      </c>
      <c r="U322" s="46" t="s">
        <v>49</v>
      </c>
      <c r="V322" s="178">
        <f t="shared" ref="V322:V349" si="19">L322+M322</f>
        <v>0</v>
      </c>
      <c r="W322" s="178">
        <f t="shared" ref="W322:W349" si="20">ROUND(L322*K322,3)</f>
        <v>0</v>
      </c>
      <c r="X322" s="178">
        <f t="shared" ref="X322:X349" si="21">ROUND(M322*K322,3)</f>
        <v>0</v>
      </c>
      <c r="Y322" s="38"/>
      <c r="Z322" s="179">
        <f t="shared" ref="Z322:Z349" si="22">Y322*K322</f>
        <v>0</v>
      </c>
      <c r="AA322" s="179">
        <v>0</v>
      </c>
      <c r="AB322" s="179">
        <f t="shared" ref="AB322:AB349" si="23">AA322*K322</f>
        <v>0</v>
      </c>
      <c r="AC322" s="179">
        <v>0</v>
      </c>
      <c r="AD322" s="179">
        <f t="shared" ref="AD322:AD349" si="24">AC322*K322</f>
        <v>0</v>
      </c>
      <c r="AE322" s="180" t="s">
        <v>21</v>
      </c>
      <c r="AR322" s="21" t="s">
        <v>185</v>
      </c>
      <c r="AT322" s="21" t="s">
        <v>221</v>
      </c>
      <c r="AU322" s="21" t="s">
        <v>141</v>
      </c>
      <c r="AY322" s="21" t="s">
        <v>167</v>
      </c>
      <c r="BE322" s="113">
        <f t="shared" ref="BE322:BE349" si="25">IF(U322="základná",P322,0)</f>
        <v>0</v>
      </c>
      <c r="BF322" s="113">
        <f t="shared" ref="BF322:BF349" si="26">IF(U322="znížená",P322,0)</f>
        <v>0</v>
      </c>
      <c r="BG322" s="113">
        <f t="shared" ref="BG322:BG349" si="27">IF(U322="zákl. prenesená",P322,0)</f>
        <v>0</v>
      </c>
      <c r="BH322" s="113">
        <f t="shared" ref="BH322:BH349" si="28">IF(U322="zníž. prenesená",P322,0)</f>
        <v>0</v>
      </c>
      <c r="BI322" s="113">
        <f t="shared" ref="BI322:BI349" si="29">IF(U322="nulová",P322,0)</f>
        <v>0</v>
      </c>
      <c r="BJ322" s="21" t="s">
        <v>141</v>
      </c>
      <c r="BK322" s="181">
        <f t="shared" ref="BK322:BK349" si="30">ROUND(V322*K322,3)</f>
        <v>0</v>
      </c>
      <c r="BL322" s="21" t="s">
        <v>172</v>
      </c>
      <c r="BM322" s="21" t="s">
        <v>528</v>
      </c>
    </row>
    <row r="323" spans="2:65" s="1" customFormat="1" ht="25.5" customHeight="1">
      <c r="B323" s="37"/>
      <c r="C323" s="198" t="s">
        <v>285</v>
      </c>
      <c r="D323" s="198" t="s">
        <v>221</v>
      </c>
      <c r="E323" s="199" t="s">
        <v>529</v>
      </c>
      <c r="F323" s="289" t="s">
        <v>530</v>
      </c>
      <c r="G323" s="289"/>
      <c r="H323" s="289"/>
      <c r="I323" s="289"/>
      <c r="J323" s="200" t="s">
        <v>219</v>
      </c>
      <c r="K323" s="201">
        <v>4</v>
      </c>
      <c r="L323" s="202">
        <v>0</v>
      </c>
      <c r="M323" s="290"/>
      <c r="N323" s="290"/>
      <c r="O323" s="291"/>
      <c r="P323" s="280">
        <f t="shared" si="18"/>
        <v>0</v>
      </c>
      <c r="Q323" s="280"/>
      <c r="R323" s="39"/>
      <c r="T323" s="177" t="s">
        <v>21</v>
      </c>
      <c r="U323" s="46" t="s">
        <v>49</v>
      </c>
      <c r="V323" s="178">
        <f t="shared" si="19"/>
        <v>0</v>
      </c>
      <c r="W323" s="178">
        <f t="shared" si="20"/>
        <v>0</v>
      </c>
      <c r="X323" s="178">
        <f t="shared" si="21"/>
        <v>0</v>
      </c>
      <c r="Y323" s="38"/>
      <c r="Z323" s="179">
        <f t="shared" si="22"/>
        <v>0</v>
      </c>
      <c r="AA323" s="179">
        <v>0</v>
      </c>
      <c r="AB323" s="179">
        <f t="shared" si="23"/>
        <v>0</v>
      </c>
      <c r="AC323" s="179">
        <v>0</v>
      </c>
      <c r="AD323" s="179">
        <f t="shared" si="24"/>
        <v>0</v>
      </c>
      <c r="AE323" s="180" t="s">
        <v>21</v>
      </c>
      <c r="AR323" s="21" t="s">
        <v>185</v>
      </c>
      <c r="AT323" s="21" t="s">
        <v>221</v>
      </c>
      <c r="AU323" s="21" t="s">
        <v>141</v>
      </c>
      <c r="AY323" s="21" t="s">
        <v>167</v>
      </c>
      <c r="BE323" s="113">
        <f t="shared" si="25"/>
        <v>0</v>
      </c>
      <c r="BF323" s="113">
        <f t="shared" si="26"/>
        <v>0</v>
      </c>
      <c r="BG323" s="113">
        <f t="shared" si="27"/>
        <v>0</v>
      </c>
      <c r="BH323" s="113">
        <f t="shared" si="28"/>
        <v>0</v>
      </c>
      <c r="BI323" s="113">
        <f t="shared" si="29"/>
        <v>0</v>
      </c>
      <c r="BJ323" s="21" t="s">
        <v>141</v>
      </c>
      <c r="BK323" s="181">
        <f t="shared" si="30"/>
        <v>0</v>
      </c>
      <c r="BL323" s="21" t="s">
        <v>172</v>
      </c>
      <c r="BM323" s="21" t="s">
        <v>531</v>
      </c>
    </row>
    <row r="324" spans="2:65" s="1" customFormat="1" ht="25.5" customHeight="1">
      <c r="B324" s="37"/>
      <c r="C324" s="198" t="s">
        <v>532</v>
      </c>
      <c r="D324" s="198" t="s">
        <v>221</v>
      </c>
      <c r="E324" s="199" t="s">
        <v>533</v>
      </c>
      <c r="F324" s="289" t="s">
        <v>534</v>
      </c>
      <c r="G324" s="289"/>
      <c r="H324" s="289"/>
      <c r="I324" s="289"/>
      <c r="J324" s="200" t="s">
        <v>219</v>
      </c>
      <c r="K324" s="201">
        <v>4</v>
      </c>
      <c r="L324" s="202">
        <v>0</v>
      </c>
      <c r="M324" s="290"/>
      <c r="N324" s="290"/>
      <c r="O324" s="291"/>
      <c r="P324" s="280">
        <f t="shared" si="18"/>
        <v>0</v>
      </c>
      <c r="Q324" s="280"/>
      <c r="R324" s="39"/>
      <c r="T324" s="177" t="s">
        <v>21</v>
      </c>
      <c r="U324" s="46" t="s">
        <v>49</v>
      </c>
      <c r="V324" s="178">
        <f t="shared" si="19"/>
        <v>0</v>
      </c>
      <c r="W324" s="178">
        <f t="shared" si="20"/>
        <v>0</v>
      </c>
      <c r="X324" s="178">
        <f t="shared" si="21"/>
        <v>0</v>
      </c>
      <c r="Y324" s="38"/>
      <c r="Z324" s="179">
        <f t="shared" si="22"/>
        <v>0</v>
      </c>
      <c r="AA324" s="179">
        <v>0</v>
      </c>
      <c r="AB324" s="179">
        <f t="shared" si="23"/>
        <v>0</v>
      </c>
      <c r="AC324" s="179">
        <v>0</v>
      </c>
      <c r="AD324" s="179">
        <f t="shared" si="24"/>
        <v>0</v>
      </c>
      <c r="AE324" s="180" t="s">
        <v>21</v>
      </c>
      <c r="AR324" s="21" t="s">
        <v>185</v>
      </c>
      <c r="AT324" s="21" t="s">
        <v>221</v>
      </c>
      <c r="AU324" s="21" t="s">
        <v>141</v>
      </c>
      <c r="AY324" s="21" t="s">
        <v>167</v>
      </c>
      <c r="BE324" s="113">
        <f t="shared" si="25"/>
        <v>0</v>
      </c>
      <c r="BF324" s="113">
        <f t="shared" si="26"/>
        <v>0</v>
      </c>
      <c r="BG324" s="113">
        <f t="shared" si="27"/>
        <v>0</v>
      </c>
      <c r="BH324" s="113">
        <f t="shared" si="28"/>
        <v>0</v>
      </c>
      <c r="BI324" s="113">
        <f t="shared" si="29"/>
        <v>0</v>
      </c>
      <c r="BJ324" s="21" t="s">
        <v>141</v>
      </c>
      <c r="BK324" s="181">
        <f t="shared" si="30"/>
        <v>0</v>
      </c>
      <c r="BL324" s="21" t="s">
        <v>172</v>
      </c>
      <c r="BM324" s="21" t="s">
        <v>535</v>
      </c>
    </row>
    <row r="325" spans="2:65" s="1" customFormat="1" ht="25.5" customHeight="1">
      <c r="B325" s="37"/>
      <c r="C325" s="172" t="s">
        <v>415</v>
      </c>
      <c r="D325" s="172" t="s">
        <v>168</v>
      </c>
      <c r="E325" s="173" t="s">
        <v>536</v>
      </c>
      <c r="F325" s="279" t="s">
        <v>537</v>
      </c>
      <c r="G325" s="279"/>
      <c r="H325" s="279"/>
      <c r="I325" s="279"/>
      <c r="J325" s="174" t="s">
        <v>219</v>
      </c>
      <c r="K325" s="175">
        <v>1</v>
      </c>
      <c r="L325" s="176">
        <v>0</v>
      </c>
      <c r="M325" s="281">
        <v>0</v>
      </c>
      <c r="N325" s="282"/>
      <c r="O325" s="282"/>
      <c r="P325" s="280">
        <f t="shared" si="18"/>
        <v>0</v>
      </c>
      <c r="Q325" s="280"/>
      <c r="R325" s="39"/>
      <c r="T325" s="177" t="s">
        <v>21</v>
      </c>
      <c r="U325" s="46" t="s">
        <v>49</v>
      </c>
      <c r="V325" s="178">
        <f t="shared" si="19"/>
        <v>0</v>
      </c>
      <c r="W325" s="178">
        <f t="shared" si="20"/>
        <v>0</v>
      </c>
      <c r="X325" s="178">
        <f t="shared" si="21"/>
        <v>0</v>
      </c>
      <c r="Y325" s="38"/>
      <c r="Z325" s="179">
        <f t="shared" si="22"/>
        <v>0</v>
      </c>
      <c r="AA325" s="179">
        <v>0</v>
      </c>
      <c r="AB325" s="179">
        <f t="shared" si="23"/>
        <v>0</v>
      </c>
      <c r="AC325" s="179">
        <v>0</v>
      </c>
      <c r="AD325" s="179">
        <f t="shared" si="24"/>
        <v>0</v>
      </c>
      <c r="AE325" s="180" t="s">
        <v>21</v>
      </c>
      <c r="AR325" s="21" t="s">
        <v>172</v>
      </c>
      <c r="AT325" s="21" t="s">
        <v>168</v>
      </c>
      <c r="AU325" s="21" t="s">
        <v>141</v>
      </c>
      <c r="AY325" s="21" t="s">
        <v>167</v>
      </c>
      <c r="BE325" s="113">
        <f t="shared" si="25"/>
        <v>0</v>
      </c>
      <c r="BF325" s="113">
        <f t="shared" si="26"/>
        <v>0</v>
      </c>
      <c r="BG325" s="113">
        <f t="shared" si="27"/>
        <v>0</v>
      </c>
      <c r="BH325" s="113">
        <f t="shared" si="28"/>
        <v>0</v>
      </c>
      <c r="BI325" s="113">
        <f t="shared" si="29"/>
        <v>0</v>
      </c>
      <c r="BJ325" s="21" t="s">
        <v>141</v>
      </c>
      <c r="BK325" s="181">
        <f t="shared" si="30"/>
        <v>0</v>
      </c>
      <c r="BL325" s="21" t="s">
        <v>172</v>
      </c>
      <c r="BM325" s="21" t="s">
        <v>538</v>
      </c>
    </row>
    <row r="326" spans="2:65" s="1" customFormat="1" ht="16.5" customHeight="1">
      <c r="B326" s="37"/>
      <c r="C326" s="198" t="s">
        <v>539</v>
      </c>
      <c r="D326" s="198" t="s">
        <v>221</v>
      </c>
      <c r="E326" s="199" t="s">
        <v>540</v>
      </c>
      <c r="F326" s="289" t="s">
        <v>541</v>
      </c>
      <c r="G326" s="289"/>
      <c r="H326" s="289"/>
      <c r="I326" s="289"/>
      <c r="J326" s="200" t="s">
        <v>219</v>
      </c>
      <c r="K326" s="201">
        <v>1</v>
      </c>
      <c r="L326" s="202">
        <v>0</v>
      </c>
      <c r="M326" s="290"/>
      <c r="N326" s="290"/>
      <c r="O326" s="291"/>
      <c r="P326" s="280">
        <f t="shared" si="18"/>
        <v>0</v>
      </c>
      <c r="Q326" s="280"/>
      <c r="R326" s="39"/>
      <c r="T326" s="177" t="s">
        <v>21</v>
      </c>
      <c r="U326" s="46" t="s">
        <v>49</v>
      </c>
      <c r="V326" s="178">
        <f t="shared" si="19"/>
        <v>0</v>
      </c>
      <c r="W326" s="178">
        <f t="shared" si="20"/>
        <v>0</v>
      </c>
      <c r="X326" s="178">
        <f t="shared" si="21"/>
        <v>0</v>
      </c>
      <c r="Y326" s="38"/>
      <c r="Z326" s="179">
        <f t="shared" si="22"/>
        <v>0</v>
      </c>
      <c r="AA326" s="179">
        <v>0</v>
      </c>
      <c r="AB326" s="179">
        <f t="shared" si="23"/>
        <v>0</v>
      </c>
      <c r="AC326" s="179">
        <v>0</v>
      </c>
      <c r="AD326" s="179">
        <f t="shared" si="24"/>
        <v>0</v>
      </c>
      <c r="AE326" s="180" t="s">
        <v>21</v>
      </c>
      <c r="AR326" s="21" t="s">
        <v>185</v>
      </c>
      <c r="AT326" s="21" t="s">
        <v>221</v>
      </c>
      <c r="AU326" s="21" t="s">
        <v>141</v>
      </c>
      <c r="AY326" s="21" t="s">
        <v>167</v>
      </c>
      <c r="BE326" s="113">
        <f t="shared" si="25"/>
        <v>0</v>
      </c>
      <c r="BF326" s="113">
        <f t="shared" si="26"/>
        <v>0</v>
      </c>
      <c r="BG326" s="113">
        <f t="shared" si="27"/>
        <v>0</v>
      </c>
      <c r="BH326" s="113">
        <f t="shared" si="28"/>
        <v>0</v>
      </c>
      <c r="BI326" s="113">
        <f t="shared" si="29"/>
        <v>0</v>
      </c>
      <c r="BJ326" s="21" t="s">
        <v>141</v>
      </c>
      <c r="BK326" s="181">
        <f t="shared" si="30"/>
        <v>0</v>
      </c>
      <c r="BL326" s="21" t="s">
        <v>172</v>
      </c>
      <c r="BM326" s="21" t="s">
        <v>542</v>
      </c>
    </row>
    <row r="327" spans="2:65" s="1" customFormat="1" ht="25.5" customHeight="1">
      <c r="B327" s="37"/>
      <c r="C327" s="172" t="s">
        <v>419</v>
      </c>
      <c r="D327" s="172" t="s">
        <v>168</v>
      </c>
      <c r="E327" s="173" t="s">
        <v>543</v>
      </c>
      <c r="F327" s="279" t="s">
        <v>544</v>
      </c>
      <c r="G327" s="279"/>
      <c r="H327" s="279"/>
      <c r="I327" s="279"/>
      <c r="J327" s="174" t="s">
        <v>219</v>
      </c>
      <c r="K327" s="175">
        <v>3</v>
      </c>
      <c r="L327" s="176">
        <v>0</v>
      </c>
      <c r="M327" s="281">
        <v>0</v>
      </c>
      <c r="N327" s="282"/>
      <c r="O327" s="282"/>
      <c r="P327" s="280">
        <f t="shared" si="18"/>
        <v>0</v>
      </c>
      <c r="Q327" s="280"/>
      <c r="R327" s="39"/>
      <c r="T327" s="177" t="s">
        <v>21</v>
      </c>
      <c r="U327" s="46" t="s">
        <v>49</v>
      </c>
      <c r="V327" s="178">
        <f t="shared" si="19"/>
        <v>0</v>
      </c>
      <c r="W327" s="178">
        <f t="shared" si="20"/>
        <v>0</v>
      </c>
      <c r="X327" s="178">
        <f t="shared" si="21"/>
        <v>0</v>
      </c>
      <c r="Y327" s="38"/>
      <c r="Z327" s="179">
        <f t="shared" si="22"/>
        <v>0</v>
      </c>
      <c r="AA327" s="179">
        <v>0</v>
      </c>
      <c r="AB327" s="179">
        <f t="shared" si="23"/>
        <v>0</v>
      </c>
      <c r="AC327" s="179">
        <v>0</v>
      </c>
      <c r="AD327" s="179">
        <f t="shared" si="24"/>
        <v>0</v>
      </c>
      <c r="AE327" s="180" t="s">
        <v>21</v>
      </c>
      <c r="AR327" s="21" t="s">
        <v>172</v>
      </c>
      <c r="AT327" s="21" t="s">
        <v>168</v>
      </c>
      <c r="AU327" s="21" t="s">
        <v>141</v>
      </c>
      <c r="AY327" s="21" t="s">
        <v>167</v>
      </c>
      <c r="BE327" s="113">
        <f t="shared" si="25"/>
        <v>0</v>
      </c>
      <c r="BF327" s="113">
        <f t="shared" si="26"/>
        <v>0</v>
      </c>
      <c r="BG327" s="113">
        <f t="shared" si="27"/>
        <v>0</v>
      </c>
      <c r="BH327" s="113">
        <f t="shared" si="28"/>
        <v>0</v>
      </c>
      <c r="BI327" s="113">
        <f t="shared" si="29"/>
        <v>0</v>
      </c>
      <c r="BJ327" s="21" t="s">
        <v>141</v>
      </c>
      <c r="BK327" s="181">
        <f t="shared" si="30"/>
        <v>0</v>
      </c>
      <c r="BL327" s="21" t="s">
        <v>172</v>
      </c>
      <c r="BM327" s="21" t="s">
        <v>545</v>
      </c>
    </row>
    <row r="328" spans="2:65" s="1" customFormat="1" ht="16.5" customHeight="1">
      <c r="B328" s="37"/>
      <c r="C328" s="198" t="s">
        <v>546</v>
      </c>
      <c r="D328" s="198" t="s">
        <v>221</v>
      </c>
      <c r="E328" s="199" t="s">
        <v>547</v>
      </c>
      <c r="F328" s="289" t="s">
        <v>548</v>
      </c>
      <c r="G328" s="289"/>
      <c r="H328" s="289"/>
      <c r="I328" s="289"/>
      <c r="J328" s="200" t="s">
        <v>219</v>
      </c>
      <c r="K328" s="201">
        <v>3</v>
      </c>
      <c r="L328" s="202">
        <v>0</v>
      </c>
      <c r="M328" s="290"/>
      <c r="N328" s="290"/>
      <c r="O328" s="291"/>
      <c r="P328" s="280">
        <f t="shared" si="18"/>
        <v>0</v>
      </c>
      <c r="Q328" s="280"/>
      <c r="R328" s="39"/>
      <c r="T328" s="177" t="s">
        <v>21</v>
      </c>
      <c r="U328" s="46" t="s">
        <v>49</v>
      </c>
      <c r="V328" s="178">
        <f t="shared" si="19"/>
        <v>0</v>
      </c>
      <c r="W328" s="178">
        <f t="shared" si="20"/>
        <v>0</v>
      </c>
      <c r="X328" s="178">
        <f t="shared" si="21"/>
        <v>0</v>
      </c>
      <c r="Y328" s="38"/>
      <c r="Z328" s="179">
        <f t="shared" si="22"/>
        <v>0</v>
      </c>
      <c r="AA328" s="179">
        <v>0</v>
      </c>
      <c r="AB328" s="179">
        <f t="shared" si="23"/>
        <v>0</v>
      </c>
      <c r="AC328" s="179">
        <v>0</v>
      </c>
      <c r="AD328" s="179">
        <f t="shared" si="24"/>
        <v>0</v>
      </c>
      <c r="AE328" s="180" t="s">
        <v>21</v>
      </c>
      <c r="AR328" s="21" t="s">
        <v>185</v>
      </c>
      <c r="AT328" s="21" t="s">
        <v>221</v>
      </c>
      <c r="AU328" s="21" t="s">
        <v>141</v>
      </c>
      <c r="AY328" s="21" t="s">
        <v>167</v>
      </c>
      <c r="BE328" s="113">
        <f t="shared" si="25"/>
        <v>0</v>
      </c>
      <c r="BF328" s="113">
        <f t="shared" si="26"/>
        <v>0</v>
      </c>
      <c r="BG328" s="113">
        <f t="shared" si="27"/>
        <v>0</v>
      </c>
      <c r="BH328" s="113">
        <f t="shared" si="28"/>
        <v>0</v>
      </c>
      <c r="BI328" s="113">
        <f t="shared" si="29"/>
        <v>0</v>
      </c>
      <c r="BJ328" s="21" t="s">
        <v>141</v>
      </c>
      <c r="BK328" s="181">
        <f t="shared" si="30"/>
        <v>0</v>
      </c>
      <c r="BL328" s="21" t="s">
        <v>172</v>
      </c>
      <c r="BM328" s="21" t="s">
        <v>549</v>
      </c>
    </row>
    <row r="329" spans="2:65" s="1" customFormat="1" ht="25.5" customHeight="1">
      <c r="B329" s="37"/>
      <c r="C329" s="172" t="s">
        <v>430</v>
      </c>
      <c r="D329" s="172" t="s">
        <v>168</v>
      </c>
      <c r="E329" s="173" t="s">
        <v>550</v>
      </c>
      <c r="F329" s="279" t="s">
        <v>551</v>
      </c>
      <c r="G329" s="279"/>
      <c r="H329" s="279"/>
      <c r="I329" s="279"/>
      <c r="J329" s="174" t="s">
        <v>219</v>
      </c>
      <c r="K329" s="175">
        <v>2</v>
      </c>
      <c r="L329" s="176">
        <v>0</v>
      </c>
      <c r="M329" s="281">
        <v>0</v>
      </c>
      <c r="N329" s="282"/>
      <c r="O329" s="282"/>
      <c r="P329" s="280">
        <f t="shared" si="18"/>
        <v>0</v>
      </c>
      <c r="Q329" s="280"/>
      <c r="R329" s="39"/>
      <c r="T329" s="177" t="s">
        <v>21</v>
      </c>
      <c r="U329" s="46" t="s">
        <v>49</v>
      </c>
      <c r="V329" s="178">
        <f t="shared" si="19"/>
        <v>0</v>
      </c>
      <c r="W329" s="178">
        <f t="shared" si="20"/>
        <v>0</v>
      </c>
      <c r="X329" s="178">
        <f t="shared" si="21"/>
        <v>0</v>
      </c>
      <c r="Y329" s="38"/>
      <c r="Z329" s="179">
        <f t="shared" si="22"/>
        <v>0</v>
      </c>
      <c r="AA329" s="179">
        <v>0</v>
      </c>
      <c r="AB329" s="179">
        <f t="shared" si="23"/>
        <v>0</v>
      </c>
      <c r="AC329" s="179">
        <v>0</v>
      </c>
      <c r="AD329" s="179">
        <f t="shared" si="24"/>
        <v>0</v>
      </c>
      <c r="AE329" s="180" t="s">
        <v>21</v>
      </c>
      <c r="AR329" s="21" t="s">
        <v>172</v>
      </c>
      <c r="AT329" s="21" t="s">
        <v>168</v>
      </c>
      <c r="AU329" s="21" t="s">
        <v>141</v>
      </c>
      <c r="AY329" s="21" t="s">
        <v>167</v>
      </c>
      <c r="BE329" s="113">
        <f t="shared" si="25"/>
        <v>0</v>
      </c>
      <c r="BF329" s="113">
        <f t="shared" si="26"/>
        <v>0</v>
      </c>
      <c r="BG329" s="113">
        <f t="shared" si="27"/>
        <v>0</v>
      </c>
      <c r="BH329" s="113">
        <f t="shared" si="28"/>
        <v>0</v>
      </c>
      <c r="BI329" s="113">
        <f t="shared" si="29"/>
        <v>0</v>
      </c>
      <c r="BJ329" s="21" t="s">
        <v>141</v>
      </c>
      <c r="BK329" s="181">
        <f t="shared" si="30"/>
        <v>0</v>
      </c>
      <c r="BL329" s="21" t="s">
        <v>172</v>
      </c>
      <c r="BM329" s="21" t="s">
        <v>552</v>
      </c>
    </row>
    <row r="330" spans="2:65" s="1" customFormat="1" ht="16.5" customHeight="1">
      <c r="B330" s="37"/>
      <c r="C330" s="198" t="s">
        <v>553</v>
      </c>
      <c r="D330" s="198" t="s">
        <v>221</v>
      </c>
      <c r="E330" s="199" t="s">
        <v>554</v>
      </c>
      <c r="F330" s="289" t="s">
        <v>555</v>
      </c>
      <c r="G330" s="289"/>
      <c r="H330" s="289"/>
      <c r="I330" s="289"/>
      <c r="J330" s="200" t="s">
        <v>219</v>
      </c>
      <c r="K330" s="201">
        <v>2</v>
      </c>
      <c r="L330" s="202">
        <v>0</v>
      </c>
      <c r="M330" s="290"/>
      <c r="N330" s="290"/>
      <c r="O330" s="291"/>
      <c r="P330" s="280">
        <f t="shared" si="18"/>
        <v>0</v>
      </c>
      <c r="Q330" s="280"/>
      <c r="R330" s="39"/>
      <c r="T330" s="177" t="s">
        <v>21</v>
      </c>
      <c r="U330" s="46" t="s">
        <v>49</v>
      </c>
      <c r="V330" s="178">
        <f t="shared" si="19"/>
        <v>0</v>
      </c>
      <c r="W330" s="178">
        <f t="shared" si="20"/>
        <v>0</v>
      </c>
      <c r="X330" s="178">
        <f t="shared" si="21"/>
        <v>0</v>
      </c>
      <c r="Y330" s="38"/>
      <c r="Z330" s="179">
        <f t="shared" si="22"/>
        <v>0</v>
      </c>
      <c r="AA330" s="179">
        <v>0</v>
      </c>
      <c r="AB330" s="179">
        <f t="shared" si="23"/>
        <v>0</v>
      </c>
      <c r="AC330" s="179">
        <v>0</v>
      </c>
      <c r="AD330" s="179">
        <f t="shared" si="24"/>
        <v>0</v>
      </c>
      <c r="AE330" s="180" t="s">
        <v>21</v>
      </c>
      <c r="AR330" s="21" t="s">
        <v>185</v>
      </c>
      <c r="AT330" s="21" t="s">
        <v>221</v>
      </c>
      <c r="AU330" s="21" t="s">
        <v>141</v>
      </c>
      <c r="AY330" s="21" t="s">
        <v>167</v>
      </c>
      <c r="BE330" s="113">
        <f t="shared" si="25"/>
        <v>0</v>
      </c>
      <c r="BF330" s="113">
        <f t="shared" si="26"/>
        <v>0</v>
      </c>
      <c r="BG330" s="113">
        <f t="shared" si="27"/>
        <v>0</v>
      </c>
      <c r="BH330" s="113">
        <f t="shared" si="28"/>
        <v>0</v>
      </c>
      <c r="BI330" s="113">
        <f t="shared" si="29"/>
        <v>0</v>
      </c>
      <c r="BJ330" s="21" t="s">
        <v>141</v>
      </c>
      <c r="BK330" s="181">
        <f t="shared" si="30"/>
        <v>0</v>
      </c>
      <c r="BL330" s="21" t="s">
        <v>172</v>
      </c>
      <c r="BM330" s="21" t="s">
        <v>556</v>
      </c>
    </row>
    <row r="331" spans="2:65" s="1" customFormat="1" ht="25.5" customHeight="1">
      <c r="B331" s="37"/>
      <c r="C331" s="172" t="s">
        <v>433</v>
      </c>
      <c r="D331" s="172" t="s">
        <v>168</v>
      </c>
      <c r="E331" s="173" t="s">
        <v>557</v>
      </c>
      <c r="F331" s="279" t="s">
        <v>558</v>
      </c>
      <c r="G331" s="279"/>
      <c r="H331" s="279"/>
      <c r="I331" s="279"/>
      <c r="J331" s="174" t="s">
        <v>219</v>
      </c>
      <c r="K331" s="175">
        <v>3</v>
      </c>
      <c r="L331" s="176">
        <v>0</v>
      </c>
      <c r="M331" s="281">
        <v>0</v>
      </c>
      <c r="N331" s="282"/>
      <c r="O331" s="282"/>
      <c r="P331" s="280">
        <f t="shared" si="18"/>
        <v>0</v>
      </c>
      <c r="Q331" s="280"/>
      <c r="R331" s="39"/>
      <c r="T331" s="177" t="s">
        <v>21</v>
      </c>
      <c r="U331" s="46" t="s">
        <v>49</v>
      </c>
      <c r="V331" s="178">
        <f t="shared" si="19"/>
        <v>0</v>
      </c>
      <c r="W331" s="178">
        <f t="shared" si="20"/>
        <v>0</v>
      </c>
      <c r="X331" s="178">
        <f t="shared" si="21"/>
        <v>0</v>
      </c>
      <c r="Y331" s="38"/>
      <c r="Z331" s="179">
        <f t="shared" si="22"/>
        <v>0</v>
      </c>
      <c r="AA331" s="179">
        <v>0</v>
      </c>
      <c r="AB331" s="179">
        <f t="shared" si="23"/>
        <v>0</v>
      </c>
      <c r="AC331" s="179">
        <v>0</v>
      </c>
      <c r="AD331" s="179">
        <f t="shared" si="24"/>
        <v>0</v>
      </c>
      <c r="AE331" s="180" t="s">
        <v>21</v>
      </c>
      <c r="AR331" s="21" t="s">
        <v>172</v>
      </c>
      <c r="AT331" s="21" t="s">
        <v>168</v>
      </c>
      <c r="AU331" s="21" t="s">
        <v>141</v>
      </c>
      <c r="AY331" s="21" t="s">
        <v>167</v>
      </c>
      <c r="BE331" s="113">
        <f t="shared" si="25"/>
        <v>0</v>
      </c>
      <c r="BF331" s="113">
        <f t="shared" si="26"/>
        <v>0</v>
      </c>
      <c r="BG331" s="113">
        <f t="shared" si="27"/>
        <v>0</v>
      </c>
      <c r="BH331" s="113">
        <f t="shared" si="28"/>
        <v>0</v>
      </c>
      <c r="BI331" s="113">
        <f t="shared" si="29"/>
        <v>0</v>
      </c>
      <c r="BJ331" s="21" t="s">
        <v>141</v>
      </c>
      <c r="BK331" s="181">
        <f t="shared" si="30"/>
        <v>0</v>
      </c>
      <c r="BL331" s="21" t="s">
        <v>172</v>
      </c>
      <c r="BM331" s="21" t="s">
        <v>559</v>
      </c>
    </row>
    <row r="332" spans="2:65" s="1" customFormat="1" ht="16.5" customHeight="1">
      <c r="B332" s="37"/>
      <c r="C332" s="198" t="s">
        <v>560</v>
      </c>
      <c r="D332" s="198" t="s">
        <v>221</v>
      </c>
      <c r="E332" s="199" t="s">
        <v>561</v>
      </c>
      <c r="F332" s="289" t="s">
        <v>562</v>
      </c>
      <c r="G332" s="289"/>
      <c r="H332" s="289"/>
      <c r="I332" s="289"/>
      <c r="J332" s="200" t="s">
        <v>219</v>
      </c>
      <c r="K332" s="201">
        <v>3</v>
      </c>
      <c r="L332" s="202">
        <v>0</v>
      </c>
      <c r="M332" s="290"/>
      <c r="N332" s="290"/>
      <c r="O332" s="291"/>
      <c r="P332" s="280">
        <f t="shared" si="18"/>
        <v>0</v>
      </c>
      <c r="Q332" s="280"/>
      <c r="R332" s="39"/>
      <c r="T332" s="177" t="s">
        <v>21</v>
      </c>
      <c r="U332" s="46" t="s">
        <v>49</v>
      </c>
      <c r="V332" s="178">
        <f t="shared" si="19"/>
        <v>0</v>
      </c>
      <c r="W332" s="178">
        <f t="shared" si="20"/>
        <v>0</v>
      </c>
      <c r="X332" s="178">
        <f t="shared" si="21"/>
        <v>0</v>
      </c>
      <c r="Y332" s="38"/>
      <c r="Z332" s="179">
        <f t="shared" si="22"/>
        <v>0</v>
      </c>
      <c r="AA332" s="179">
        <v>0</v>
      </c>
      <c r="AB332" s="179">
        <f t="shared" si="23"/>
        <v>0</v>
      </c>
      <c r="AC332" s="179">
        <v>0</v>
      </c>
      <c r="AD332" s="179">
        <f t="shared" si="24"/>
        <v>0</v>
      </c>
      <c r="AE332" s="180" t="s">
        <v>21</v>
      </c>
      <c r="AR332" s="21" t="s">
        <v>185</v>
      </c>
      <c r="AT332" s="21" t="s">
        <v>221</v>
      </c>
      <c r="AU332" s="21" t="s">
        <v>141</v>
      </c>
      <c r="AY332" s="21" t="s">
        <v>167</v>
      </c>
      <c r="BE332" s="113">
        <f t="shared" si="25"/>
        <v>0</v>
      </c>
      <c r="BF332" s="113">
        <f t="shared" si="26"/>
        <v>0</v>
      </c>
      <c r="BG332" s="113">
        <f t="shared" si="27"/>
        <v>0</v>
      </c>
      <c r="BH332" s="113">
        <f t="shared" si="28"/>
        <v>0</v>
      </c>
      <c r="BI332" s="113">
        <f t="shared" si="29"/>
        <v>0</v>
      </c>
      <c r="BJ332" s="21" t="s">
        <v>141</v>
      </c>
      <c r="BK332" s="181">
        <f t="shared" si="30"/>
        <v>0</v>
      </c>
      <c r="BL332" s="21" t="s">
        <v>172</v>
      </c>
      <c r="BM332" s="21" t="s">
        <v>563</v>
      </c>
    </row>
    <row r="333" spans="2:65" s="1" customFormat="1" ht="25.5" customHeight="1">
      <c r="B333" s="37"/>
      <c r="C333" s="172" t="s">
        <v>437</v>
      </c>
      <c r="D333" s="172" t="s">
        <v>168</v>
      </c>
      <c r="E333" s="173" t="s">
        <v>564</v>
      </c>
      <c r="F333" s="279" t="s">
        <v>565</v>
      </c>
      <c r="G333" s="279"/>
      <c r="H333" s="279"/>
      <c r="I333" s="279"/>
      <c r="J333" s="174" t="s">
        <v>219</v>
      </c>
      <c r="K333" s="175">
        <v>7</v>
      </c>
      <c r="L333" s="176">
        <v>0</v>
      </c>
      <c r="M333" s="281">
        <v>0</v>
      </c>
      <c r="N333" s="282"/>
      <c r="O333" s="282"/>
      <c r="P333" s="280">
        <f t="shared" si="18"/>
        <v>0</v>
      </c>
      <c r="Q333" s="280"/>
      <c r="R333" s="39"/>
      <c r="T333" s="177" t="s">
        <v>21</v>
      </c>
      <c r="U333" s="46" t="s">
        <v>49</v>
      </c>
      <c r="V333" s="178">
        <f t="shared" si="19"/>
        <v>0</v>
      </c>
      <c r="W333" s="178">
        <f t="shared" si="20"/>
        <v>0</v>
      </c>
      <c r="X333" s="178">
        <f t="shared" si="21"/>
        <v>0</v>
      </c>
      <c r="Y333" s="38"/>
      <c r="Z333" s="179">
        <f t="shared" si="22"/>
        <v>0</v>
      </c>
      <c r="AA333" s="179">
        <v>0</v>
      </c>
      <c r="AB333" s="179">
        <f t="shared" si="23"/>
        <v>0</v>
      </c>
      <c r="AC333" s="179">
        <v>0</v>
      </c>
      <c r="AD333" s="179">
        <f t="shared" si="24"/>
        <v>0</v>
      </c>
      <c r="AE333" s="180" t="s">
        <v>21</v>
      </c>
      <c r="AR333" s="21" t="s">
        <v>172</v>
      </c>
      <c r="AT333" s="21" t="s">
        <v>168</v>
      </c>
      <c r="AU333" s="21" t="s">
        <v>141</v>
      </c>
      <c r="AY333" s="21" t="s">
        <v>167</v>
      </c>
      <c r="BE333" s="113">
        <f t="shared" si="25"/>
        <v>0</v>
      </c>
      <c r="BF333" s="113">
        <f t="shared" si="26"/>
        <v>0</v>
      </c>
      <c r="BG333" s="113">
        <f t="shared" si="27"/>
        <v>0</v>
      </c>
      <c r="BH333" s="113">
        <f t="shared" si="28"/>
        <v>0</v>
      </c>
      <c r="BI333" s="113">
        <f t="shared" si="29"/>
        <v>0</v>
      </c>
      <c r="BJ333" s="21" t="s">
        <v>141</v>
      </c>
      <c r="BK333" s="181">
        <f t="shared" si="30"/>
        <v>0</v>
      </c>
      <c r="BL333" s="21" t="s">
        <v>172</v>
      </c>
      <c r="BM333" s="21" t="s">
        <v>566</v>
      </c>
    </row>
    <row r="334" spans="2:65" s="1" customFormat="1" ht="16.5" customHeight="1">
      <c r="B334" s="37"/>
      <c r="C334" s="198" t="s">
        <v>567</v>
      </c>
      <c r="D334" s="198" t="s">
        <v>221</v>
      </c>
      <c r="E334" s="199" t="s">
        <v>568</v>
      </c>
      <c r="F334" s="289" t="s">
        <v>569</v>
      </c>
      <c r="G334" s="289"/>
      <c r="H334" s="289"/>
      <c r="I334" s="289"/>
      <c r="J334" s="200" t="s">
        <v>219</v>
      </c>
      <c r="K334" s="201">
        <v>7</v>
      </c>
      <c r="L334" s="202">
        <v>0</v>
      </c>
      <c r="M334" s="290"/>
      <c r="N334" s="290"/>
      <c r="O334" s="291"/>
      <c r="P334" s="280">
        <f t="shared" si="18"/>
        <v>0</v>
      </c>
      <c r="Q334" s="280"/>
      <c r="R334" s="39"/>
      <c r="T334" s="177" t="s">
        <v>21</v>
      </c>
      <c r="U334" s="46" t="s">
        <v>49</v>
      </c>
      <c r="V334" s="178">
        <f t="shared" si="19"/>
        <v>0</v>
      </c>
      <c r="W334" s="178">
        <f t="shared" si="20"/>
        <v>0</v>
      </c>
      <c r="X334" s="178">
        <f t="shared" si="21"/>
        <v>0</v>
      </c>
      <c r="Y334" s="38"/>
      <c r="Z334" s="179">
        <f t="shared" si="22"/>
        <v>0</v>
      </c>
      <c r="AA334" s="179">
        <v>0</v>
      </c>
      <c r="AB334" s="179">
        <f t="shared" si="23"/>
        <v>0</v>
      </c>
      <c r="AC334" s="179">
        <v>0</v>
      </c>
      <c r="AD334" s="179">
        <f t="shared" si="24"/>
        <v>0</v>
      </c>
      <c r="AE334" s="180" t="s">
        <v>21</v>
      </c>
      <c r="AR334" s="21" t="s">
        <v>185</v>
      </c>
      <c r="AT334" s="21" t="s">
        <v>221</v>
      </c>
      <c r="AU334" s="21" t="s">
        <v>141</v>
      </c>
      <c r="AY334" s="21" t="s">
        <v>167</v>
      </c>
      <c r="BE334" s="113">
        <f t="shared" si="25"/>
        <v>0</v>
      </c>
      <c r="BF334" s="113">
        <f t="shared" si="26"/>
        <v>0</v>
      </c>
      <c r="BG334" s="113">
        <f t="shared" si="27"/>
        <v>0</v>
      </c>
      <c r="BH334" s="113">
        <f t="shared" si="28"/>
        <v>0</v>
      </c>
      <c r="BI334" s="113">
        <f t="shared" si="29"/>
        <v>0</v>
      </c>
      <c r="BJ334" s="21" t="s">
        <v>141</v>
      </c>
      <c r="BK334" s="181">
        <f t="shared" si="30"/>
        <v>0</v>
      </c>
      <c r="BL334" s="21" t="s">
        <v>172</v>
      </c>
      <c r="BM334" s="21" t="s">
        <v>570</v>
      </c>
    </row>
    <row r="335" spans="2:65" s="1" customFormat="1" ht="25.5" customHeight="1">
      <c r="B335" s="37"/>
      <c r="C335" s="172" t="s">
        <v>443</v>
      </c>
      <c r="D335" s="172" t="s">
        <v>168</v>
      </c>
      <c r="E335" s="173" t="s">
        <v>571</v>
      </c>
      <c r="F335" s="279" t="s">
        <v>572</v>
      </c>
      <c r="G335" s="279"/>
      <c r="H335" s="279"/>
      <c r="I335" s="279"/>
      <c r="J335" s="174" t="s">
        <v>219</v>
      </c>
      <c r="K335" s="175">
        <v>1</v>
      </c>
      <c r="L335" s="176">
        <v>0</v>
      </c>
      <c r="M335" s="281">
        <v>0</v>
      </c>
      <c r="N335" s="282"/>
      <c r="O335" s="282"/>
      <c r="P335" s="280">
        <f t="shared" si="18"/>
        <v>0</v>
      </c>
      <c r="Q335" s="280"/>
      <c r="R335" s="39"/>
      <c r="T335" s="177" t="s">
        <v>21</v>
      </c>
      <c r="U335" s="46" t="s">
        <v>49</v>
      </c>
      <c r="V335" s="178">
        <f t="shared" si="19"/>
        <v>0</v>
      </c>
      <c r="W335" s="178">
        <f t="shared" si="20"/>
        <v>0</v>
      </c>
      <c r="X335" s="178">
        <f t="shared" si="21"/>
        <v>0</v>
      </c>
      <c r="Y335" s="38"/>
      <c r="Z335" s="179">
        <f t="shared" si="22"/>
        <v>0</v>
      </c>
      <c r="AA335" s="179">
        <v>0</v>
      </c>
      <c r="AB335" s="179">
        <f t="shared" si="23"/>
        <v>0</v>
      </c>
      <c r="AC335" s="179">
        <v>0</v>
      </c>
      <c r="AD335" s="179">
        <f t="shared" si="24"/>
        <v>0</v>
      </c>
      <c r="AE335" s="180" t="s">
        <v>21</v>
      </c>
      <c r="AR335" s="21" t="s">
        <v>172</v>
      </c>
      <c r="AT335" s="21" t="s">
        <v>168</v>
      </c>
      <c r="AU335" s="21" t="s">
        <v>141</v>
      </c>
      <c r="AY335" s="21" t="s">
        <v>167</v>
      </c>
      <c r="BE335" s="113">
        <f t="shared" si="25"/>
        <v>0</v>
      </c>
      <c r="BF335" s="113">
        <f t="shared" si="26"/>
        <v>0</v>
      </c>
      <c r="BG335" s="113">
        <f t="shared" si="27"/>
        <v>0</v>
      </c>
      <c r="BH335" s="113">
        <f t="shared" si="28"/>
        <v>0</v>
      </c>
      <c r="BI335" s="113">
        <f t="shared" si="29"/>
        <v>0</v>
      </c>
      <c r="BJ335" s="21" t="s">
        <v>141</v>
      </c>
      <c r="BK335" s="181">
        <f t="shared" si="30"/>
        <v>0</v>
      </c>
      <c r="BL335" s="21" t="s">
        <v>172</v>
      </c>
      <c r="BM335" s="21" t="s">
        <v>573</v>
      </c>
    </row>
    <row r="336" spans="2:65" s="1" customFormat="1" ht="16.5" customHeight="1">
      <c r="B336" s="37"/>
      <c r="C336" s="198" t="s">
        <v>574</v>
      </c>
      <c r="D336" s="198" t="s">
        <v>221</v>
      </c>
      <c r="E336" s="199" t="s">
        <v>575</v>
      </c>
      <c r="F336" s="289" t="s">
        <v>576</v>
      </c>
      <c r="G336" s="289"/>
      <c r="H336" s="289"/>
      <c r="I336" s="289"/>
      <c r="J336" s="200" t="s">
        <v>219</v>
      </c>
      <c r="K336" s="201">
        <v>1</v>
      </c>
      <c r="L336" s="202">
        <v>0</v>
      </c>
      <c r="M336" s="290"/>
      <c r="N336" s="290"/>
      <c r="O336" s="291"/>
      <c r="P336" s="280">
        <f t="shared" si="18"/>
        <v>0</v>
      </c>
      <c r="Q336" s="280"/>
      <c r="R336" s="39"/>
      <c r="T336" s="177" t="s">
        <v>21</v>
      </c>
      <c r="U336" s="46" t="s">
        <v>49</v>
      </c>
      <c r="V336" s="178">
        <f t="shared" si="19"/>
        <v>0</v>
      </c>
      <c r="W336" s="178">
        <f t="shared" si="20"/>
        <v>0</v>
      </c>
      <c r="X336" s="178">
        <f t="shared" si="21"/>
        <v>0</v>
      </c>
      <c r="Y336" s="38"/>
      <c r="Z336" s="179">
        <f t="shared" si="22"/>
        <v>0</v>
      </c>
      <c r="AA336" s="179">
        <v>0</v>
      </c>
      <c r="AB336" s="179">
        <f t="shared" si="23"/>
        <v>0</v>
      </c>
      <c r="AC336" s="179">
        <v>0</v>
      </c>
      <c r="AD336" s="179">
        <f t="shared" si="24"/>
        <v>0</v>
      </c>
      <c r="AE336" s="180" t="s">
        <v>21</v>
      </c>
      <c r="AR336" s="21" t="s">
        <v>185</v>
      </c>
      <c r="AT336" s="21" t="s">
        <v>221</v>
      </c>
      <c r="AU336" s="21" t="s">
        <v>141</v>
      </c>
      <c r="AY336" s="21" t="s">
        <v>167</v>
      </c>
      <c r="BE336" s="113">
        <f t="shared" si="25"/>
        <v>0</v>
      </c>
      <c r="BF336" s="113">
        <f t="shared" si="26"/>
        <v>0</v>
      </c>
      <c r="BG336" s="113">
        <f t="shared" si="27"/>
        <v>0</v>
      </c>
      <c r="BH336" s="113">
        <f t="shared" si="28"/>
        <v>0</v>
      </c>
      <c r="BI336" s="113">
        <f t="shared" si="29"/>
        <v>0</v>
      </c>
      <c r="BJ336" s="21" t="s">
        <v>141</v>
      </c>
      <c r="BK336" s="181">
        <f t="shared" si="30"/>
        <v>0</v>
      </c>
      <c r="BL336" s="21" t="s">
        <v>172</v>
      </c>
      <c r="BM336" s="21" t="s">
        <v>577</v>
      </c>
    </row>
    <row r="337" spans="2:65" s="1" customFormat="1" ht="25.5" customHeight="1">
      <c r="B337" s="37"/>
      <c r="C337" s="172" t="s">
        <v>450</v>
      </c>
      <c r="D337" s="172" t="s">
        <v>168</v>
      </c>
      <c r="E337" s="173" t="s">
        <v>578</v>
      </c>
      <c r="F337" s="279" t="s">
        <v>579</v>
      </c>
      <c r="G337" s="279"/>
      <c r="H337" s="279"/>
      <c r="I337" s="279"/>
      <c r="J337" s="174" t="s">
        <v>219</v>
      </c>
      <c r="K337" s="175">
        <v>4</v>
      </c>
      <c r="L337" s="176">
        <v>0</v>
      </c>
      <c r="M337" s="281">
        <v>0</v>
      </c>
      <c r="N337" s="282"/>
      <c r="O337" s="282"/>
      <c r="P337" s="280">
        <f t="shared" si="18"/>
        <v>0</v>
      </c>
      <c r="Q337" s="280"/>
      <c r="R337" s="39"/>
      <c r="T337" s="177" t="s">
        <v>21</v>
      </c>
      <c r="U337" s="46" t="s">
        <v>49</v>
      </c>
      <c r="V337" s="178">
        <f t="shared" si="19"/>
        <v>0</v>
      </c>
      <c r="W337" s="178">
        <f t="shared" si="20"/>
        <v>0</v>
      </c>
      <c r="X337" s="178">
        <f t="shared" si="21"/>
        <v>0</v>
      </c>
      <c r="Y337" s="38"/>
      <c r="Z337" s="179">
        <f t="shared" si="22"/>
        <v>0</v>
      </c>
      <c r="AA337" s="179">
        <v>0</v>
      </c>
      <c r="AB337" s="179">
        <f t="shared" si="23"/>
        <v>0</v>
      </c>
      <c r="AC337" s="179">
        <v>0</v>
      </c>
      <c r="AD337" s="179">
        <f t="shared" si="24"/>
        <v>0</v>
      </c>
      <c r="AE337" s="180" t="s">
        <v>21</v>
      </c>
      <c r="AR337" s="21" t="s">
        <v>172</v>
      </c>
      <c r="AT337" s="21" t="s">
        <v>168</v>
      </c>
      <c r="AU337" s="21" t="s">
        <v>141</v>
      </c>
      <c r="AY337" s="21" t="s">
        <v>167</v>
      </c>
      <c r="BE337" s="113">
        <f t="shared" si="25"/>
        <v>0</v>
      </c>
      <c r="BF337" s="113">
        <f t="shared" si="26"/>
        <v>0</v>
      </c>
      <c r="BG337" s="113">
        <f t="shared" si="27"/>
        <v>0</v>
      </c>
      <c r="BH337" s="113">
        <f t="shared" si="28"/>
        <v>0</v>
      </c>
      <c r="BI337" s="113">
        <f t="shared" si="29"/>
        <v>0</v>
      </c>
      <c r="BJ337" s="21" t="s">
        <v>141</v>
      </c>
      <c r="BK337" s="181">
        <f t="shared" si="30"/>
        <v>0</v>
      </c>
      <c r="BL337" s="21" t="s">
        <v>172</v>
      </c>
      <c r="BM337" s="21" t="s">
        <v>580</v>
      </c>
    </row>
    <row r="338" spans="2:65" s="1" customFormat="1" ht="25.5" customHeight="1">
      <c r="B338" s="37"/>
      <c r="C338" s="198" t="s">
        <v>581</v>
      </c>
      <c r="D338" s="198" t="s">
        <v>221</v>
      </c>
      <c r="E338" s="199" t="s">
        <v>582</v>
      </c>
      <c r="F338" s="289" t="s">
        <v>583</v>
      </c>
      <c r="G338" s="289"/>
      <c r="H338" s="289"/>
      <c r="I338" s="289"/>
      <c r="J338" s="200" t="s">
        <v>219</v>
      </c>
      <c r="K338" s="201">
        <v>4</v>
      </c>
      <c r="L338" s="202">
        <v>0</v>
      </c>
      <c r="M338" s="290"/>
      <c r="N338" s="290"/>
      <c r="O338" s="291"/>
      <c r="P338" s="280">
        <f t="shared" si="18"/>
        <v>0</v>
      </c>
      <c r="Q338" s="280"/>
      <c r="R338" s="39"/>
      <c r="T338" s="177" t="s">
        <v>21</v>
      </c>
      <c r="U338" s="46" t="s">
        <v>49</v>
      </c>
      <c r="V338" s="178">
        <f t="shared" si="19"/>
        <v>0</v>
      </c>
      <c r="W338" s="178">
        <f t="shared" si="20"/>
        <v>0</v>
      </c>
      <c r="X338" s="178">
        <f t="shared" si="21"/>
        <v>0</v>
      </c>
      <c r="Y338" s="38"/>
      <c r="Z338" s="179">
        <f t="shared" si="22"/>
        <v>0</v>
      </c>
      <c r="AA338" s="179">
        <v>0</v>
      </c>
      <c r="AB338" s="179">
        <f t="shared" si="23"/>
        <v>0</v>
      </c>
      <c r="AC338" s="179">
        <v>0</v>
      </c>
      <c r="AD338" s="179">
        <f t="shared" si="24"/>
        <v>0</v>
      </c>
      <c r="AE338" s="180" t="s">
        <v>21</v>
      </c>
      <c r="AR338" s="21" t="s">
        <v>185</v>
      </c>
      <c r="AT338" s="21" t="s">
        <v>221</v>
      </c>
      <c r="AU338" s="21" t="s">
        <v>141</v>
      </c>
      <c r="AY338" s="21" t="s">
        <v>167</v>
      </c>
      <c r="BE338" s="113">
        <f t="shared" si="25"/>
        <v>0</v>
      </c>
      <c r="BF338" s="113">
        <f t="shared" si="26"/>
        <v>0</v>
      </c>
      <c r="BG338" s="113">
        <f t="shared" si="27"/>
        <v>0</v>
      </c>
      <c r="BH338" s="113">
        <f t="shared" si="28"/>
        <v>0</v>
      </c>
      <c r="BI338" s="113">
        <f t="shared" si="29"/>
        <v>0</v>
      </c>
      <c r="BJ338" s="21" t="s">
        <v>141</v>
      </c>
      <c r="BK338" s="181">
        <f t="shared" si="30"/>
        <v>0</v>
      </c>
      <c r="BL338" s="21" t="s">
        <v>172</v>
      </c>
      <c r="BM338" s="21" t="s">
        <v>584</v>
      </c>
    </row>
    <row r="339" spans="2:65" s="1" customFormat="1" ht="25.5" customHeight="1">
      <c r="B339" s="37"/>
      <c r="C339" s="198" t="s">
        <v>454</v>
      </c>
      <c r="D339" s="198" t="s">
        <v>221</v>
      </c>
      <c r="E339" s="199" t="s">
        <v>585</v>
      </c>
      <c r="F339" s="289" t="s">
        <v>586</v>
      </c>
      <c r="G339" s="289"/>
      <c r="H339" s="289"/>
      <c r="I339" s="289"/>
      <c r="J339" s="200" t="s">
        <v>219</v>
      </c>
      <c r="K339" s="201">
        <v>4</v>
      </c>
      <c r="L339" s="202">
        <v>0</v>
      </c>
      <c r="M339" s="290"/>
      <c r="N339" s="290"/>
      <c r="O339" s="291"/>
      <c r="P339" s="280">
        <f t="shared" si="18"/>
        <v>0</v>
      </c>
      <c r="Q339" s="280"/>
      <c r="R339" s="39"/>
      <c r="T339" s="177" t="s">
        <v>21</v>
      </c>
      <c r="U339" s="46" t="s">
        <v>49</v>
      </c>
      <c r="V339" s="178">
        <f t="shared" si="19"/>
        <v>0</v>
      </c>
      <c r="W339" s="178">
        <f t="shared" si="20"/>
        <v>0</v>
      </c>
      <c r="X339" s="178">
        <f t="shared" si="21"/>
        <v>0</v>
      </c>
      <c r="Y339" s="38"/>
      <c r="Z339" s="179">
        <f t="shared" si="22"/>
        <v>0</v>
      </c>
      <c r="AA339" s="179">
        <v>0</v>
      </c>
      <c r="AB339" s="179">
        <f t="shared" si="23"/>
        <v>0</v>
      </c>
      <c r="AC339" s="179">
        <v>0</v>
      </c>
      <c r="AD339" s="179">
        <f t="shared" si="24"/>
        <v>0</v>
      </c>
      <c r="AE339" s="180" t="s">
        <v>21</v>
      </c>
      <c r="AR339" s="21" t="s">
        <v>185</v>
      </c>
      <c r="AT339" s="21" t="s">
        <v>221</v>
      </c>
      <c r="AU339" s="21" t="s">
        <v>141</v>
      </c>
      <c r="AY339" s="21" t="s">
        <v>167</v>
      </c>
      <c r="BE339" s="113">
        <f t="shared" si="25"/>
        <v>0</v>
      </c>
      <c r="BF339" s="113">
        <f t="shared" si="26"/>
        <v>0</v>
      </c>
      <c r="BG339" s="113">
        <f t="shared" si="27"/>
        <v>0</v>
      </c>
      <c r="BH339" s="113">
        <f t="shared" si="28"/>
        <v>0</v>
      </c>
      <c r="BI339" s="113">
        <f t="shared" si="29"/>
        <v>0</v>
      </c>
      <c r="BJ339" s="21" t="s">
        <v>141</v>
      </c>
      <c r="BK339" s="181">
        <f t="shared" si="30"/>
        <v>0</v>
      </c>
      <c r="BL339" s="21" t="s">
        <v>172</v>
      </c>
      <c r="BM339" s="21" t="s">
        <v>587</v>
      </c>
    </row>
    <row r="340" spans="2:65" s="1" customFormat="1" ht="25.5" customHeight="1">
      <c r="B340" s="37"/>
      <c r="C340" s="172" t="s">
        <v>588</v>
      </c>
      <c r="D340" s="172" t="s">
        <v>168</v>
      </c>
      <c r="E340" s="173" t="s">
        <v>589</v>
      </c>
      <c r="F340" s="279" t="s">
        <v>590</v>
      </c>
      <c r="G340" s="279"/>
      <c r="H340" s="279"/>
      <c r="I340" s="279"/>
      <c r="J340" s="174" t="s">
        <v>219</v>
      </c>
      <c r="K340" s="175">
        <v>4</v>
      </c>
      <c r="L340" s="176">
        <v>0</v>
      </c>
      <c r="M340" s="281">
        <v>0</v>
      </c>
      <c r="N340" s="282"/>
      <c r="O340" s="282"/>
      <c r="P340" s="280">
        <f t="shared" si="18"/>
        <v>0</v>
      </c>
      <c r="Q340" s="280"/>
      <c r="R340" s="39"/>
      <c r="T340" s="177" t="s">
        <v>21</v>
      </c>
      <c r="U340" s="46" t="s">
        <v>49</v>
      </c>
      <c r="V340" s="178">
        <f t="shared" si="19"/>
        <v>0</v>
      </c>
      <c r="W340" s="178">
        <f t="shared" si="20"/>
        <v>0</v>
      </c>
      <c r="X340" s="178">
        <f t="shared" si="21"/>
        <v>0</v>
      </c>
      <c r="Y340" s="38"/>
      <c r="Z340" s="179">
        <f t="shared" si="22"/>
        <v>0</v>
      </c>
      <c r="AA340" s="179">
        <v>0</v>
      </c>
      <c r="AB340" s="179">
        <f t="shared" si="23"/>
        <v>0</v>
      </c>
      <c r="AC340" s="179">
        <v>0</v>
      </c>
      <c r="AD340" s="179">
        <f t="shared" si="24"/>
        <v>0</v>
      </c>
      <c r="AE340" s="180" t="s">
        <v>21</v>
      </c>
      <c r="AR340" s="21" t="s">
        <v>172</v>
      </c>
      <c r="AT340" s="21" t="s">
        <v>168</v>
      </c>
      <c r="AU340" s="21" t="s">
        <v>141</v>
      </c>
      <c r="AY340" s="21" t="s">
        <v>167</v>
      </c>
      <c r="BE340" s="113">
        <f t="shared" si="25"/>
        <v>0</v>
      </c>
      <c r="BF340" s="113">
        <f t="shared" si="26"/>
        <v>0</v>
      </c>
      <c r="BG340" s="113">
        <f t="shared" si="27"/>
        <v>0</v>
      </c>
      <c r="BH340" s="113">
        <f t="shared" si="28"/>
        <v>0</v>
      </c>
      <c r="BI340" s="113">
        <f t="shared" si="29"/>
        <v>0</v>
      </c>
      <c r="BJ340" s="21" t="s">
        <v>141</v>
      </c>
      <c r="BK340" s="181">
        <f t="shared" si="30"/>
        <v>0</v>
      </c>
      <c r="BL340" s="21" t="s">
        <v>172</v>
      </c>
      <c r="BM340" s="21" t="s">
        <v>591</v>
      </c>
    </row>
    <row r="341" spans="2:65" s="1" customFormat="1" ht="25.5" customHeight="1">
      <c r="B341" s="37"/>
      <c r="C341" s="198" t="s">
        <v>458</v>
      </c>
      <c r="D341" s="198" t="s">
        <v>221</v>
      </c>
      <c r="E341" s="199" t="s">
        <v>592</v>
      </c>
      <c r="F341" s="289" t="s">
        <v>593</v>
      </c>
      <c r="G341" s="289"/>
      <c r="H341" s="289"/>
      <c r="I341" s="289"/>
      <c r="J341" s="200" t="s">
        <v>219</v>
      </c>
      <c r="K341" s="201">
        <v>4</v>
      </c>
      <c r="L341" s="202">
        <v>0</v>
      </c>
      <c r="M341" s="290"/>
      <c r="N341" s="290"/>
      <c r="O341" s="291"/>
      <c r="P341" s="280">
        <f t="shared" si="18"/>
        <v>0</v>
      </c>
      <c r="Q341" s="280"/>
      <c r="R341" s="39"/>
      <c r="T341" s="177" t="s">
        <v>21</v>
      </c>
      <c r="U341" s="46" t="s">
        <v>49</v>
      </c>
      <c r="V341" s="178">
        <f t="shared" si="19"/>
        <v>0</v>
      </c>
      <c r="W341" s="178">
        <f t="shared" si="20"/>
        <v>0</v>
      </c>
      <c r="X341" s="178">
        <f t="shared" si="21"/>
        <v>0</v>
      </c>
      <c r="Y341" s="38"/>
      <c r="Z341" s="179">
        <f t="shared" si="22"/>
        <v>0</v>
      </c>
      <c r="AA341" s="179">
        <v>0</v>
      </c>
      <c r="AB341" s="179">
        <f t="shared" si="23"/>
        <v>0</v>
      </c>
      <c r="AC341" s="179">
        <v>0</v>
      </c>
      <c r="AD341" s="179">
        <f t="shared" si="24"/>
        <v>0</v>
      </c>
      <c r="AE341" s="180" t="s">
        <v>21</v>
      </c>
      <c r="AR341" s="21" t="s">
        <v>185</v>
      </c>
      <c r="AT341" s="21" t="s">
        <v>221</v>
      </c>
      <c r="AU341" s="21" t="s">
        <v>141</v>
      </c>
      <c r="AY341" s="21" t="s">
        <v>167</v>
      </c>
      <c r="BE341" s="113">
        <f t="shared" si="25"/>
        <v>0</v>
      </c>
      <c r="BF341" s="113">
        <f t="shared" si="26"/>
        <v>0</v>
      </c>
      <c r="BG341" s="113">
        <f t="shared" si="27"/>
        <v>0</v>
      </c>
      <c r="BH341" s="113">
        <f t="shared" si="28"/>
        <v>0</v>
      </c>
      <c r="BI341" s="113">
        <f t="shared" si="29"/>
        <v>0</v>
      </c>
      <c r="BJ341" s="21" t="s">
        <v>141</v>
      </c>
      <c r="BK341" s="181">
        <f t="shared" si="30"/>
        <v>0</v>
      </c>
      <c r="BL341" s="21" t="s">
        <v>172</v>
      </c>
      <c r="BM341" s="21" t="s">
        <v>594</v>
      </c>
    </row>
    <row r="342" spans="2:65" s="1" customFormat="1" ht="16.5" customHeight="1">
      <c r="B342" s="37"/>
      <c r="C342" s="172" t="s">
        <v>500</v>
      </c>
      <c r="D342" s="172" t="s">
        <v>168</v>
      </c>
      <c r="E342" s="173" t="s">
        <v>595</v>
      </c>
      <c r="F342" s="279" t="s">
        <v>596</v>
      </c>
      <c r="G342" s="279"/>
      <c r="H342" s="279"/>
      <c r="I342" s="279"/>
      <c r="J342" s="174" t="s">
        <v>224</v>
      </c>
      <c r="K342" s="175">
        <v>20</v>
      </c>
      <c r="L342" s="176">
        <v>0</v>
      </c>
      <c r="M342" s="281">
        <v>0</v>
      </c>
      <c r="N342" s="282"/>
      <c r="O342" s="282"/>
      <c r="P342" s="280">
        <f t="shared" si="18"/>
        <v>0</v>
      </c>
      <c r="Q342" s="280"/>
      <c r="R342" s="39"/>
      <c r="T342" s="177" t="s">
        <v>21</v>
      </c>
      <c r="U342" s="46" t="s">
        <v>49</v>
      </c>
      <c r="V342" s="178">
        <f t="shared" si="19"/>
        <v>0</v>
      </c>
      <c r="W342" s="178">
        <f t="shared" si="20"/>
        <v>0</v>
      </c>
      <c r="X342" s="178">
        <f t="shared" si="21"/>
        <v>0</v>
      </c>
      <c r="Y342" s="38"/>
      <c r="Z342" s="179">
        <f t="shared" si="22"/>
        <v>0</v>
      </c>
      <c r="AA342" s="179">
        <v>0</v>
      </c>
      <c r="AB342" s="179">
        <f t="shared" si="23"/>
        <v>0</v>
      </c>
      <c r="AC342" s="179">
        <v>0</v>
      </c>
      <c r="AD342" s="179">
        <f t="shared" si="24"/>
        <v>0</v>
      </c>
      <c r="AE342" s="180" t="s">
        <v>21</v>
      </c>
      <c r="AR342" s="21" t="s">
        <v>172</v>
      </c>
      <c r="AT342" s="21" t="s">
        <v>168</v>
      </c>
      <c r="AU342" s="21" t="s">
        <v>141</v>
      </c>
      <c r="AY342" s="21" t="s">
        <v>167</v>
      </c>
      <c r="BE342" s="113">
        <f t="shared" si="25"/>
        <v>0</v>
      </c>
      <c r="BF342" s="113">
        <f t="shared" si="26"/>
        <v>0</v>
      </c>
      <c r="BG342" s="113">
        <f t="shared" si="27"/>
        <v>0</v>
      </c>
      <c r="BH342" s="113">
        <f t="shared" si="28"/>
        <v>0</v>
      </c>
      <c r="BI342" s="113">
        <f t="shared" si="29"/>
        <v>0</v>
      </c>
      <c r="BJ342" s="21" t="s">
        <v>141</v>
      </c>
      <c r="BK342" s="181">
        <f t="shared" si="30"/>
        <v>0</v>
      </c>
      <c r="BL342" s="21" t="s">
        <v>172</v>
      </c>
      <c r="BM342" s="21" t="s">
        <v>597</v>
      </c>
    </row>
    <row r="343" spans="2:65" s="1" customFormat="1" ht="25.5" customHeight="1">
      <c r="B343" s="37"/>
      <c r="C343" s="172" t="s">
        <v>461</v>
      </c>
      <c r="D343" s="172" t="s">
        <v>168</v>
      </c>
      <c r="E343" s="173" t="s">
        <v>598</v>
      </c>
      <c r="F343" s="279" t="s">
        <v>599</v>
      </c>
      <c r="G343" s="279"/>
      <c r="H343" s="279"/>
      <c r="I343" s="279"/>
      <c r="J343" s="174" t="s">
        <v>299</v>
      </c>
      <c r="K343" s="175">
        <v>8</v>
      </c>
      <c r="L343" s="176">
        <v>0</v>
      </c>
      <c r="M343" s="281">
        <v>0</v>
      </c>
      <c r="N343" s="282"/>
      <c r="O343" s="282"/>
      <c r="P343" s="280">
        <f t="shared" si="18"/>
        <v>0</v>
      </c>
      <c r="Q343" s="280"/>
      <c r="R343" s="39"/>
      <c r="T343" s="177" t="s">
        <v>21</v>
      </c>
      <c r="U343" s="46" t="s">
        <v>49</v>
      </c>
      <c r="V343" s="178">
        <f t="shared" si="19"/>
        <v>0</v>
      </c>
      <c r="W343" s="178">
        <f t="shared" si="20"/>
        <v>0</v>
      </c>
      <c r="X343" s="178">
        <f t="shared" si="21"/>
        <v>0</v>
      </c>
      <c r="Y343" s="38"/>
      <c r="Z343" s="179">
        <f t="shared" si="22"/>
        <v>0</v>
      </c>
      <c r="AA343" s="179">
        <v>0</v>
      </c>
      <c r="AB343" s="179">
        <f t="shared" si="23"/>
        <v>0</v>
      </c>
      <c r="AC343" s="179">
        <v>0</v>
      </c>
      <c r="AD343" s="179">
        <f t="shared" si="24"/>
        <v>0</v>
      </c>
      <c r="AE343" s="180" t="s">
        <v>21</v>
      </c>
      <c r="AR343" s="21" t="s">
        <v>172</v>
      </c>
      <c r="AT343" s="21" t="s">
        <v>168</v>
      </c>
      <c r="AU343" s="21" t="s">
        <v>141</v>
      </c>
      <c r="AY343" s="21" t="s">
        <v>167</v>
      </c>
      <c r="BE343" s="113">
        <f t="shared" si="25"/>
        <v>0</v>
      </c>
      <c r="BF343" s="113">
        <f t="shared" si="26"/>
        <v>0</v>
      </c>
      <c r="BG343" s="113">
        <f t="shared" si="27"/>
        <v>0</v>
      </c>
      <c r="BH343" s="113">
        <f t="shared" si="28"/>
        <v>0</v>
      </c>
      <c r="BI343" s="113">
        <f t="shared" si="29"/>
        <v>0</v>
      </c>
      <c r="BJ343" s="21" t="s">
        <v>141</v>
      </c>
      <c r="BK343" s="181">
        <f t="shared" si="30"/>
        <v>0</v>
      </c>
      <c r="BL343" s="21" t="s">
        <v>172</v>
      </c>
      <c r="BM343" s="21" t="s">
        <v>600</v>
      </c>
    </row>
    <row r="344" spans="2:65" s="1" customFormat="1" ht="16.5" customHeight="1">
      <c r="B344" s="37"/>
      <c r="C344" s="172" t="s">
        <v>601</v>
      </c>
      <c r="D344" s="172" t="s">
        <v>168</v>
      </c>
      <c r="E344" s="173" t="s">
        <v>602</v>
      </c>
      <c r="F344" s="279" t="s">
        <v>603</v>
      </c>
      <c r="G344" s="279"/>
      <c r="H344" s="279"/>
      <c r="I344" s="279"/>
      <c r="J344" s="174" t="s">
        <v>224</v>
      </c>
      <c r="K344" s="175">
        <v>75</v>
      </c>
      <c r="L344" s="176">
        <v>0</v>
      </c>
      <c r="M344" s="281">
        <v>0</v>
      </c>
      <c r="N344" s="282"/>
      <c r="O344" s="282"/>
      <c r="P344" s="280">
        <f t="shared" si="18"/>
        <v>0</v>
      </c>
      <c r="Q344" s="280"/>
      <c r="R344" s="39"/>
      <c r="T344" s="177" t="s">
        <v>21</v>
      </c>
      <c r="U344" s="46" t="s">
        <v>49</v>
      </c>
      <c r="V344" s="178">
        <f t="shared" si="19"/>
        <v>0</v>
      </c>
      <c r="W344" s="178">
        <f t="shared" si="20"/>
        <v>0</v>
      </c>
      <c r="X344" s="178">
        <f t="shared" si="21"/>
        <v>0</v>
      </c>
      <c r="Y344" s="38"/>
      <c r="Z344" s="179">
        <f t="shared" si="22"/>
        <v>0</v>
      </c>
      <c r="AA344" s="179">
        <v>0</v>
      </c>
      <c r="AB344" s="179">
        <f t="shared" si="23"/>
        <v>0</v>
      </c>
      <c r="AC344" s="179">
        <v>0</v>
      </c>
      <c r="AD344" s="179">
        <f t="shared" si="24"/>
        <v>0</v>
      </c>
      <c r="AE344" s="180" t="s">
        <v>21</v>
      </c>
      <c r="AR344" s="21" t="s">
        <v>172</v>
      </c>
      <c r="AT344" s="21" t="s">
        <v>168</v>
      </c>
      <c r="AU344" s="21" t="s">
        <v>141</v>
      </c>
      <c r="AY344" s="21" t="s">
        <v>167</v>
      </c>
      <c r="BE344" s="113">
        <f t="shared" si="25"/>
        <v>0</v>
      </c>
      <c r="BF344" s="113">
        <f t="shared" si="26"/>
        <v>0</v>
      </c>
      <c r="BG344" s="113">
        <f t="shared" si="27"/>
        <v>0</v>
      </c>
      <c r="BH344" s="113">
        <f t="shared" si="28"/>
        <v>0</v>
      </c>
      <c r="BI344" s="113">
        <f t="shared" si="29"/>
        <v>0</v>
      </c>
      <c r="BJ344" s="21" t="s">
        <v>141</v>
      </c>
      <c r="BK344" s="181">
        <f t="shared" si="30"/>
        <v>0</v>
      </c>
      <c r="BL344" s="21" t="s">
        <v>172</v>
      </c>
      <c r="BM344" s="21" t="s">
        <v>604</v>
      </c>
    </row>
    <row r="345" spans="2:65" s="1" customFormat="1" ht="16.5" customHeight="1">
      <c r="B345" s="37"/>
      <c r="C345" s="172" t="s">
        <v>466</v>
      </c>
      <c r="D345" s="172" t="s">
        <v>168</v>
      </c>
      <c r="E345" s="173" t="s">
        <v>605</v>
      </c>
      <c r="F345" s="279" t="s">
        <v>606</v>
      </c>
      <c r="G345" s="279"/>
      <c r="H345" s="279"/>
      <c r="I345" s="279"/>
      <c r="J345" s="174" t="s">
        <v>224</v>
      </c>
      <c r="K345" s="175">
        <v>200</v>
      </c>
      <c r="L345" s="176">
        <v>0</v>
      </c>
      <c r="M345" s="281">
        <v>0</v>
      </c>
      <c r="N345" s="282"/>
      <c r="O345" s="282"/>
      <c r="P345" s="280">
        <f t="shared" si="18"/>
        <v>0</v>
      </c>
      <c r="Q345" s="280"/>
      <c r="R345" s="39"/>
      <c r="T345" s="177" t="s">
        <v>21</v>
      </c>
      <c r="U345" s="46" t="s">
        <v>49</v>
      </c>
      <c r="V345" s="178">
        <f t="shared" si="19"/>
        <v>0</v>
      </c>
      <c r="W345" s="178">
        <f t="shared" si="20"/>
        <v>0</v>
      </c>
      <c r="X345" s="178">
        <f t="shared" si="21"/>
        <v>0</v>
      </c>
      <c r="Y345" s="38"/>
      <c r="Z345" s="179">
        <f t="shared" si="22"/>
        <v>0</v>
      </c>
      <c r="AA345" s="179">
        <v>0</v>
      </c>
      <c r="AB345" s="179">
        <f t="shared" si="23"/>
        <v>0</v>
      </c>
      <c r="AC345" s="179">
        <v>0</v>
      </c>
      <c r="AD345" s="179">
        <f t="shared" si="24"/>
        <v>0</v>
      </c>
      <c r="AE345" s="180" t="s">
        <v>21</v>
      </c>
      <c r="AR345" s="21" t="s">
        <v>172</v>
      </c>
      <c r="AT345" s="21" t="s">
        <v>168</v>
      </c>
      <c r="AU345" s="21" t="s">
        <v>141</v>
      </c>
      <c r="AY345" s="21" t="s">
        <v>167</v>
      </c>
      <c r="BE345" s="113">
        <f t="shared" si="25"/>
        <v>0</v>
      </c>
      <c r="BF345" s="113">
        <f t="shared" si="26"/>
        <v>0</v>
      </c>
      <c r="BG345" s="113">
        <f t="shared" si="27"/>
        <v>0</v>
      </c>
      <c r="BH345" s="113">
        <f t="shared" si="28"/>
        <v>0</v>
      </c>
      <c r="BI345" s="113">
        <f t="shared" si="29"/>
        <v>0</v>
      </c>
      <c r="BJ345" s="21" t="s">
        <v>141</v>
      </c>
      <c r="BK345" s="181">
        <f t="shared" si="30"/>
        <v>0</v>
      </c>
      <c r="BL345" s="21" t="s">
        <v>172</v>
      </c>
      <c r="BM345" s="21" t="s">
        <v>607</v>
      </c>
    </row>
    <row r="346" spans="2:65" s="1" customFormat="1" ht="16.5" customHeight="1">
      <c r="B346" s="37"/>
      <c r="C346" s="172" t="s">
        <v>608</v>
      </c>
      <c r="D346" s="172" t="s">
        <v>168</v>
      </c>
      <c r="E346" s="173" t="s">
        <v>609</v>
      </c>
      <c r="F346" s="279" t="s">
        <v>610</v>
      </c>
      <c r="G346" s="279"/>
      <c r="H346" s="279"/>
      <c r="I346" s="279"/>
      <c r="J346" s="174" t="s">
        <v>224</v>
      </c>
      <c r="K346" s="175">
        <v>13</v>
      </c>
      <c r="L346" s="176">
        <v>0</v>
      </c>
      <c r="M346" s="281">
        <v>0</v>
      </c>
      <c r="N346" s="282"/>
      <c r="O346" s="282"/>
      <c r="P346" s="280">
        <f t="shared" si="18"/>
        <v>0</v>
      </c>
      <c r="Q346" s="280"/>
      <c r="R346" s="39"/>
      <c r="T346" s="177" t="s">
        <v>21</v>
      </c>
      <c r="U346" s="46" t="s">
        <v>49</v>
      </c>
      <c r="V346" s="178">
        <f t="shared" si="19"/>
        <v>0</v>
      </c>
      <c r="W346" s="178">
        <f t="shared" si="20"/>
        <v>0</v>
      </c>
      <c r="X346" s="178">
        <f t="shared" si="21"/>
        <v>0</v>
      </c>
      <c r="Y346" s="38"/>
      <c r="Z346" s="179">
        <f t="shared" si="22"/>
        <v>0</v>
      </c>
      <c r="AA346" s="179">
        <v>0</v>
      </c>
      <c r="AB346" s="179">
        <f t="shared" si="23"/>
        <v>0</v>
      </c>
      <c r="AC346" s="179">
        <v>0</v>
      </c>
      <c r="AD346" s="179">
        <f t="shared" si="24"/>
        <v>0</v>
      </c>
      <c r="AE346" s="180" t="s">
        <v>21</v>
      </c>
      <c r="AR346" s="21" t="s">
        <v>172</v>
      </c>
      <c r="AT346" s="21" t="s">
        <v>168</v>
      </c>
      <c r="AU346" s="21" t="s">
        <v>141</v>
      </c>
      <c r="AY346" s="21" t="s">
        <v>167</v>
      </c>
      <c r="BE346" s="113">
        <f t="shared" si="25"/>
        <v>0</v>
      </c>
      <c r="BF346" s="113">
        <f t="shared" si="26"/>
        <v>0</v>
      </c>
      <c r="BG346" s="113">
        <f t="shared" si="27"/>
        <v>0</v>
      </c>
      <c r="BH346" s="113">
        <f t="shared" si="28"/>
        <v>0</v>
      </c>
      <c r="BI346" s="113">
        <f t="shared" si="29"/>
        <v>0</v>
      </c>
      <c r="BJ346" s="21" t="s">
        <v>141</v>
      </c>
      <c r="BK346" s="181">
        <f t="shared" si="30"/>
        <v>0</v>
      </c>
      <c r="BL346" s="21" t="s">
        <v>172</v>
      </c>
      <c r="BM346" s="21" t="s">
        <v>611</v>
      </c>
    </row>
    <row r="347" spans="2:65" s="1" customFormat="1" ht="25.5" customHeight="1">
      <c r="B347" s="37"/>
      <c r="C347" s="172" t="s">
        <v>470</v>
      </c>
      <c r="D347" s="172" t="s">
        <v>168</v>
      </c>
      <c r="E347" s="173" t="s">
        <v>612</v>
      </c>
      <c r="F347" s="279" t="s">
        <v>613</v>
      </c>
      <c r="G347" s="279"/>
      <c r="H347" s="279"/>
      <c r="I347" s="279"/>
      <c r="J347" s="174" t="s">
        <v>219</v>
      </c>
      <c r="K347" s="175">
        <v>6</v>
      </c>
      <c r="L347" s="176">
        <v>0</v>
      </c>
      <c r="M347" s="281">
        <v>0</v>
      </c>
      <c r="N347" s="282"/>
      <c r="O347" s="282"/>
      <c r="P347" s="280">
        <f t="shared" si="18"/>
        <v>0</v>
      </c>
      <c r="Q347" s="280"/>
      <c r="R347" s="39"/>
      <c r="T347" s="177" t="s">
        <v>21</v>
      </c>
      <c r="U347" s="46" t="s">
        <v>49</v>
      </c>
      <c r="V347" s="178">
        <f t="shared" si="19"/>
        <v>0</v>
      </c>
      <c r="W347" s="178">
        <f t="shared" si="20"/>
        <v>0</v>
      </c>
      <c r="X347" s="178">
        <f t="shared" si="21"/>
        <v>0</v>
      </c>
      <c r="Y347" s="38"/>
      <c r="Z347" s="179">
        <f t="shared" si="22"/>
        <v>0</v>
      </c>
      <c r="AA347" s="179">
        <v>0</v>
      </c>
      <c r="AB347" s="179">
        <f t="shared" si="23"/>
        <v>0</v>
      </c>
      <c r="AC347" s="179">
        <v>0</v>
      </c>
      <c r="AD347" s="179">
        <f t="shared" si="24"/>
        <v>0</v>
      </c>
      <c r="AE347" s="180" t="s">
        <v>21</v>
      </c>
      <c r="AR347" s="21" t="s">
        <v>172</v>
      </c>
      <c r="AT347" s="21" t="s">
        <v>168</v>
      </c>
      <c r="AU347" s="21" t="s">
        <v>141</v>
      </c>
      <c r="AY347" s="21" t="s">
        <v>167</v>
      </c>
      <c r="BE347" s="113">
        <f t="shared" si="25"/>
        <v>0</v>
      </c>
      <c r="BF347" s="113">
        <f t="shared" si="26"/>
        <v>0</v>
      </c>
      <c r="BG347" s="113">
        <f t="shared" si="27"/>
        <v>0</v>
      </c>
      <c r="BH347" s="113">
        <f t="shared" si="28"/>
        <v>0</v>
      </c>
      <c r="BI347" s="113">
        <f t="shared" si="29"/>
        <v>0</v>
      </c>
      <c r="BJ347" s="21" t="s">
        <v>141</v>
      </c>
      <c r="BK347" s="181">
        <f t="shared" si="30"/>
        <v>0</v>
      </c>
      <c r="BL347" s="21" t="s">
        <v>172</v>
      </c>
      <c r="BM347" s="21" t="s">
        <v>614</v>
      </c>
    </row>
    <row r="348" spans="2:65" s="1" customFormat="1" ht="16.5" customHeight="1">
      <c r="B348" s="37"/>
      <c r="C348" s="198" t="s">
        <v>615</v>
      </c>
      <c r="D348" s="198" t="s">
        <v>221</v>
      </c>
      <c r="E348" s="199" t="s">
        <v>616</v>
      </c>
      <c r="F348" s="289" t="s">
        <v>617</v>
      </c>
      <c r="G348" s="289"/>
      <c r="H348" s="289"/>
      <c r="I348" s="289"/>
      <c r="J348" s="200" t="s">
        <v>219</v>
      </c>
      <c r="K348" s="201">
        <v>6</v>
      </c>
      <c r="L348" s="202">
        <v>0</v>
      </c>
      <c r="M348" s="290"/>
      <c r="N348" s="290"/>
      <c r="O348" s="291"/>
      <c r="P348" s="280">
        <f t="shared" si="18"/>
        <v>0</v>
      </c>
      <c r="Q348" s="280"/>
      <c r="R348" s="39"/>
      <c r="T348" s="177" t="s">
        <v>21</v>
      </c>
      <c r="U348" s="46" t="s">
        <v>49</v>
      </c>
      <c r="V348" s="178">
        <f t="shared" si="19"/>
        <v>0</v>
      </c>
      <c r="W348" s="178">
        <f t="shared" si="20"/>
        <v>0</v>
      </c>
      <c r="X348" s="178">
        <f t="shared" si="21"/>
        <v>0</v>
      </c>
      <c r="Y348" s="38"/>
      <c r="Z348" s="179">
        <f t="shared" si="22"/>
        <v>0</v>
      </c>
      <c r="AA348" s="179">
        <v>0</v>
      </c>
      <c r="AB348" s="179">
        <f t="shared" si="23"/>
        <v>0</v>
      </c>
      <c r="AC348" s="179">
        <v>0</v>
      </c>
      <c r="AD348" s="179">
        <f t="shared" si="24"/>
        <v>0</v>
      </c>
      <c r="AE348" s="180" t="s">
        <v>21</v>
      </c>
      <c r="AR348" s="21" t="s">
        <v>185</v>
      </c>
      <c r="AT348" s="21" t="s">
        <v>221</v>
      </c>
      <c r="AU348" s="21" t="s">
        <v>141</v>
      </c>
      <c r="AY348" s="21" t="s">
        <v>167</v>
      </c>
      <c r="BE348" s="113">
        <f t="shared" si="25"/>
        <v>0</v>
      </c>
      <c r="BF348" s="113">
        <f t="shared" si="26"/>
        <v>0</v>
      </c>
      <c r="BG348" s="113">
        <f t="shared" si="27"/>
        <v>0</v>
      </c>
      <c r="BH348" s="113">
        <f t="shared" si="28"/>
        <v>0</v>
      </c>
      <c r="BI348" s="113">
        <f t="shared" si="29"/>
        <v>0</v>
      </c>
      <c r="BJ348" s="21" t="s">
        <v>141</v>
      </c>
      <c r="BK348" s="181">
        <f t="shared" si="30"/>
        <v>0</v>
      </c>
      <c r="BL348" s="21" t="s">
        <v>172</v>
      </c>
      <c r="BM348" s="21" t="s">
        <v>618</v>
      </c>
    </row>
    <row r="349" spans="2:65" s="1" customFormat="1" ht="25.5" customHeight="1">
      <c r="B349" s="37"/>
      <c r="C349" s="172" t="s">
        <v>474</v>
      </c>
      <c r="D349" s="172" t="s">
        <v>168</v>
      </c>
      <c r="E349" s="173" t="s">
        <v>619</v>
      </c>
      <c r="F349" s="279" t="s">
        <v>620</v>
      </c>
      <c r="G349" s="279"/>
      <c r="H349" s="279"/>
      <c r="I349" s="279"/>
      <c r="J349" s="174" t="s">
        <v>219</v>
      </c>
      <c r="K349" s="175">
        <v>18</v>
      </c>
      <c r="L349" s="176">
        <v>0</v>
      </c>
      <c r="M349" s="281">
        <v>0</v>
      </c>
      <c r="N349" s="282"/>
      <c r="O349" s="282"/>
      <c r="P349" s="280">
        <f t="shared" si="18"/>
        <v>0</v>
      </c>
      <c r="Q349" s="280"/>
      <c r="R349" s="39"/>
      <c r="T349" s="177" t="s">
        <v>21</v>
      </c>
      <c r="U349" s="46" t="s">
        <v>49</v>
      </c>
      <c r="V349" s="178">
        <f t="shared" si="19"/>
        <v>0</v>
      </c>
      <c r="W349" s="178">
        <f t="shared" si="20"/>
        <v>0</v>
      </c>
      <c r="X349" s="178">
        <f t="shared" si="21"/>
        <v>0</v>
      </c>
      <c r="Y349" s="38"/>
      <c r="Z349" s="179">
        <f t="shared" si="22"/>
        <v>0</v>
      </c>
      <c r="AA349" s="179">
        <v>0</v>
      </c>
      <c r="AB349" s="179">
        <f t="shared" si="23"/>
        <v>0</v>
      </c>
      <c r="AC349" s="179">
        <v>0</v>
      </c>
      <c r="AD349" s="179">
        <f t="shared" si="24"/>
        <v>0</v>
      </c>
      <c r="AE349" s="180" t="s">
        <v>21</v>
      </c>
      <c r="AR349" s="21" t="s">
        <v>172</v>
      </c>
      <c r="AT349" s="21" t="s">
        <v>168</v>
      </c>
      <c r="AU349" s="21" t="s">
        <v>141</v>
      </c>
      <c r="AY349" s="21" t="s">
        <v>167</v>
      </c>
      <c r="BE349" s="113">
        <f t="shared" si="25"/>
        <v>0</v>
      </c>
      <c r="BF349" s="113">
        <f t="shared" si="26"/>
        <v>0</v>
      </c>
      <c r="BG349" s="113">
        <f t="shared" si="27"/>
        <v>0</v>
      </c>
      <c r="BH349" s="113">
        <f t="shared" si="28"/>
        <v>0</v>
      </c>
      <c r="BI349" s="113">
        <f t="shared" si="29"/>
        <v>0</v>
      </c>
      <c r="BJ349" s="21" t="s">
        <v>141</v>
      </c>
      <c r="BK349" s="181">
        <f t="shared" si="30"/>
        <v>0</v>
      </c>
      <c r="BL349" s="21" t="s">
        <v>172</v>
      </c>
      <c r="BM349" s="21" t="s">
        <v>621</v>
      </c>
    </row>
    <row r="350" spans="2:65" s="10" customFormat="1" ht="16.5" customHeight="1">
      <c r="B350" s="182"/>
      <c r="C350" s="183"/>
      <c r="D350" s="183"/>
      <c r="E350" s="184" t="s">
        <v>21</v>
      </c>
      <c r="F350" s="283" t="s">
        <v>622</v>
      </c>
      <c r="G350" s="284"/>
      <c r="H350" s="284"/>
      <c r="I350" s="284"/>
      <c r="J350" s="183"/>
      <c r="K350" s="185">
        <v>18</v>
      </c>
      <c r="L350" s="183"/>
      <c r="M350" s="183"/>
      <c r="N350" s="183"/>
      <c r="O350" s="183"/>
      <c r="P350" s="183"/>
      <c r="Q350" s="183"/>
      <c r="R350" s="186"/>
      <c r="T350" s="187"/>
      <c r="U350" s="183"/>
      <c r="V350" s="183"/>
      <c r="W350" s="183"/>
      <c r="X350" s="183"/>
      <c r="Y350" s="183"/>
      <c r="Z350" s="183"/>
      <c r="AA350" s="183"/>
      <c r="AB350" s="183"/>
      <c r="AC350" s="183"/>
      <c r="AD350" s="183"/>
      <c r="AE350" s="188"/>
      <c r="AT350" s="189" t="s">
        <v>174</v>
      </c>
      <c r="AU350" s="189" t="s">
        <v>141</v>
      </c>
      <c r="AV350" s="10" t="s">
        <v>141</v>
      </c>
      <c r="AW350" s="10" t="s">
        <v>7</v>
      </c>
      <c r="AX350" s="10" t="s">
        <v>84</v>
      </c>
      <c r="AY350" s="189" t="s">
        <v>167</v>
      </c>
    </row>
    <row r="351" spans="2:65" s="11" customFormat="1" ht="16.5" customHeight="1">
      <c r="B351" s="190"/>
      <c r="C351" s="191"/>
      <c r="D351" s="191"/>
      <c r="E351" s="192" t="s">
        <v>21</v>
      </c>
      <c r="F351" s="285" t="s">
        <v>175</v>
      </c>
      <c r="G351" s="286"/>
      <c r="H351" s="286"/>
      <c r="I351" s="286"/>
      <c r="J351" s="191"/>
      <c r="K351" s="193">
        <v>18</v>
      </c>
      <c r="L351" s="191"/>
      <c r="M351" s="191"/>
      <c r="N351" s="191"/>
      <c r="O351" s="191"/>
      <c r="P351" s="191"/>
      <c r="Q351" s="191"/>
      <c r="R351" s="194"/>
      <c r="T351" s="195"/>
      <c r="U351" s="191"/>
      <c r="V351" s="191"/>
      <c r="W351" s="191"/>
      <c r="X351" s="191"/>
      <c r="Y351" s="191"/>
      <c r="Z351" s="191"/>
      <c r="AA351" s="191"/>
      <c r="AB351" s="191"/>
      <c r="AC351" s="191"/>
      <c r="AD351" s="191"/>
      <c r="AE351" s="196"/>
      <c r="AT351" s="197" t="s">
        <v>174</v>
      </c>
      <c r="AU351" s="197" t="s">
        <v>141</v>
      </c>
      <c r="AV351" s="11" t="s">
        <v>172</v>
      </c>
      <c r="AW351" s="11" t="s">
        <v>7</v>
      </c>
      <c r="AX351" s="11" t="s">
        <v>92</v>
      </c>
      <c r="AY351" s="197" t="s">
        <v>167</v>
      </c>
    </row>
    <row r="352" spans="2:65" s="1" customFormat="1" ht="16.5" customHeight="1">
      <c r="B352" s="37"/>
      <c r="C352" s="198" t="s">
        <v>623</v>
      </c>
      <c r="D352" s="198" t="s">
        <v>221</v>
      </c>
      <c r="E352" s="199" t="s">
        <v>624</v>
      </c>
      <c r="F352" s="289" t="s">
        <v>625</v>
      </c>
      <c r="G352" s="289"/>
      <c r="H352" s="289"/>
      <c r="I352" s="289"/>
      <c r="J352" s="200" t="s">
        <v>219</v>
      </c>
      <c r="K352" s="201">
        <v>3</v>
      </c>
      <c r="L352" s="202">
        <v>0</v>
      </c>
      <c r="M352" s="290"/>
      <c r="N352" s="290"/>
      <c r="O352" s="291"/>
      <c r="P352" s="280">
        <f t="shared" ref="P352:P361" si="31">ROUND(V352*K352,3)</f>
        <v>0</v>
      </c>
      <c r="Q352" s="280"/>
      <c r="R352" s="39"/>
      <c r="T352" s="177" t="s">
        <v>21</v>
      </c>
      <c r="U352" s="46" t="s">
        <v>49</v>
      </c>
      <c r="V352" s="178">
        <f t="shared" ref="V352:V361" si="32">L352+M352</f>
        <v>0</v>
      </c>
      <c r="W352" s="178">
        <f t="shared" ref="W352:W361" si="33">ROUND(L352*K352,3)</f>
        <v>0</v>
      </c>
      <c r="X352" s="178">
        <f t="shared" ref="X352:X361" si="34">ROUND(M352*K352,3)</f>
        <v>0</v>
      </c>
      <c r="Y352" s="38"/>
      <c r="Z352" s="179">
        <f t="shared" ref="Z352:Z361" si="35">Y352*K352</f>
        <v>0</v>
      </c>
      <c r="AA352" s="179">
        <v>0</v>
      </c>
      <c r="AB352" s="179">
        <f t="shared" ref="AB352:AB361" si="36">AA352*K352</f>
        <v>0</v>
      </c>
      <c r="AC352" s="179">
        <v>0</v>
      </c>
      <c r="AD352" s="179">
        <f t="shared" ref="AD352:AD361" si="37">AC352*K352</f>
        <v>0</v>
      </c>
      <c r="AE352" s="180" t="s">
        <v>21</v>
      </c>
      <c r="AR352" s="21" t="s">
        <v>185</v>
      </c>
      <c r="AT352" s="21" t="s">
        <v>221</v>
      </c>
      <c r="AU352" s="21" t="s">
        <v>141</v>
      </c>
      <c r="AY352" s="21" t="s">
        <v>167</v>
      </c>
      <c r="BE352" s="113">
        <f t="shared" ref="BE352:BE361" si="38">IF(U352="základná",P352,0)</f>
        <v>0</v>
      </c>
      <c r="BF352" s="113">
        <f t="shared" ref="BF352:BF361" si="39">IF(U352="znížená",P352,0)</f>
        <v>0</v>
      </c>
      <c r="BG352" s="113">
        <f t="shared" ref="BG352:BG361" si="40">IF(U352="zákl. prenesená",P352,0)</f>
        <v>0</v>
      </c>
      <c r="BH352" s="113">
        <f t="shared" ref="BH352:BH361" si="41">IF(U352="zníž. prenesená",P352,0)</f>
        <v>0</v>
      </c>
      <c r="BI352" s="113">
        <f t="shared" ref="BI352:BI361" si="42">IF(U352="nulová",P352,0)</f>
        <v>0</v>
      </c>
      <c r="BJ352" s="21" t="s">
        <v>141</v>
      </c>
      <c r="BK352" s="181">
        <f t="shared" ref="BK352:BK361" si="43">ROUND(V352*K352,3)</f>
        <v>0</v>
      </c>
      <c r="BL352" s="21" t="s">
        <v>172</v>
      </c>
      <c r="BM352" s="21" t="s">
        <v>626</v>
      </c>
    </row>
    <row r="353" spans="2:65" s="1" customFormat="1" ht="16.5" customHeight="1">
      <c r="B353" s="37"/>
      <c r="C353" s="198" t="s">
        <v>477</v>
      </c>
      <c r="D353" s="198" t="s">
        <v>221</v>
      </c>
      <c r="E353" s="199" t="s">
        <v>627</v>
      </c>
      <c r="F353" s="289" t="s">
        <v>628</v>
      </c>
      <c r="G353" s="289"/>
      <c r="H353" s="289"/>
      <c r="I353" s="289"/>
      <c r="J353" s="200" t="s">
        <v>219</v>
      </c>
      <c r="K353" s="201">
        <v>6</v>
      </c>
      <c r="L353" s="202">
        <v>0</v>
      </c>
      <c r="M353" s="290"/>
      <c r="N353" s="290"/>
      <c r="O353" s="291"/>
      <c r="P353" s="280">
        <f t="shared" si="31"/>
        <v>0</v>
      </c>
      <c r="Q353" s="280"/>
      <c r="R353" s="39"/>
      <c r="T353" s="177" t="s">
        <v>21</v>
      </c>
      <c r="U353" s="46" t="s">
        <v>49</v>
      </c>
      <c r="V353" s="178">
        <f t="shared" si="32"/>
        <v>0</v>
      </c>
      <c r="W353" s="178">
        <f t="shared" si="33"/>
        <v>0</v>
      </c>
      <c r="X353" s="178">
        <f t="shared" si="34"/>
        <v>0</v>
      </c>
      <c r="Y353" s="38"/>
      <c r="Z353" s="179">
        <f t="shared" si="35"/>
        <v>0</v>
      </c>
      <c r="AA353" s="179">
        <v>0</v>
      </c>
      <c r="AB353" s="179">
        <f t="shared" si="36"/>
        <v>0</v>
      </c>
      <c r="AC353" s="179">
        <v>0</v>
      </c>
      <c r="AD353" s="179">
        <f t="shared" si="37"/>
        <v>0</v>
      </c>
      <c r="AE353" s="180" t="s">
        <v>21</v>
      </c>
      <c r="AR353" s="21" t="s">
        <v>185</v>
      </c>
      <c r="AT353" s="21" t="s">
        <v>221</v>
      </c>
      <c r="AU353" s="21" t="s">
        <v>141</v>
      </c>
      <c r="AY353" s="21" t="s">
        <v>167</v>
      </c>
      <c r="BE353" s="113">
        <f t="shared" si="38"/>
        <v>0</v>
      </c>
      <c r="BF353" s="113">
        <f t="shared" si="39"/>
        <v>0</v>
      </c>
      <c r="BG353" s="113">
        <f t="shared" si="40"/>
        <v>0</v>
      </c>
      <c r="BH353" s="113">
        <f t="shared" si="41"/>
        <v>0</v>
      </c>
      <c r="BI353" s="113">
        <f t="shared" si="42"/>
        <v>0</v>
      </c>
      <c r="BJ353" s="21" t="s">
        <v>141</v>
      </c>
      <c r="BK353" s="181">
        <f t="shared" si="43"/>
        <v>0</v>
      </c>
      <c r="BL353" s="21" t="s">
        <v>172</v>
      </c>
      <c r="BM353" s="21" t="s">
        <v>629</v>
      </c>
    </row>
    <row r="354" spans="2:65" s="1" customFormat="1" ht="16.5" customHeight="1">
      <c r="B354" s="37"/>
      <c r="C354" s="198" t="s">
        <v>630</v>
      </c>
      <c r="D354" s="198" t="s">
        <v>221</v>
      </c>
      <c r="E354" s="199" t="s">
        <v>631</v>
      </c>
      <c r="F354" s="289" t="s">
        <v>632</v>
      </c>
      <c r="G354" s="289"/>
      <c r="H354" s="289"/>
      <c r="I354" s="289"/>
      <c r="J354" s="200" t="s">
        <v>219</v>
      </c>
      <c r="K354" s="201">
        <v>3</v>
      </c>
      <c r="L354" s="202">
        <v>0</v>
      </c>
      <c r="M354" s="290"/>
      <c r="N354" s="290"/>
      <c r="O354" s="291"/>
      <c r="P354" s="280">
        <f t="shared" si="31"/>
        <v>0</v>
      </c>
      <c r="Q354" s="280"/>
      <c r="R354" s="39"/>
      <c r="T354" s="177" t="s">
        <v>21</v>
      </c>
      <c r="U354" s="46" t="s">
        <v>49</v>
      </c>
      <c r="V354" s="178">
        <f t="shared" si="32"/>
        <v>0</v>
      </c>
      <c r="W354" s="178">
        <f t="shared" si="33"/>
        <v>0</v>
      </c>
      <c r="X354" s="178">
        <f t="shared" si="34"/>
        <v>0</v>
      </c>
      <c r="Y354" s="38"/>
      <c r="Z354" s="179">
        <f t="shared" si="35"/>
        <v>0</v>
      </c>
      <c r="AA354" s="179">
        <v>0</v>
      </c>
      <c r="AB354" s="179">
        <f t="shared" si="36"/>
        <v>0</v>
      </c>
      <c r="AC354" s="179">
        <v>0</v>
      </c>
      <c r="AD354" s="179">
        <f t="shared" si="37"/>
        <v>0</v>
      </c>
      <c r="AE354" s="180" t="s">
        <v>21</v>
      </c>
      <c r="AR354" s="21" t="s">
        <v>185</v>
      </c>
      <c r="AT354" s="21" t="s">
        <v>221</v>
      </c>
      <c r="AU354" s="21" t="s">
        <v>141</v>
      </c>
      <c r="AY354" s="21" t="s">
        <v>167</v>
      </c>
      <c r="BE354" s="113">
        <f t="shared" si="38"/>
        <v>0</v>
      </c>
      <c r="BF354" s="113">
        <f t="shared" si="39"/>
        <v>0</v>
      </c>
      <c r="BG354" s="113">
        <f t="shared" si="40"/>
        <v>0</v>
      </c>
      <c r="BH354" s="113">
        <f t="shared" si="41"/>
        <v>0</v>
      </c>
      <c r="BI354" s="113">
        <f t="shared" si="42"/>
        <v>0</v>
      </c>
      <c r="BJ354" s="21" t="s">
        <v>141</v>
      </c>
      <c r="BK354" s="181">
        <f t="shared" si="43"/>
        <v>0</v>
      </c>
      <c r="BL354" s="21" t="s">
        <v>172</v>
      </c>
      <c r="BM354" s="21" t="s">
        <v>633</v>
      </c>
    </row>
    <row r="355" spans="2:65" s="1" customFormat="1" ht="25.5" customHeight="1">
      <c r="B355" s="37"/>
      <c r="C355" s="198" t="s">
        <v>481</v>
      </c>
      <c r="D355" s="198" t="s">
        <v>221</v>
      </c>
      <c r="E355" s="199" t="s">
        <v>634</v>
      </c>
      <c r="F355" s="289" t="s">
        <v>635</v>
      </c>
      <c r="G355" s="289"/>
      <c r="H355" s="289"/>
      <c r="I355" s="289"/>
      <c r="J355" s="200" t="s">
        <v>219</v>
      </c>
      <c r="K355" s="201">
        <v>12</v>
      </c>
      <c r="L355" s="202">
        <v>0</v>
      </c>
      <c r="M355" s="290"/>
      <c r="N355" s="290"/>
      <c r="O355" s="291"/>
      <c r="P355" s="280">
        <f t="shared" si="31"/>
        <v>0</v>
      </c>
      <c r="Q355" s="280"/>
      <c r="R355" s="39"/>
      <c r="T355" s="177" t="s">
        <v>21</v>
      </c>
      <c r="U355" s="46" t="s">
        <v>49</v>
      </c>
      <c r="V355" s="178">
        <f t="shared" si="32"/>
        <v>0</v>
      </c>
      <c r="W355" s="178">
        <f t="shared" si="33"/>
        <v>0</v>
      </c>
      <c r="X355" s="178">
        <f t="shared" si="34"/>
        <v>0</v>
      </c>
      <c r="Y355" s="38"/>
      <c r="Z355" s="179">
        <f t="shared" si="35"/>
        <v>0</v>
      </c>
      <c r="AA355" s="179">
        <v>0</v>
      </c>
      <c r="AB355" s="179">
        <f t="shared" si="36"/>
        <v>0</v>
      </c>
      <c r="AC355" s="179">
        <v>0</v>
      </c>
      <c r="AD355" s="179">
        <f t="shared" si="37"/>
        <v>0</v>
      </c>
      <c r="AE355" s="180" t="s">
        <v>21</v>
      </c>
      <c r="AR355" s="21" t="s">
        <v>185</v>
      </c>
      <c r="AT355" s="21" t="s">
        <v>221</v>
      </c>
      <c r="AU355" s="21" t="s">
        <v>141</v>
      </c>
      <c r="AY355" s="21" t="s">
        <v>167</v>
      </c>
      <c r="BE355" s="113">
        <f t="shared" si="38"/>
        <v>0</v>
      </c>
      <c r="BF355" s="113">
        <f t="shared" si="39"/>
        <v>0</v>
      </c>
      <c r="BG355" s="113">
        <f t="shared" si="40"/>
        <v>0</v>
      </c>
      <c r="BH355" s="113">
        <f t="shared" si="41"/>
        <v>0</v>
      </c>
      <c r="BI355" s="113">
        <f t="shared" si="42"/>
        <v>0</v>
      </c>
      <c r="BJ355" s="21" t="s">
        <v>141</v>
      </c>
      <c r="BK355" s="181">
        <f t="shared" si="43"/>
        <v>0</v>
      </c>
      <c r="BL355" s="21" t="s">
        <v>172</v>
      </c>
      <c r="BM355" s="21" t="s">
        <v>636</v>
      </c>
    </row>
    <row r="356" spans="2:65" s="1" customFormat="1" ht="38.25" customHeight="1">
      <c r="B356" s="37"/>
      <c r="C356" s="198" t="s">
        <v>637</v>
      </c>
      <c r="D356" s="198" t="s">
        <v>221</v>
      </c>
      <c r="E356" s="199" t="s">
        <v>638</v>
      </c>
      <c r="F356" s="289" t="s">
        <v>639</v>
      </c>
      <c r="G356" s="289"/>
      <c r="H356" s="289"/>
      <c r="I356" s="289"/>
      <c r="J356" s="200" t="s">
        <v>219</v>
      </c>
      <c r="K356" s="201">
        <v>3</v>
      </c>
      <c r="L356" s="202">
        <v>0</v>
      </c>
      <c r="M356" s="290"/>
      <c r="N356" s="290"/>
      <c r="O356" s="291"/>
      <c r="P356" s="280">
        <f t="shared" si="31"/>
        <v>0</v>
      </c>
      <c r="Q356" s="280"/>
      <c r="R356" s="39"/>
      <c r="T356" s="177" t="s">
        <v>21</v>
      </c>
      <c r="U356" s="46" t="s">
        <v>49</v>
      </c>
      <c r="V356" s="178">
        <f t="shared" si="32"/>
        <v>0</v>
      </c>
      <c r="W356" s="178">
        <f t="shared" si="33"/>
        <v>0</v>
      </c>
      <c r="X356" s="178">
        <f t="shared" si="34"/>
        <v>0</v>
      </c>
      <c r="Y356" s="38"/>
      <c r="Z356" s="179">
        <f t="shared" si="35"/>
        <v>0</v>
      </c>
      <c r="AA356" s="179">
        <v>0</v>
      </c>
      <c r="AB356" s="179">
        <f t="shared" si="36"/>
        <v>0</v>
      </c>
      <c r="AC356" s="179">
        <v>0</v>
      </c>
      <c r="AD356" s="179">
        <f t="shared" si="37"/>
        <v>0</v>
      </c>
      <c r="AE356" s="180" t="s">
        <v>21</v>
      </c>
      <c r="AR356" s="21" t="s">
        <v>185</v>
      </c>
      <c r="AT356" s="21" t="s">
        <v>221</v>
      </c>
      <c r="AU356" s="21" t="s">
        <v>141</v>
      </c>
      <c r="AY356" s="21" t="s">
        <v>167</v>
      </c>
      <c r="BE356" s="113">
        <f t="shared" si="38"/>
        <v>0</v>
      </c>
      <c r="BF356" s="113">
        <f t="shared" si="39"/>
        <v>0</v>
      </c>
      <c r="BG356" s="113">
        <f t="shared" si="40"/>
        <v>0</v>
      </c>
      <c r="BH356" s="113">
        <f t="shared" si="41"/>
        <v>0</v>
      </c>
      <c r="BI356" s="113">
        <f t="shared" si="42"/>
        <v>0</v>
      </c>
      <c r="BJ356" s="21" t="s">
        <v>141</v>
      </c>
      <c r="BK356" s="181">
        <f t="shared" si="43"/>
        <v>0</v>
      </c>
      <c r="BL356" s="21" t="s">
        <v>172</v>
      </c>
      <c r="BM356" s="21" t="s">
        <v>640</v>
      </c>
    </row>
    <row r="357" spans="2:65" s="1" customFormat="1" ht="38.25" customHeight="1">
      <c r="B357" s="37"/>
      <c r="C357" s="198" t="s">
        <v>484</v>
      </c>
      <c r="D357" s="198" t="s">
        <v>221</v>
      </c>
      <c r="E357" s="199" t="s">
        <v>641</v>
      </c>
      <c r="F357" s="289" t="s">
        <v>642</v>
      </c>
      <c r="G357" s="289"/>
      <c r="H357" s="289"/>
      <c r="I357" s="289"/>
      <c r="J357" s="200" t="s">
        <v>219</v>
      </c>
      <c r="K357" s="201">
        <v>3</v>
      </c>
      <c r="L357" s="202">
        <v>0</v>
      </c>
      <c r="M357" s="290"/>
      <c r="N357" s="290"/>
      <c r="O357" s="291"/>
      <c r="P357" s="280">
        <f t="shared" si="31"/>
        <v>0</v>
      </c>
      <c r="Q357" s="280"/>
      <c r="R357" s="39"/>
      <c r="T357" s="177" t="s">
        <v>21</v>
      </c>
      <c r="U357" s="46" t="s">
        <v>49</v>
      </c>
      <c r="V357" s="178">
        <f t="shared" si="32"/>
        <v>0</v>
      </c>
      <c r="W357" s="178">
        <f t="shared" si="33"/>
        <v>0</v>
      </c>
      <c r="X357" s="178">
        <f t="shared" si="34"/>
        <v>0</v>
      </c>
      <c r="Y357" s="38"/>
      <c r="Z357" s="179">
        <f t="shared" si="35"/>
        <v>0</v>
      </c>
      <c r="AA357" s="179">
        <v>0</v>
      </c>
      <c r="AB357" s="179">
        <f t="shared" si="36"/>
        <v>0</v>
      </c>
      <c r="AC357" s="179">
        <v>0</v>
      </c>
      <c r="AD357" s="179">
        <f t="shared" si="37"/>
        <v>0</v>
      </c>
      <c r="AE357" s="180" t="s">
        <v>21</v>
      </c>
      <c r="AR357" s="21" t="s">
        <v>185</v>
      </c>
      <c r="AT357" s="21" t="s">
        <v>221</v>
      </c>
      <c r="AU357" s="21" t="s">
        <v>141</v>
      </c>
      <c r="AY357" s="21" t="s">
        <v>167</v>
      </c>
      <c r="BE357" s="113">
        <f t="shared" si="38"/>
        <v>0</v>
      </c>
      <c r="BF357" s="113">
        <f t="shared" si="39"/>
        <v>0</v>
      </c>
      <c r="BG357" s="113">
        <f t="shared" si="40"/>
        <v>0</v>
      </c>
      <c r="BH357" s="113">
        <f t="shared" si="41"/>
        <v>0</v>
      </c>
      <c r="BI357" s="113">
        <f t="shared" si="42"/>
        <v>0</v>
      </c>
      <c r="BJ357" s="21" t="s">
        <v>141</v>
      </c>
      <c r="BK357" s="181">
        <f t="shared" si="43"/>
        <v>0</v>
      </c>
      <c r="BL357" s="21" t="s">
        <v>172</v>
      </c>
      <c r="BM357" s="21" t="s">
        <v>643</v>
      </c>
    </row>
    <row r="358" spans="2:65" s="1" customFormat="1" ht="38.25" customHeight="1">
      <c r="B358" s="37"/>
      <c r="C358" s="172" t="s">
        <v>644</v>
      </c>
      <c r="D358" s="172" t="s">
        <v>168</v>
      </c>
      <c r="E358" s="173" t="s">
        <v>645</v>
      </c>
      <c r="F358" s="279" t="s">
        <v>646</v>
      </c>
      <c r="G358" s="279"/>
      <c r="H358" s="279"/>
      <c r="I358" s="279"/>
      <c r="J358" s="174" t="s">
        <v>219</v>
      </c>
      <c r="K358" s="175">
        <v>1</v>
      </c>
      <c r="L358" s="176">
        <v>0</v>
      </c>
      <c r="M358" s="281">
        <v>0</v>
      </c>
      <c r="N358" s="282"/>
      <c r="O358" s="282"/>
      <c r="P358" s="280">
        <f t="shared" si="31"/>
        <v>0</v>
      </c>
      <c r="Q358" s="280"/>
      <c r="R358" s="39"/>
      <c r="T358" s="177" t="s">
        <v>21</v>
      </c>
      <c r="U358" s="46" t="s">
        <v>49</v>
      </c>
      <c r="V358" s="178">
        <f t="shared" si="32"/>
        <v>0</v>
      </c>
      <c r="W358" s="178">
        <f t="shared" si="33"/>
        <v>0</v>
      </c>
      <c r="X358" s="178">
        <f t="shared" si="34"/>
        <v>0</v>
      </c>
      <c r="Y358" s="38"/>
      <c r="Z358" s="179">
        <f t="shared" si="35"/>
        <v>0</v>
      </c>
      <c r="AA358" s="179">
        <v>0</v>
      </c>
      <c r="AB358" s="179">
        <f t="shared" si="36"/>
        <v>0</v>
      </c>
      <c r="AC358" s="179">
        <v>0</v>
      </c>
      <c r="AD358" s="179">
        <f t="shared" si="37"/>
        <v>0</v>
      </c>
      <c r="AE358" s="180" t="s">
        <v>21</v>
      </c>
      <c r="AR358" s="21" t="s">
        <v>172</v>
      </c>
      <c r="AT358" s="21" t="s">
        <v>168</v>
      </c>
      <c r="AU358" s="21" t="s">
        <v>141</v>
      </c>
      <c r="AY358" s="21" t="s">
        <v>167</v>
      </c>
      <c r="BE358" s="113">
        <f t="shared" si="38"/>
        <v>0</v>
      </c>
      <c r="BF358" s="113">
        <f t="shared" si="39"/>
        <v>0</v>
      </c>
      <c r="BG358" s="113">
        <f t="shared" si="40"/>
        <v>0</v>
      </c>
      <c r="BH358" s="113">
        <f t="shared" si="41"/>
        <v>0</v>
      </c>
      <c r="BI358" s="113">
        <f t="shared" si="42"/>
        <v>0</v>
      </c>
      <c r="BJ358" s="21" t="s">
        <v>141</v>
      </c>
      <c r="BK358" s="181">
        <f t="shared" si="43"/>
        <v>0</v>
      </c>
      <c r="BL358" s="21" t="s">
        <v>172</v>
      </c>
      <c r="BM358" s="21" t="s">
        <v>647</v>
      </c>
    </row>
    <row r="359" spans="2:65" s="1" customFormat="1" ht="38.25" customHeight="1">
      <c r="B359" s="37"/>
      <c r="C359" s="172" t="s">
        <v>488</v>
      </c>
      <c r="D359" s="172" t="s">
        <v>168</v>
      </c>
      <c r="E359" s="173" t="s">
        <v>648</v>
      </c>
      <c r="F359" s="279" t="s">
        <v>649</v>
      </c>
      <c r="G359" s="279"/>
      <c r="H359" s="279"/>
      <c r="I359" s="279"/>
      <c r="J359" s="174" t="s">
        <v>219</v>
      </c>
      <c r="K359" s="175">
        <v>2</v>
      </c>
      <c r="L359" s="176">
        <v>0</v>
      </c>
      <c r="M359" s="281">
        <v>0</v>
      </c>
      <c r="N359" s="282"/>
      <c r="O359" s="282"/>
      <c r="P359" s="280">
        <f t="shared" si="31"/>
        <v>0</v>
      </c>
      <c r="Q359" s="280"/>
      <c r="R359" s="39"/>
      <c r="T359" s="177" t="s">
        <v>21</v>
      </c>
      <c r="U359" s="46" t="s">
        <v>49</v>
      </c>
      <c r="V359" s="178">
        <f t="shared" si="32"/>
        <v>0</v>
      </c>
      <c r="W359" s="178">
        <f t="shared" si="33"/>
        <v>0</v>
      </c>
      <c r="X359" s="178">
        <f t="shared" si="34"/>
        <v>0</v>
      </c>
      <c r="Y359" s="38"/>
      <c r="Z359" s="179">
        <f t="shared" si="35"/>
        <v>0</v>
      </c>
      <c r="AA359" s="179">
        <v>0</v>
      </c>
      <c r="AB359" s="179">
        <f t="shared" si="36"/>
        <v>0</v>
      </c>
      <c r="AC359" s="179">
        <v>0</v>
      </c>
      <c r="AD359" s="179">
        <f t="shared" si="37"/>
        <v>0</v>
      </c>
      <c r="AE359" s="180" t="s">
        <v>21</v>
      </c>
      <c r="AR359" s="21" t="s">
        <v>172</v>
      </c>
      <c r="AT359" s="21" t="s">
        <v>168</v>
      </c>
      <c r="AU359" s="21" t="s">
        <v>141</v>
      </c>
      <c r="AY359" s="21" t="s">
        <v>167</v>
      </c>
      <c r="BE359" s="113">
        <f t="shared" si="38"/>
        <v>0</v>
      </c>
      <c r="BF359" s="113">
        <f t="shared" si="39"/>
        <v>0</v>
      </c>
      <c r="BG359" s="113">
        <f t="shared" si="40"/>
        <v>0</v>
      </c>
      <c r="BH359" s="113">
        <f t="shared" si="41"/>
        <v>0</v>
      </c>
      <c r="BI359" s="113">
        <f t="shared" si="42"/>
        <v>0</v>
      </c>
      <c r="BJ359" s="21" t="s">
        <v>141</v>
      </c>
      <c r="BK359" s="181">
        <f t="shared" si="43"/>
        <v>0</v>
      </c>
      <c r="BL359" s="21" t="s">
        <v>172</v>
      </c>
      <c r="BM359" s="21" t="s">
        <v>650</v>
      </c>
    </row>
    <row r="360" spans="2:65" s="1" customFormat="1" ht="16.5" customHeight="1">
      <c r="B360" s="37"/>
      <c r="C360" s="172" t="s">
        <v>651</v>
      </c>
      <c r="D360" s="172" t="s">
        <v>168</v>
      </c>
      <c r="E360" s="173" t="s">
        <v>652</v>
      </c>
      <c r="F360" s="279" t="s">
        <v>653</v>
      </c>
      <c r="G360" s="279"/>
      <c r="H360" s="279"/>
      <c r="I360" s="279"/>
      <c r="J360" s="174" t="s">
        <v>219</v>
      </c>
      <c r="K360" s="175">
        <v>6</v>
      </c>
      <c r="L360" s="176">
        <v>0</v>
      </c>
      <c r="M360" s="281">
        <v>0</v>
      </c>
      <c r="N360" s="282"/>
      <c r="O360" s="282"/>
      <c r="P360" s="280">
        <f t="shared" si="31"/>
        <v>0</v>
      </c>
      <c r="Q360" s="280"/>
      <c r="R360" s="39"/>
      <c r="T360" s="177" t="s">
        <v>21</v>
      </c>
      <c r="U360" s="46" t="s">
        <v>49</v>
      </c>
      <c r="V360" s="178">
        <f t="shared" si="32"/>
        <v>0</v>
      </c>
      <c r="W360" s="178">
        <f t="shared" si="33"/>
        <v>0</v>
      </c>
      <c r="X360" s="178">
        <f t="shared" si="34"/>
        <v>0</v>
      </c>
      <c r="Y360" s="38"/>
      <c r="Z360" s="179">
        <f t="shared" si="35"/>
        <v>0</v>
      </c>
      <c r="AA360" s="179">
        <v>0</v>
      </c>
      <c r="AB360" s="179">
        <f t="shared" si="36"/>
        <v>0</v>
      </c>
      <c r="AC360" s="179">
        <v>0</v>
      </c>
      <c r="AD360" s="179">
        <f t="shared" si="37"/>
        <v>0</v>
      </c>
      <c r="AE360" s="180" t="s">
        <v>21</v>
      </c>
      <c r="AR360" s="21" t="s">
        <v>172</v>
      </c>
      <c r="AT360" s="21" t="s">
        <v>168</v>
      </c>
      <c r="AU360" s="21" t="s">
        <v>141</v>
      </c>
      <c r="AY360" s="21" t="s">
        <v>167</v>
      </c>
      <c r="BE360" s="113">
        <f t="shared" si="38"/>
        <v>0</v>
      </c>
      <c r="BF360" s="113">
        <f t="shared" si="39"/>
        <v>0</v>
      </c>
      <c r="BG360" s="113">
        <f t="shared" si="40"/>
        <v>0</v>
      </c>
      <c r="BH360" s="113">
        <f t="shared" si="41"/>
        <v>0</v>
      </c>
      <c r="BI360" s="113">
        <f t="shared" si="42"/>
        <v>0</v>
      </c>
      <c r="BJ360" s="21" t="s">
        <v>141</v>
      </c>
      <c r="BK360" s="181">
        <f t="shared" si="43"/>
        <v>0</v>
      </c>
      <c r="BL360" s="21" t="s">
        <v>172</v>
      </c>
      <c r="BM360" s="21" t="s">
        <v>654</v>
      </c>
    </row>
    <row r="361" spans="2:65" s="1" customFormat="1" ht="38.25" customHeight="1">
      <c r="B361" s="37"/>
      <c r="C361" s="198" t="s">
        <v>491</v>
      </c>
      <c r="D361" s="198" t="s">
        <v>221</v>
      </c>
      <c r="E361" s="199" t="s">
        <v>655</v>
      </c>
      <c r="F361" s="289" t="s">
        <v>656</v>
      </c>
      <c r="G361" s="289"/>
      <c r="H361" s="289"/>
      <c r="I361" s="289"/>
      <c r="J361" s="200" t="s">
        <v>219</v>
      </c>
      <c r="K361" s="201">
        <v>11</v>
      </c>
      <c r="L361" s="202">
        <v>0</v>
      </c>
      <c r="M361" s="290"/>
      <c r="N361" s="290"/>
      <c r="O361" s="291"/>
      <c r="P361" s="280">
        <f t="shared" si="31"/>
        <v>0</v>
      </c>
      <c r="Q361" s="280"/>
      <c r="R361" s="39"/>
      <c r="T361" s="177" t="s">
        <v>21</v>
      </c>
      <c r="U361" s="46" t="s">
        <v>49</v>
      </c>
      <c r="V361" s="178">
        <f t="shared" si="32"/>
        <v>0</v>
      </c>
      <c r="W361" s="178">
        <f t="shared" si="33"/>
        <v>0</v>
      </c>
      <c r="X361" s="178">
        <f t="shared" si="34"/>
        <v>0</v>
      </c>
      <c r="Y361" s="38"/>
      <c r="Z361" s="179">
        <f t="shared" si="35"/>
        <v>0</v>
      </c>
      <c r="AA361" s="179">
        <v>0</v>
      </c>
      <c r="AB361" s="179">
        <f t="shared" si="36"/>
        <v>0</v>
      </c>
      <c r="AC361" s="179">
        <v>0</v>
      </c>
      <c r="AD361" s="179">
        <f t="shared" si="37"/>
        <v>0</v>
      </c>
      <c r="AE361" s="180" t="s">
        <v>21</v>
      </c>
      <c r="AR361" s="21" t="s">
        <v>185</v>
      </c>
      <c r="AT361" s="21" t="s">
        <v>221</v>
      </c>
      <c r="AU361" s="21" t="s">
        <v>141</v>
      </c>
      <c r="AY361" s="21" t="s">
        <v>167</v>
      </c>
      <c r="BE361" s="113">
        <f t="shared" si="38"/>
        <v>0</v>
      </c>
      <c r="BF361" s="113">
        <f t="shared" si="39"/>
        <v>0</v>
      </c>
      <c r="BG361" s="113">
        <f t="shared" si="40"/>
        <v>0</v>
      </c>
      <c r="BH361" s="113">
        <f t="shared" si="41"/>
        <v>0</v>
      </c>
      <c r="BI361" s="113">
        <f t="shared" si="42"/>
        <v>0</v>
      </c>
      <c r="BJ361" s="21" t="s">
        <v>141</v>
      </c>
      <c r="BK361" s="181">
        <f t="shared" si="43"/>
        <v>0</v>
      </c>
      <c r="BL361" s="21" t="s">
        <v>172</v>
      </c>
      <c r="BM361" s="21" t="s">
        <v>657</v>
      </c>
    </row>
    <row r="362" spans="2:65" s="10" customFormat="1" ht="16.5" customHeight="1">
      <c r="B362" s="182"/>
      <c r="C362" s="183"/>
      <c r="D362" s="183"/>
      <c r="E362" s="184" t="s">
        <v>21</v>
      </c>
      <c r="F362" s="283" t="s">
        <v>658</v>
      </c>
      <c r="G362" s="284"/>
      <c r="H362" s="284"/>
      <c r="I362" s="284"/>
      <c r="J362" s="183"/>
      <c r="K362" s="185">
        <v>11</v>
      </c>
      <c r="L362" s="183"/>
      <c r="M362" s="183"/>
      <c r="N362" s="183"/>
      <c r="O362" s="183"/>
      <c r="P362" s="183"/>
      <c r="Q362" s="183"/>
      <c r="R362" s="186"/>
      <c r="T362" s="187"/>
      <c r="U362" s="183"/>
      <c r="V362" s="183"/>
      <c r="W362" s="183"/>
      <c r="X362" s="183"/>
      <c r="Y362" s="183"/>
      <c r="Z362" s="183"/>
      <c r="AA362" s="183"/>
      <c r="AB362" s="183"/>
      <c r="AC362" s="183"/>
      <c r="AD362" s="183"/>
      <c r="AE362" s="188"/>
      <c r="AT362" s="189" t="s">
        <v>174</v>
      </c>
      <c r="AU362" s="189" t="s">
        <v>141</v>
      </c>
      <c r="AV362" s="10" t="s">
        <v>141</v>
      </c>
      <c r="AW362" s="10" t="s">
        <v>7</v>
      </c>
      <c r="AX362" s="10" t="s">
        <v>84</v>
      </c>
      <c r="AY362" s="189" t="s">
        <v>167</v>
      </c>
    </row>
    <row r="363" spans="2:65" s="11" customFormat="1" ht="16.5" customHeight="1">
      <c r="B363" s="190"/>
      <c r="C363" s="191"/>
      <c r="D363" s="191"/>
      <c r="E363" s="192" t="s">
        <v>21</v>
      </c>
      <c r="F363" s="285" t="s">
        <v>175</v>
      </c>
      <c r="G363" s="286"/>
      <c r="H363" s="286"/>
      <c r="I363" s="286"/>
      <c r="J363" s="191"/>
      <c r="K363" s="193">
        <v>11</v>
      </c>
      <c r="L363" s="191"/>
      <c r="M363" s="191"/>
      <c r="N363" s="191"/>
      <c r="O363" s="191"/>
      <c r="P363" s="191"/>
      <c r="Q363" s="191"/>
      <c r="R363" s="194"/>
      <c r="T363" s="195"/>
      <c r="U363" s="191"/>
      <c r="V363" s="191"/>
      <c r="W363" s="191"/>
      <c r="X363" s="191"/>
      <c r="Y363" s="191"/>
      <c r="Z363" s="191"/>
      <c r="AA363" s="191"/>
      <c r="AB363" s="191"/>
      <c r="AC363" s="191"/>
      <c r="AD363" s="191"/>
      <c r="AE363" s="196"/>
      <c r="AT363" s="197" t="s">
        <v>174</v>
      </c>
      <c r="AU363" s="197" t="s">
        <v>141</v>
      </c>
      <c r="AV363" s="11" t="s">
        <v>172</v>
      </c>
      <c r="AW363" s="11" t="s">
        <v>7</v>
      </c>
      <c r="AX363" s="11" t="s">
        <v>92</v>
      </c>
      <c r="AY363" s="197" t="s">
        <v>167</v>
      </c>
    </row>
    <row r="364" spans="2:65" s="1" customFormat="1" ht="38.25" customHeight="1">
      <c r="B364" s="37"/>
      <c r="C364" s="198" t="s">
        <v>659</v>
      </c>
      <c r="D364" s="198" t="s">
        <v>221</v>
      </c>
      <c r="E364" s="199" t="s">
        <v>638</v>
      </c>
      <c r="F364" s="289" t="s">
        <v>639</v>
      </c>
      <c r="G364" s="289"/>
      <c r="H364" s="289"/>
      <c r="I364" s="289"/>
      <c r="J364" s="200" t="s">
        <v>219</v>
      </c>
      <c r="K364" s="201">
        <v>6</v>
      </c>
      <c r="L364" s="202">
        <v>0</v>
      </c>
      <c r="M364" s="290"/>
      <c r="N364" s="290"/>
      <c r="O364" s="291"/>
      <c r="P364" s="280">
        <f>ROUND(V364*K364,3)</f>
        <v>0</v>
      </c>
      <c r="Q364" s="280"/>
      <c r="R364" s="39"/>
      <c r="T364" s="177" t="s">
        <v>21</v>
      </c>
      <c r="U364" s="46" t="s">
        <v>49</v>
      </c>
      <c r="V364" s="178">
        <f>L364+M364</f>
        <v>0</v>
      </c>
      <c r="W364" s="178">
        <f>ROUND(L364*K364,3)</f>
        <v>0</v>
      </c>
      <c r="X364" s="178">
        <f>ROUND(M364*K364,3)</f>
        <v>0</v>
      </c>
      <c r="Y364" s="38"/>
      <c r="Z364" s="179">
        <f>Y364*K364</f>
        <v>0</v>
      </c>
      <c r="AA364" s="179">
        <v>0</v>
      </c>
      <c r="AB364" s="179">
        <f>AA364*K364</f>
        <v>0</v>
      </c>
      <c r="AC364" s="179">
        <v>0</v>
      </c>
      <c r="AD364" s="179">
        <f>AC364*K364</f>
        <v>0</v>
      </c>
      <c r="AE364" s="180" t="s">
        <v>21</v>
      </c>
      <c r="AR364" s="21" t="s">
        <v>185</v>
      </c>
      <c r="AT364" s="21" t="s">
        <v>221</v>
      </c>
      <c r="AU364" s="21" t="s">
        <v>141</v>
      </c>
      <c r="AY364" s="21" t="s">
        <v>167</v>
      </c>
      <c r="BE364" s="113">
        <f>IF(U364="základná",P364,0)</f>
        <v>0</v>
      </c>
      <c r="BF364" s="113">
        <f>IF(U364="znížená",P364,0)</f>
        <v>0</v>
      </c>
      <c r="BG364" s="113">
        <f>IF(U364="zákl. prenesená",P364,0)</f>
        <v>0</v>
      </c>
      <c r="BH364" s="113">
        <f>IF(U364="zníž. prenesená",P364,0)</f>
        <v>0</v>
      </c>
      <c r="BI364" s="113">
        <f>IF(U364="nulová",P364,0)</f>
        <v>0</v>
      </c>
      <c r="BJ364" s="21" t="s">
        <v>141</v>
      </c>
      <c r="BK364" s="181">
        <f>ROUND(V364*K364,3)</f>
        <v>0</v>
      </c>
      <c r="BL364" s="21" t="s">
        <v>172</v>
      </c>
      <c r="BM364" s="21" t="s">
        <v>660</v>
      </c>
    </row>
    <row r="365" spans="2:65" s="10" customFormat="1" ht="16.5" customHeight="1">
      <c r="B365" s="182"/>
      <c r="C365" s="183"/>
      <c r="D365" s="183"/>
      <c r="E365" s="184" t="s">
        <v>21</v>
      </c>
      <c r="F365" s="283" t="s">
        <v>661</v>
      </c>
      <c r="G365" s="284"/>
      <c r="H365" s="284"/>
      <c r="I365" s="284"/>
      <c r="J365" s="183"/>
      <c r="K365" s="185">
        <v>6</v>
      </c>
      <c r="L365" s="183"/>
      <c r="M365" s="183"/>
      <c r="N365" s="183"/>
      <c r="O365" s="183"/>
      <c r="P365" s="183"/>
      <c r="Q365" s="183"/>
      <c r="R365" s="186"/>
      <c r="T365" s="187"/>
      <c r="U365" s="183"/>
      <c r="V365" s="183"/>
      <c r="W365" s="183"/>
      <c r="X365" s="183"/>
      <c r="Y365" s="183"/>
      <c r="Z365" s="183"/>
      <c r="AA365" s="183"/>
      <c r="AB365" s="183"/>
      <c r="AC365" s="183"/>
      <c r="AD365" s="183"/>
      <c r="AE365" s="188"/>
      <c r="AT365" s="189" t="s">
        <v>174</v>
      </c>
      <c r="AU365" s="189" t="s">
        <v>141</v>
      </c>
      <c r="AV365" s="10" t="s">
        <v>141</v>
      </c>
      <c r="AW365" s="10" t="s">
        <v>7</v>
      </c>
      <c r="AX365" s="10" t="s">
        <v>84</v>
      </c>
      <c r="AY365" s="189" t="s">
        <v>167</v>
      </c>
    </row>
    <row r="366" spans="2:65" s="11" customFormat="1" ht="16.5" customHeight="1">
      <c r="B366" s="190"/>
      <c r="C366" s="191"/>
      <c r="D366" s="191"/>
      <c r="E366" s="192" t="s">
        <v>21</v>
      </c>
      <c r="F366" s="285" t="s">
        <v>175</v>
      </c>
      <c r="G366" s="286"/>
      <c r="H366" s="286"/>
      <c r="I366" s="286"/>
      <c r="J366" s="191"/>
      <c r="K366" s="193">
        <v>6</v>
      </c>
      <c r="L366" s="191"/>
      <c r="M366" s="191"/>
      <c r="N366" s="191"/>
      <c r="O366" s="191"/>
      <c r="P366" s="191"/>
      <c r="Q366" s="191"/>
      <c r="R366" s="194"/>
      <c r="T366" s="195"/>
      <c r="U366" s="191"/>
      <c r="V366" s="191"/>
      <c r="W366" s="191"/>
      <c r="X366" s="191"/>
      <c r="Y366" s="191"/>
      <c r="Z366" s="191"/>
      <c r="AA366" s="191"/>
      <c r="AB366" s="191"/>
      <c r="AC366" s="191"/>
      <c r="AD366" s="191"/>
      <c r="AE366" s="196"/>
      <c r="AT366" s="197" t="s">
        <v>174</v>
      </c>
      <c r="AU366" s="197" t="s">
        <v>141</v>
      </c>
      <c r="AV366" s="11" t="s">
        <v>172</v>
      </c>
      <c r="AW366" s="11" t="s">
        <v>7</v>
      </c>
      <c r="AX366" s="11" t="s">
        <v>92</v>
      </c>
      <c r="AY366" s="197" t="s">
        <v>167</v>
      </c>
    </row>
    <row r="367" spans="2:65" s="1" customFormat="1" ht="38.25" customHeight="1">
      <c r="B367" s="37"/>
      <c r="C367" s="198" t="s">
        <v>496</v>
      </c>
      <c r="D367" s="198" t="s">
        <v>221</v>
      </c>
      <c r="E367" s="199" t="s">
        <v>641</v>
      </c>
      <c r="F367" s="289" t="s">
        <v>642</v>
      </c>
      <c r="G367" s="289"/>
      <c r="H367" s="289"/>
      <c r="I367" s="289"/>
      <c r="J367" s="200" t="s">
        <v>219</v>
      </c>
      <c r="K367" s="201">
        <v>10</v>
      </c>
      <c r="L367" s="202">
        <v>0</v>
      </c>
      <c r="M367" s="290"/>
      <c r="N367" s="290"/>
      <c r="O367" s="291"/>
      <c r="P367" s="280">
        <f>ROUND(V367*K367,3)</f>
        <v>0</v>
      </c>
      <c r="Q367" s="280"/>
      <c r="R367" s="39"/>
      <c r="T367" s="177" t="s">
        <v>21</v>
      </c>
      <c r="U367" s="46" t="s">
        <v>49</v>
      </c>
      <c r="V367" s="178">
        <f>L367+M367</f>
        <v>0</v>
      </c>
      <c r="W367" s="178">
        <f>ROUND(L367*K367,3)</f>
        <v>0</v>
      </c>
      <c r="X367" s="178">
        <f>ROUND(M367*K367,3)</f>
        <v>0</v>
      </c>
      <c r="Y367" s="38"/>
      <c r="Z367" s="179">
        <f>Y367*K367</f>
        <v>0</v>
      </c>
      <c r="AA367" s="179">
        <v>0</v>
      </c>
      <c r="AB367" s="179">
        <f>AA367*K367</f>
        <v>0</v>
      </c>
      <c r="AC367" s="179">
        <v>0</v>
      </c>
      <c r="AD367" s="179">
        <f>AC367*K367</f>
        <v>0</v>
      </c>
      <c r="AE367" s="180" t="s">
        <v>21</v>
      </c>
      <c r="AR367" s="21" t="s">
        <v>185</v>
      </c>
      <c r="AT367" s="21" t="s">
        <v>221</v>
      </c>
      <c r="AU367" s="21" t="s">
        <v>141</v>
      </c>
      <c r="AY367" s="21" t="s">
        <v>167</v>
      </c>
      <c r="BE367" s="113">
        <f>IF(U367="základná",P367,0)</f>
        <v>0</v>
      </c>
      <c r="BF367" s="113">
        <f>IF(U367="znížená",P367,0)</f>
        <v>0</v>
      </c>
      <c r="BG367" s="113">
        <f>IF(U367="zákl. prenesená",P367,0)</f>
        <v>0</v>
      </c>
      <c r="BH367" s="113">
        <f>IF(U367="zníž. prenesená",P367,0)</f>
        <v>0</v>
      </c>
      <c r="BI367" s="113">
        <f>IF(U367="nulová",P367,0)</f>
        <v>0</v>
      </c>
      <c r="BJ367" s="21" t="s">
        <v>141</v>
      </c>
      <c r="BK367" s="181">
        <f>ROUND(V367*K367,3)</f>
        <v>0</v>
      </c>
      <c r="BL367" s="21" t="s">
        <v>172</v>
      </c>
      <c r="BM367" s="21" t="s">
        <v>662</v>
      </c>
    </row>
    <row r="368" spans="2:65" s="10" customFormat="1" ht="16.5" customHeight="1">
      <c r="B368" s="182"/>
      <c r="C368" s="183"/>
      <c r="D368" s="183"/>
      <c r="E368" s="184" t="s">
        <v>21</v>
      </c>
      <c r="F368" s="283" t="s">
        <v>663</v>
      </c>
      <c r="G368" s="284"/>
      <c r="H368" s="284"/>
      <c r="I368" s="284"/>
      <c r="J368" s="183"/>
      <c r="K368" s="185">
        <v>10</v>
      </c>
      <c r="L368" s="183"/>
      <c r="M368" s="183"/>
      <c r="N368" s="183"/>
      <c r="O368" s="183"/>
      <c r="P368" s="183"/>
      <c r="Q368" s="183"/>
      <c r="R368" s="186"/>
      <c r="T368" s="187"/>
      <c r="U368" s="183"/>
      <c r="V368" s="183"/>
      <c r="W368" s="183"/>
      <c r="X368" s="183"/>
      <c r="Y368" s="183"/>
      <c r="Z368" s="183"/>
      <c r="AA368" s="183"/>
      <c r="AB368" s="183"/>
      <c r="AC368" s="183"/>
      <c r="AD368" s="183"/>
      <c r="AE368" s="188"/>
      <c r="AT368" s="189" t="s">
        <v>174</v>
      </c>
      <c r="AU368" s="189" t="s">
        <v>141</v>
      </c>
      <c r="AV368" s="10" t="s">
        <v>141</v>
      </c>
      <c r="AW368" s="10" t="s">
        <v>7</v>
      </c>
      <c r="AX368" s="10" t="s">
        <v>84</v>
      </c>
      <c r="AY368" s="189" t="s">
        <v>167</v>
      </c>
    </row>
    <row r="369" spans="2:65" s="11" customFormat="1" ht="16.5" customHeight="1">
      <c r="B369" s="190"/>
      <c r="C369" s="191"/>
      <c r="D369" s="191"/>
      <c r="E369" s="192" t="s">
        <v>21</v>
      </c>
      <c r="F369" s="285" t="s">
        <v>175</v>
      </c>
      <c r="G369" s="286"/>
      <c r="H369" s="286"/>
      <c r="I369" s="286"/>
      <c r="J369" s="191"/>
      <c r="K369" s="193">
        <v>10</v>
      </c>
      <c r="L369" s="191"/>
      <c r="M369" s="191"/>
      <c r="N369" s="191"/>
      <c r="O369" s="191"/>
      <c r="P369" s="191"/>
      <c r="Q369" s="191"/>
      <c r="R369" s="194"/>
      <c r="T369" s="195"/>
      <c r="U369" s="191"/>
      <c r="V369" s="191"/>
      <c r="W369" s="191"/>
      <c r="X369" s="191"/>
      <c r="Y369" s="191"/>
      <c r="Z369" s="191"/>
      <c r="AA369" s="191"/>
      <c r="AB369" s="191"/>
      <c r="AC369" s="191"/>
      <c r="AD369" s="191"/>
      <c r="AE369" s="196"/>
      <c r="AT369" s="197" t="s">
        <v>174</v>
      </c>
      <c r="AU369" s="197" t="s">
        <v>141</v>
      </c>
      <c r="AV369" s="11" t="s">
        <v>172</v>
      </c>
      <c r="AW369" s="11" t="s">
        <v>7</v>
      </c>
      <c r="AX369" s="11" t="s">
        <v>92</v>
      </c>
      <c r="AY369" s="197" t="s">
        <v>167</v>
      </c>
    </row>
    <row r="370" spans="2:65" s="1" customFormat="1" ht="25.5" customHeight="1">
      <c r="B370" s="37"/>
      <c r="C370" s="198" t="s">
        <v>664</v>
      </c>
      <c r="D370" s="198" t="s">
        <v>221</v>
      </c>
      <c r="E370" s="199" t="s">
        <v>665</v>
      </c>
      <c r="F370" s="289" t="s">
        <v>666</v>
      </c>
      <c r="G370" s="289"/>
      <c r="H370" s="289"/>
      <c r="I370" s="289"/>
      <c r="J370" s="200" t="s">
        <v>219</v>
      </c>
      <c r="K370" s="201">
        <v>40</v>
      </c>
      <c r="L370" s="202">
        <v>0</v>
      </c>
      <c r="M370" s="290"/>
      <c r="N370" s="290"/>
      <c r="O370" s="291"/>
      <c r="P370" s="280">
        <f>ROUND(V370*K370,3)</f>
        <v>0</v>
      </c>
      <c r="Q370" s="280"/>
      <c r="R370" s="39"/>
      <c r="T370" s="177" t="s">
        <v>21</v>
      </c>
      <c r="U370" s="46" t="s">
        <v>49</v>
      </c>
      <c r="V370" s="178">
        <f>L370+M370</f>
        <v>0</v>
      </c>
      <c r="W370" s="178">
        <f>ROUND(L370*K370,3)</f>
        <v>0</v>
      </c>
      <c r="X370" s="178">
        <f>ROUND(M370*K370,3)</f>
        <v>0</v>
      </c>
      <c r="Y370" s="38"/>
      <c r="Z370" s="179">
        <f>Y370*K370</f>
        <v>0</v>
      </c>
      <c r="AA370" s="179">
        <v>0</v>
      </c>
      <c r="AB370" s="179">
        <f>AA370*K370</f>
        <v>0</v>
      </c>
      <c r="AC370" s="179">
        <v>0</v>
      </c>
      <c r="AD370" s="179">
        <f>AC370*K370</f>
        <v>0</v>
      </c>
      <c r="AE370" s="180" t="s">
        <v>21</v>
      </c>
      <c r="AR370" s="21" t="s">
        <v>185</v>
      </c>
      <c r="AT370" s="21" t="s">
        <v>221</v>
      </c>
      <c r="AU370" s="21" t="s">
        <v>141</v>
      </c>
      <c r="AY370" s="21" t="s">
        <v>167</v>
      </c>
      <c r="BE370" s="113">
        <f>IF(U370="základná",P370,0)</f>
        <v>0</v>
      </c>
      <c r="BF370" s="113">
        <f>IF(U370="znížená",P370,0)</f>
        <v>0</v>
      </c>
      <c r="BG370" s="113">
        <f>IF(U370="zákl. prenesená",P370,0)</f>
        <v>0</v>
      </c>
      <c r="BH370" s="113">
        <f>IF(U370="zníž. prenesená",P370,0)</f>
        <v>0</v>
      </c>
      <c r="BI370" s="113">
        <f>IF(U370="nulová",P370,0)</f>
        <v>0</v>
      </c>
      <c r="BJ370" s="21" t="s">
        <v>141</v>
      </c>
      <c r="BK370" s="181">
        <f>ROUND(V370*K370,3)</f>
        <v>0</v>
      </c>
      <c r="BL370" s="21" t="s">
        <v>172</v>
      </c>
      <c r="BM370" s="21" t="s">
        <v>667</v>
      </c>
    </row>
    <row r="371" spans="2:65" s="10" customFormat="1" ht="16.5" customHeight="1">
      <c r="B371" s="182"/>
      <c r="C371" s="183"/>
      <c r="D371" s="183"/>
      <c r="E371" s="184" t="s">
        <v>21</v>
      </c>
      <c r="F371" s="283" t="s">
        <v>668</v>
      </c>
      <c r="G371" s="284"/>
      <c r="H371" s="284"/>
      <c r="I371" s="284"/>
      <c r="J371" s="183"/>
      <c r="K371" s="185">
        <v>40</v>
      </c>
      <c r="L371" s="183"/>
      <c r="M371" s="183"/>
      <c r="N371" s="183"/>
      <c r="O371" s="183"/>
      <c r="P371" s="183"/>
      <c r="Q371" s="183"/>
      <c r="R371" s="186"/>
      <c r="T371" s="187"/>
      <c r="U371" s="183"/>
      <c r="V371" s="183"/>
      <c r="W371" s="183"/>
      <c r="X371" s="183"/>
      <c r="Y371" s="183"/>
      <c r="Z371" s="183"/>
      <c r="AA371" s="183"/>
      <c r="AB371" s="183"/>
      <c r="AC371" s="183"/>
      <c r="AD371" s="183"/>
      <c r="AE371" s="188"/>
      <c r="AT371" s="189" t="s">
        <v>174</v>
      </c>
      <c r="AU371" s="189" t="s">
        <v>141</v>
      </c>
      <c r="AV371" s="10" t="s">
        <v>141</v>
      </c>
      <c r="AW371" s="10" t="s">
        <v>7</v>
      </c>
      <c r="AX371" s="10" t="s">
        <v>84</v>
      </c>
      <c r="AY371" s="189" t="s">
        <v>167</v>
      </c>
    </row>
    <row r="372" spans="2:65" s="11" customFormat="1" ht="16.5" customHeight="1">
      <c r="B372" s="190"/>
      <c r="C372" s="191"/>
      <c r="D372" s="191"/>
      <c r="E372" s="192" t="s">
        <v>21</v>
      </c>
      <c r="F372" s="285" t="s">
        <v>175</v>
      </c>
      <c r="G372" s="286"/>
      <c r="H372" s="286"/>
      <c r="I372" s="286"/>
      <c r="J372" s="191"/>
      <c r="K372" s="193">
        <v>40</v>
      </c>
      <c r="L372" s="191"/>
      <c r="M372" s="191"/>
      <c r="N372" s="191"/>
      <c r="O372" s="191"/>
      <c r="P372" s="191"/>
      <c r="Q372" s="191"/>
      <c r="R372" s="194"/>
      <c r="T372" s="195"/>
      <c r="U372" s="191"/>
      <c r="V372" s="191"/>
      <c r="W372" s="191"/>
      <c r="X372" s="191"/>
      <c r="Y372" s="191"/>
      <c r="Z372" s="191"/>
      <c r="AA372" s="191"/>
      <c r="AB372" s="191"/>
      <c r="AC372" s="191"/>
      <c r="AD372" s="191"/>
      <c r="AE372" s="196"/>
      <c r="AT372" s="197" t="s">
        <v>174</v>
      </c>
      <c r="AU372" s="197" t="s">
        <v>141</v>
      </c>
      <c r="AV372" s="11" t="s">
        <v>172</v>
      </c>
      <c r="AW372" s="11" t="s">
        <v>7</v>
      </c>
      <c r="AX372" s="11" t="s">
        <v>92</v>
      </c>
      <c r="AY372" s="197" t="s">
        <v>167</v>
      </c>
    </row>
    <row r="373" spans="2:65" s="1" customFormat="1" ht="38.25" customHeight="1">
      <c r="B373" s="37"/>
      <c r="C373" s="198" t="s">
        <v>499</v>
      </c>
      <c r="D373" s="198" t="s">
        <v>221</v>
      </c>
      <c r="E373" s="199" t="s">
        <v>669</v>
      </c>
      <c r="F373" s="289" t="s">
        <v>670</v>
      </c>
      <c r="G373" s="289"/>
      <c r="H373" s="289"/>
      <c r="I373" s="289"/>
      <c r="J373" s="200" t="s">
        <v>219</v>
      </c>
      <c r="K373" s="201">
        <v>13</v>
      </c>
      <c r="L373" s="202">
        <v>0</v>
      </c>
      <c r="M373" s="290"/>
      <c r="N373" s="290"/>
      <c r="O373" s="291"/>
      <c r="P373" s="280">
        <f>ROUND(V373*K373,3)</f>
        <v>0</v>
      </c>
      <c r="Q373" s="280"/>
      <c r="R373" s="39"/>
      <c r="T373" s="177" t="s">
        <v>21</v>
      </c>
      <c r="U373" s="46" t="s">
        <v>49</v>
      </c>
      <c r="V373" s="178">
        <f>L373+M373</f>
        <v>0</v>
      </c>
      <c r="W373" s="178">
        <f>ROUND(L373*K373,3)</f>
        <v>0</v>
      </c>
      <c r="X373" s="178">
        <f>ROUND(M373*K373,3)</f>
        <v>0</v>
      </c>
      <c r="Y373" s="38"/>
      <c r="Z373" s="179">
        <f>Y373*K373</f>
        <v>0</v>
      </c>
      <c r="AA373" s="179">
        <v>0</v>
      </c>
      <c r="AB373" s="179">
        <f>AA373*K373</f>
        <v>0</v>
      </c>
      <c r="AC373" s="179">
        <v>0</v>
      </c>
      <c r="AD373" s="179">
        <f>AC373*K373</f>
        <v>0</v>
      </c>
      <c r="AE373" s="180" t="s">
        <v>21</v>
      </c>
      <c r="AR373" s="21" t="s">
        <v>185</v>
      </c>
      <c r="AT373" s="21" t="s">
        <v>221</v>
      </c>
      <c r="AU373" s="21" t="s">
        <v>141</v>
      </c>
      <c r="AY373" s="21" t="s">
        <v>167</v>
      </c>
      <c r="BE373" s="113">
        <f>IF(U373="základná",P373,0)</f>
        <v>0</v>
      </c>
      <c r="BF373" s="113">
        <f>IF(U373="znížená",P373,0)</f>
        <v>0</v>
      </c>
      <c r="BG373" s="113">
        <f>IF(U373="zákl. prenesená",P373,0)</f>
        <v>0</v>
      </c>
      <c r="BH373" s="113">
        <f>IF(U373="zníž. prenesená",P373,0)</f>
        <v>0</v>
      </c>
      <c r="BI373" s="113">
        <f>IF(U373="nulová",P373,0)</f>
        <v>0</v>
      </c>
      <c r="BJ373" s="21" t="s">
        <v>141</v>
      </c>
      <c r="BK373" s="181">
        <f>ROUND(V373*K373,3)</f>
        <v>0</v>
      </c>
      <c r="BL373" s="21" t="s">
        <v>172</v>
      </c>
      <c r="BM373" s="21" t="s">
        <v>671</v>
      </c>
    </row>
    <row r="374" spans="2:65" s="10" customFormat="1" ht="16.5" customHeight="1">
      <c r="B374" s="182"/>
      <c r="C374" s="183"/>
      <c r="D374" s="183"/>
      <c r="E374" s="184" t="s">
        <v>21</v>
      </c>
      <c r="F374" s="283" t="s">
        <v>672</v>
      </c>
      <c r="G374" s="284"/>
      <c r="H374" s="284"/>
      <c r="I374" s="284"/>
      <c r="J374" s="183"/>
      <c r="K374" s="185">
        <v>13</v>
      </c>
      <c r="L374" s="183"/>
      <c r="M374" s="183"/>
      <c r="N374" s="183"/>
      <c r="O374" s="183"/>
      <c r="P374" s="183"/>
      <c r="Q374" s="183"/>
      <c r="R374" s="186"/>
      <c r="T374" s="187"/>
      <c r="U374" s="183"/>
      <c r="V374" s="183"/>
      <c r="W374" s="183"/>
      <c r="X374" s="183"/>
      <c r="Y374" s="183"/>
      <c r="Z374" s="183"/>
      <c r="AA374" s="183"/>
      <c r="AB374" s="183"/>
      <c r="AC374" s="183"/>
      <c r="AD374" s="183"/>
      <c r="AE374" s="188"/>
      <c r="AT374" s="189" t="s">
        <v>174</v>
      </c>
      <c r="AU374" s="189" t="s">
        <v>141</v>
      </c>
      <c r="AV374" s="10" t="s">
        <v>141</v>
      </c>
      <c r="AW374" s="10" t="s">
        <v>7</v>
      </c>
      <c r="AX374" s="10" t="s">
        <v>84</v>
      </c>
      <c r="AY374" s="189" t="s">
        <v>167</v>
      </c>
    </row>
    <row r="375" spans="2:65" s="11" customFormat="1" ht="16.5" customHeight="1">
      <c r="B375" s="190"/>
      <c r="C375" s="191"/>
      <c r="D375" s="191"/>
      <c r="E375" s="192" t="s">
        <v>21</v>
      </c>
      <c r="F375" s="285" t="s">
        <v>175</v>
      </c>
      <c r="G375" s="286"/>
      <c r="H375" s="286"/>
      <c r="I375" s="286"/>
      <c r="J375" s="191"/>
      <c r="K375" s="193">
        <v>13</v>
      </c>
      <c r="L375" s="191"/>
      <c r="M375" s="191"/>
      <c r="N375" s="191"/>
      <c r="O375" s="191"/>
      <c r="P375" s="191"/>
      <c r="Q375" s="191"/>
      <c r="R375" s="194"/>
      <c r="T375" s="195"/>
      <c r="U375" s="191"/>
      <c r="V375" s="191"/>
      <c r="W375" s="191"/>
      <c r="X375" s="191"/>
      <c r="Y375" s="191"/>
      <c r="Z375" s="191"/>
      <c r="AA375" s="191"/>
      <c r="AB375" s="191"/>
      <c r="AC375" s="191"/>
      <c r="AD375" s="191"/>
      <c r="AE375" s="196"/>
      <c r="AT375" s="197" t="s">
        <v>174</v>
      </c>
      <c r="AU375" s="197" t="s">
        <v>141</v>
      </c>
      <c r="AV375" s="11" t="s">
        <v>172</v>
      </c>
      <c r="AW375" s="11" t="s">
        <v>7</v>
      </c>
      <c r="AX375" s="11" t="s">
        <v>92</v>
      </c>
      <c r="AY375" s="197" t="s">
        <v>167</v>
      </c>
    </row>
    <row r="376" spans="2:65" s="1" customFormat="1" ht="25.5" customHeight="1">
      <c r="B376" s="37"/>
      <c r="C376" s="172" t="s">
        <v>673</v>
      </c>
      <c r="D376" s="172" t="s">
        <v>168</v>
      </c>
      <c r="E376" s="173" t="s">
        <v>674</v>
      </c>
      <c r="F376" s="279" t="s">
        <v>675</v>
      </c>
      <c r="G376" s="279"/>
      <c r="H376" s="279"/>
      <c r="I376" s="279"/>
      <c r="J376" s="174" t="s">
        <v>219</v>
      </c>
      <c r="K376" s="175">
        <v>4</v>
      </c>
      <c r="L376" s="176">
        <v>0</v>
      </c>
      <c r="M376" s="281">
        <v>0</v>
      </c>
      <c r="N376" s="282"/>
      <c r="O376" s="282"/>
      <c r="P376" s="280">
        <f t="shared" ref="P376:P384" si="44">ROUND(V376*K376,3)</f>
        <v>0</v>
      </c>
      <c r="Q376" s="280"/>
      <c r="R376" s="39"/>
      <c r="T376" s="177" t="s">
        <v>21</v>
      </c>
      <c r="U376" s="46" t="s">
        <v>49</v>
      </c>
      <c r="V376" s="178">
        <f t="shared" ref="V376:V384" si="45">L376+M376</f>
        <v>0</v>
      </c>
      <c r="W376" s="178">
        <f t="shared" ref="W376:W384" si="46">ROUND(L376*K376,3)</f>
        <v>0</v>
      </c>
      <c r="X376" s="178">
        <f t="shared" ref="X376:X384" si="47">ROUND(M376*K376,3)</f>
        <v>0</v>
      </c>
      <c r="Y376" s="38"/>
      <c r="Z376" s="179">
        <f t="shared" ref="Z376:Z384" si="48">Y376*K376</f>
        <v>0</v>
      </c>
      <c r="AA376" s="179">
        <v>0</v>
      </c>
      <c r="AB376" s="179">
        <f t="shared" ref="AB376:AB384" si="49">AA376*K376</f>
        <v>0</v>
      </c>
      <c r="AC376" s="179">
        <v>0</v>
      </c>
      <c r="AD376" s="179">
        <f t="shared" ref="AD376:AD384" si="50">AC376*K376</f>
        <v>0</v>
      </c>
      <c r="AE376" s="180" t="s">
        <v>21</v>
      </c>
      <c r="AR376" s="21" t="s">
        <v>172</v>
      </c>
      <c r="AT376" s="21" t="s">
        <v>168</v>
      </c>
      <c r="AU376" s="21" t="s">
        <v>141</v>
      </c>
      <c r="AY376" s="21" t="s">
        <v>167</v>
      </c>
      <c r="BE376" s="113">
        <f t="shared" ref="BE376:BE384" si="51">IF(U376="základná",P376,0)</f>
        <v>0</v>
      </c>
      <c r="BF376" s="113">
        <f t="shared" ref="BF376:BF384" si="52">IF(U376="znížená",P376,0)</f>
        <v>0</v>
      </c>
      <c r="BG376" s="113">
        <f t="shared" ref="BG376:BG384" si="53">IF(U376="zákl. prenesená",P376,0)</f>
        <v>0</v>
      </c>
      <c r="BH376" s="113">
        <f t="shared" ref="BH376:BH384" si="54">IF(U376="zníž. prenesená",P376,0)</f>
        <v>0</v>
      </c>
      <c r="BI376" s="113">
        <f t="shared" ref="BI376:BI384" si="55">IF(U376="nulová",P376,0)</f>
        <v>0</v>
      </c>
      <c r="BJ376" s="21" t="s">
        <v>141</v>
      </c>
      <c r="BK376" s="181">
        <f t="shared" ref="BK376:BK384" si="56">ROUND(V376*K376,3)</f>
        <v>0</v>
      </c>
      <c r="BL376" s="21" t="s">
        <v>172</v>
      </c>
      <c r="BM376" s="21" t="s">
        <v>676</v>
      </c>
    </row>
    <row r="377" spans="2:65" s="1" customFormat="1" ht="16.5" customHeight="1">
      <c r="B377" s="37"/>
      <c r="C377" s="198" t="s">
        <v>504</v>
      </c>
      <c r="D377" s="198" t="s">
        <v>221</v>
      </c>
      <c r="E377" s="199" t="s">
        <v>677</v>
      </c>
      <c r="F377" s="289" t="s">
        <v>678</v>
      </c>
      <c r="G377" s="289"/>
      <c r="H377" s="289"/>
      <c r="I377" s="289"/>
      <c r="J377" s="200" t="s">
        <v>219</v>
      </c>
      <c r="K377" s="201">
        <v>8</v>
      </c>
      <c r="L377" s="202">
        <v>0</v>
      </c>
      <c r="M377" s="290"/>
      <c r="N377" s="290"/>
      <c r="O377" s="291"/>
      <c r="P377" s="280">
        <f t="shared" si="44"/>
        <v>0</v>
      </c>
      <c r="Q377" s="280"/>
      <c r="R377" s="39"/>
      <c r="T377" s="177" t="s">
        <v>21</v>
      </c>
      <c r="U377" s="46" t="s">
        <v>49</v>
      </c>
      <c r="V377" s="178">
        <f t="shared" si="45"/>
        <v>0</v>
      </c>
      <c r="W377" s="178">
        <f t="shared" si="46"/>
        <v>0</v>
      </c>
      <c r="X377" s="178">
        <f t="shared" si="47"/>
        <v>0</v>
      </c>
      <c r="Y377" s="38"/>
      <c r="Z377" s="179">
        <f t="shared" si="48"/>
        <v>0</v>
      </c>
      <c r="AA377" s="179">
        <v>0</v>
      </c>
      <c r="AB377" s="179">
        <f t="shared" si="49"/>
        <v>0</v>
      </c>
      <c r="AC377" s="179">
        <v>0</v>
      </c>
      <c r="AD377" s="179">
        <f t="shared" si="50"/>
        <v>0</v>
      </c>
      <c r="AE377" s="180" t="s">
        <v>21</v>
      </c>
      <c r="AR377" s="21" t="s">
        <v>185</v>
      </c>
      <c r="AT377" s="21" t="s">
        <v>221</v>
      </c>
      <c r="AU377" s="21" t="s">
        <v>141</v>
      </c>
      <c r="AY377" s="21" t="s">
        <v>167</v>
      </c>
      <c r="BE377" s="113">
        <f t="shared" si="51"/>
        <v>0</v>
      </c>
      <c r="BF377" s="113">
        <f t="shared" si="52"/>
        <v>0</v>
      </c>
      <c r="BG377" s="113">
        <f t="shared" si="53"/>
        <v>0</v>
      </c>
      <c r="BH377" s="113">
        <f t="shared" si="54"/>
        <v>0</v>
      </c>
      <c r="BI377" s="113">
        <f t="shared" si="55"/>
        <v>0</v>
      </c>
      <c r="BJ377" s="21" t="s">
        <v>141</v>
      </c>
      <c r="BK377" s="181">
        <f t="shared" si="56"/>
        <v>0</v>
      </c>
      <c r="BL377" s="21" t="s">
        <v>172</v>
      </c>
      <c r="BM377" s="21" t="s">
        <v>679</v>
      </c>
    </row>
    <row r="378" spans="2:65" s="1" customFormat="1" ht="16.5" customHeight="1">
      <c r="B378" s="37"/>
      <c r="C378" s="198" t="s">
        <v>680</v>
      </c>
      <c r="D378" s="198" t="s">
        <v>221</v>
      </c>
      <c r="E378" s="199" t="s">
        <v>681</v>
      </c>
      <c r="F378" s="289" t="s">
        <v>682</v>
      </c>
      <c r="G378" s="289"/>
      <c r="H378" s="289"/>
      <c r="I378" s="289"/>
      <c r="J378" s="200" t="s">
        <v>219</v>
      </c>
      <c r="K378" s="201">
        <v>4</v>
      </c>
      <c r="L378" s="202">
        <v>0</v>
      </c>
      <c r="M378" s="290"/>
      <c r="N378" s="290"/>
      <c r="O378" s="291"/>
      <c r="P378" s="280">
        <f t="shared" si="44"/>
        <v>0</v>
      </c>
      <c r="Q378" s="280"/>
      <c r="R378" s="39"/>
      <c r="T378" s="177" t="s">
        <v>21</v>
      </c>
      <c r="U378" s="46" t="s">
        <v>49</v>
      </c>
      <c r="V378" s="178">
        <f t="shared" si="45"/>
        <v>0</v>
      </c>
      <c r="W378" s="178">
        <f t="shared" si="46"/>
        <v>0</v>
      </c>
      <c r="X378" s="178">
        <f t="shared" si="47"/>
        <v>0</v>
      </c>
      <c r="Y378" s="38"/>
      <c r="Z378" s="179">
        <f t="shared" si="48"/>
        <v>0</v>
      </c>
      <c r="AA378" s="179">
        <v>0</v>
      </c>
      <c r="AB378" s="179">
        <f t="shared" si="49"/>
        <v>0</v>
      </c>
      <c r="AC378" s="179">
        <v>0</v>
      </c>
      <c r="AD378" s="179">
        <f t="shared" si="50"/>
        <v>0</v>
      </c>
      <c r="AE378" s="180" t="s">
        <v>21</v>
      </c>
      <c r="AR378" s="21" t="s">
        <v>185</v>
      </c>
      <c r="AT378" s="21" t="s">
        <v>221</v>
      </c>
      <c r="AU378" s="21" t="s">
        <v>141</v>
      </c>
      <c r="AY378" s="21" t="s">
        <v>167</v>
      </c>
      <c r="BE378" s="113">
        <f t="shared" si="51"/>
        <v>0</v>
      </c>
      <c r="BF378" s="113">
        <f t="shared" si="52"/>
        <v>0</v>
      </c>
      <c r="BG378" s="113">
        <f t="shared" si="53"/>
        <v>0</v>
      </c>
      <c r="BH378" s="113">
        <f t="shared" si="54"/>
        <v>0</v>
      </c>
      <c r="BI378" s="113">
        <f t="shared" si="55"/>
        <v>0</v>
      </c>
      <c r="BJ378" s="21" t="s">
        <v>141</v>
      </c>
      <c r="BK378" s="181">
        <f t="shared" si="56"/>
        <v>0</v>
      </c>
      <c r="BL378" s="21" t="s">
        <v>172</v>
      </c>
      <c r="BM378" s="21" t="s">
        <v>683</v>
      </c>
    </row>
    <row r="379" spans="2:65" s="1" customFormat="1" ht="16.5" customHeight="1">
      <c r="B379" s="37"/>
      <c r="C379" s="198" t="s">
        <v>507</v>
      </c>
      <c r="D379" s="198" t="s">
        <v>221</v>
      </c>
      <c r="E379" s="199" t="s">
        <v>684</v>
      </c>
      <c r="F379" s="289" t="s">
        <v>685</v>
      </c>
      <c r="G379" s="289"/>
      <c r="H379" s="289"/>
      <c r="I379" s="289"/>
      <c r="J379" s="200" t="s">
        <v>219</v>
      </c>
      <c r="K379" s="201">
        <v>8</v>
      </c>
      <c r="L379" s="202">
        <v>0</v>
      </c>
      <c r="M379" s="290"/>
      <c r="N379" s="290"/>
      <c r="O379" s="291"/>
      <c r="P379" s="280">
        <f t="shared" si="44"/>
        <v>0</v>
      </c>
      <c r="Q379" s="280"/>
      <c r="R379" s="39"/>
      <c r="T379" s="177" t="s">
        <v>21</v>
      </c>
      <c r="U379" s="46" t="s">
        <v>49</v>
      </c>
      <c r="V379" s="178">
        <f t="shared" si="45"/>
        <v>0</v>
      </c>
      <c r="W379" s="178">
        <f t="shared" si="46"/>
        <v>0</v>
      </c>
      <c r="X379" s="178">
        <f t="shared" si="47"/>
        <v>0</v>
      </c>
      <c r="Y379" s="38"/>
      <c r="Z379" s="179">
        <f t="shared" si="48"/>
        <v>0</v>
      </c>
      <c r="AA379" s="179">
        <v>0</v>
      </c>
      <c r="AB379" s="179">
        <f t="shared" si="49"/>
        <v>0</v>
      </c>
      <c r="AC379" s="179">
        <v>0</v>
      </c>
      <c r="AD379" s="179">
        <f t="shared" si="50"/>
        <v>0</v>
      </c>
      <c r="AE379" s="180" t="s">
        <v>21</v>
      </c>
      <c r="AR379" s="21" t="s">
        <v>185</v>
      </c>
      <c r="AT379" s="21" t="s">
        <v>221</v>
      </c>
      <c r="AU379" s="21" t="s">
        <v>141</v>
      </c>
      <c r="AY379" s="21" t="s">
        <v>167</v>
      </c>
      <c r="BE379" s="113">
        <f t="shared" si="51"/>
        <v>0</v>
      </c>
      <c r="BF379" s="113">
        <f t="shared" si="52"/>
        <v>0</v>
      </c>
      <c r="BG379" s="113">
        <f t="shared" si="53"/>
        <v>0</v>
      </c>
      <c r="BH379" s="113">
        <f t="shared" si="54"/>
        <v>0</v>
      </c>
      <c r="BI379" s="113">
        <f t="shared" si="55"/>
        <v>0</v>
      </c>
      <c r="BJ379" s="21" t="s">
        <v>141</v>
      </c>
      <c r="BK379" s="181">
        <f t="shared" si="56"/>
        <v>0</v>
      </c>
      <c r="BL379" s="21" t="s">
        <v>172</v>
      </c>
      <c r="BM379" s="21" t="s">
        <v>686</v>
      </c>
    </row>
    <row r="380" spans="2:65" s="1" customFormat="1" ht="25.5" customHeight="1">
      <c r="B380" s="37"/>
      <c r="C380" s="198" t="s">
        <v>687</v>
      </c>
      <c r="D380" s="198" t="s">
        <v>221</v>
      </c>
      <c r="E380" s="199" t="s">
        <v>688</v>
      </c>
      <c r="F380" s="289" t="s">
        <v>689</v>
      </c>
      <c r="G380" s="289"/>
      <c r="H380" s="289"/>
      <c r="I380" s="289"/>
      <c r="J380" s="200" t="s">
        <v>219</v>
      </c>
      <c r="K380" s="201">
        <v>4</v>
      </c>
      <c r="L380" s="202">
        <v>0</v>
      </c>
      <c r="M380" s="290"/>
      <c r="N380" s="290"/>
      <c r="O380" s="291"/>
      <c r="P380" s="280">
        <f t="shared" si="44"/>
        <v>0</v>
      </c>
      <c r="Q380" s="280"/>
      <c r="R380" s="39"/>
      <c r="T380" s="177" t="s">
        <v>21</v>
      </c>
      <c r="U380" s="46" t="s">
        <v>49</v>
      </c>
      <c r="V380" s="178">
        <f t="shared" si="45"/>
        <v>0</v>
      </c>
      <c r="W380" s="178">
        <f t="shared" si="46"/>
        <v>0</v>
      </c>
      <c r="X380" s="178">
        <f t="shared" si="47"/>
        <v>0</v>
      </c>
      <c r="Y380" s="38"/>
      <c r="Z380" s="179">
        <f t="shared" si="48"/>
        <v>0</v>
      </c>
      <c r="AA380" s="179">
        <v>0</v>
      </c>
      <c r="AB380" s="179">
        <f t="shared" si="49"/>
        <v>0</v>
      </c>
      <c r="AC380" s="179">
        <v>0</v>
      </c>
      <c r="AD380" s="179">
        <f t="shared" si="50"/>
        <v>0</v>
      </c>
      <c r="AE380" s="180" t="s">
        <v>21</v>
      </c>
      <c r="AR380" s="21" t="s">
        <v>185</v>
      </c>
      <c r="AT380" s="21" t="s">
        <v>221</v>
      </c>
      <c r="AU380" s="21" t="s">
        <v>141</v>
      </c>
      <c r="AY380" s="21" t="s">
        <v>167</v>
      </c>
      <c r="BE380" s="113">
        <f t="shared" si="51"/>
        <v>0</v>
      </c>
      <c r="BF380" s="113">
        <f t="shared" si="52"/>
        <v>0</v>
      </c>
      <c r="BG380" s="113">
        <f t="shared" si="53"/>
        <v>0</v>
      </c>
      <c r="BH380" s="113">
        <f t="shared" si="54"/>
        <v>0</v>
      </c>
      <c r="BI380" s="113">
        <f t="shared" si="55"/>
        <v>0</v>
      </c>
      <c r="BJ380" s="21" t="s">
        <v>141</v>
      </c>
      <c r="BK380" s="181">
        <f t="shared" si="56"/>
        <v>0</v>
      </c>
      <c r="BL380" s="21" t="s">
        <v>172</v>
      </c>
      <c r="BM380" s="21" t="s">
        <v>690</v>
      </c>
    </row>
    <row r="381" spans="2:65" s="1" customFormat="1" ht="25.5" customHeight="1">
      <c r="B381" s="37"/>
      <c r="C381" s="198" t="s">
        <v>511</v>
      </c>
      <c r="D381" s="198" t="s">
        <v>221</v>
      </c>
      <c r="E381" s="199" t="s">
        <v>691</v>
      </c>
      <c r="F381" s="289" t="s">
        <v>692</v>
      </c>
      <c r="G381" s="289"/>
      <c r="H381" s="289"/>
      <c r="I381" s="289"/>
      <c r="J381" s="200" t="s">
        <v>219</v>
      </c>
      <c r="K381" s="201">
        <v>10</v>
      </c>
      <c r="L381" s="202">
        <v>0</v>
      </c>
      <c r="M381" s="290"/>
      <c r="N381" s="290"/>
      <c r="O381" s="291"/>
      <c r="P381" s="280">
        <f t="shared" si="44"/>
        <v>0</v>
      </c>
      <c r="Q381" s="280"/>
      <c r="R381" s="39"/>
      <c r="T381" s="177" t="s">
        <v>21</v>
      </c>
      <c r="U381" s="46" t="s">
        <v>49</v>
      </c>
      <c r="V381" s="178">
        <f t="shared" si="45"/>
        <v>0</v>
      </c>
      <c r="W381" s="178">
        <f t="shared" si="46"/>
        <v>0</v>
      </c>
      <c r="X381" s="178">
        <f t="shared" si="47"/>
        <v>0</v>
      </c>
      <c r="Y381" s="38"/>
      <c r="Z381" s="179">
        <f t="shared" si="48"/>
        <v>0</v>
      </c>
      <c r="AA381" s="179">
        <v>0</v>
      </c>
      <c r="AB381" s="179">
        <f t="shared" si="49"/>
        <v>0</v>
      </c>
      <c r="AC381" s="179">
        <v>0</v>
      </c>
      <c r="AD381" s="179">
        <f t="shared" si="50"/>
        <v>0</v>
      </c>
      <c r="AE381" s="180" t="s">
        <v>21</v>
      </c>
      <c r="AR381" s="21" t="s">
        <v>185</v>
      </c>
      <c r="AT381" s="21" t="s">
        <v>221</v>
      </c>
      <c r="AU381" s="21" t="s">
        <v>141</v>
      </c>
      <c r="AY381" s="21" t="s">
        <v>167</v>
      </c>
      <c r="BE381" s="113">
        <f t="shared" si="51"/>
        <v>0</v>
      </c>
      <c r="BF381" s="113">
        <f t="shared" si="52"/>
        <v>0</v>
      </c>
      <c r="BG381" s="113">
        <f t="shared" si="53"/>
        <v>0</v>
      </c>
      <c r="BH381" s="113">
        <f t="shared" si="54"/>
        <v>0</v>
      </c>
      <c r="BI381" s="113">
        <f t="shared" si="55"/>
        <v>0</v>
      </c>
      <c r="BJ381" s="21" t="s">
        <v>141</v>
      </c>
      <c r="BK381" s="181">
        <f t="shared" si="56"/>
        <v>0</v>
      </c>
      <c r="BL381" s="21" t="s">
        <v>172</v>
      </c>
      <c r="BM381" s="21" t="s">
        <v>693</v>
      </c>
    </row>
    <row r="382" spans="2:65" s="1" customFormat="1" ht="16.5" customHeight="1">
      <c r="B382" s="37"/>
      <c r="C382" s="172" t="s">
        <v>694</v>
      </c>
      <c r="D382" s="172" t="s">
        <v>168</v>
      </c>
      <c r="E382" s="173" t="s">
        <v>695</v>
      </c>
      <c r="F382" s="279" t="s">
        <v>696</v>
      </c>
      <c r="G382" s="279"/>
      <c r="H382" s="279"/>
      <c r="I382" s="279"/>
      <c r="J382" s="174" t="s">
        <v>219</v>
      </c>
      <c r="K382" s="175">
        <v>4</v>
      </c>
      <c r="L382" s="176">
        <v>0</v>
      </c>
      <c r="M382" s="281">
        <v>0</v>
      </c>
      <c r="N382" s="282"/>
      <c r="O382" s="282"/>
      <c r="P382" s="280">
        <f t="shared" si="44"/>
        <v>0</v>
      </c>
      <c r="Q382" s="280"/>
      <c r="R382" s="39"/>
      <c r="T382" s="177" t="s">
        <v>21</v>
      </c>
      <c r="U382" s="46" t="s">
        <v>49</v>
      </c>
      <c r="V382" s="178">
        <f t="shared" si="45"/>
        <v>0</v>
      </c>
      <c r="W382" s="178">
        <f t="shared" si="46"/>
        <v>0</v>
      </c>
      <c r="X382" s="178">
        <f t="shared" si="47"/>
        <v>0</v>
      </c>
      <c r="Y382" s="38"/>
      <c r="Z382" s="179">
        <f t="shared" si="48"/>
        <v>0</v>
      </c>
      <c r="AA382" s="179">
        <v>0</v>
      </c>
      <c r="AB382" s="179">
        <f t="shared" si="49"/>
        <v>0</v>
      </c>
      <c r="AC382" s="179">
        <v>0</v>
      </c>
      <c r="AD382" s="179">
        <f t="shared" si="50"/>
        <v>0</v>
      </c>
      <c r="AE382" s="180" t="s">
        <v>21</v>
      </c>
      <c r="AR382" s="21" t="s">
        <v>172</v>
      </c>
      <c r="AT382" s="21" t="s">
        <v>168</v>
      </c>
      <c r="AU382" s="21" t="s">
        <v>141</v>
      </c>
      <c r="AY382" s="21" t="s">
        <v>167</v>
      </c>
      <c r="BE382" s="113">
        <f t="shared" si="51"/>
        <v>0</v>
      </c>
      <c r="BF382" s="113">
        <f t="shared" si="52"/>
        <v>0</v>
      </c>
      <c r="BG382" s="113">
        <f t="shared" si="53"/>
        <v>0</v>
      </c>
      <c r="BH382" s="113">
        <f t="shared" si="54"/>
        <v>0</v>
      </c>
      <c r="BI382" s="113">
        <f t="shared" si="55"/>
        <v>0</v>
      </c>
      <c r="BJ382" s="21" t="s">
        <v>141</v>
      </c>
      <c r="BK382" s="181">
        <f t="shared" si="56"/>
        <v>0</v>
      </c>
      <c r="BL382" s="21" t="s">
        <v>172</v>
      </c>
      <c r="BM382" s="21" t="s">
        <v>697</v>
      </c>
    </row>
    <row r="383" spans="2:65" s="1" customFormat="1" ht="25.5" customHeight="1">
      <c r="B383" s="37"/>
      <c r="C383" s="198" t="s">
        <v>515</v>
      </c>
      <c r="D383" s="198" t="s">
        <v>221</v>
      </c>
      <c r="E383" s="199" t="s">
        <v>698</v>
      </c>
      <c r="F383" s="289" t="s">
        <v>699</v>
      </c>
      <c r="G383" s="289"/>
      <c r="H383" s="289"/>
      <c r="I383" s="289"/>
      <c r="J383" s="200" t="s">
        <v>219</v>
      </c>
      <c r="K383" s="201">
        <v>4</v>
      </c>
      <c r="L383" s="202">
        <v>0</v>
      </c>
      <c r="M383" s="290"/>
      <c r="N383" s="290"/>
      <c r="O383" s="291"/>
      <c r="P383" s="280">
        <f t="shared" si="44"/>
        <v>0</v>
      </c>
      <c r="Q383" s="280"/>
      <c r="R383" s="39"/>
      <c r="T383" s="177" t="s">
        <v>21</v>
      </c>
      <c r="U383" s="46" t="s">
        <v>49</v>
      </c>
      <c r="V383" s="178">
        <f t="shared" si="45"/>
        <v>0</v>
      </c>
      <c r="W383" s="178">
        <f t="shared" si="46"/>
        <v>0</v>
      </c>
      <c r="X383" s="178">
        <f t="shared" si="47"/>
        <v>0</v>
      </c>
      <c r="Y383" s="38"/>
      <c r="Z383" s="179">
        <f t="shared" si="48"/>
        <v>0</v>
      </c>
      <c r="AA383" s="179">
        <v>0</v>
      </c>
      <c r="AB383" s="179">
        <f t="shared" si="49"/>
        <v>0</v>
      </c>
      <c r="AC383" s="179">
        <v>0</v>
      </c>
      <c r="AD383" s="179">
        <f t="shared" si="50"/>
        <v>0</v>
      </c>
      <c r="AE383" s="180" t="s">
        <v>21</v>
      </c>
      <c r="AR383" s="21" t="s">
        <v>185</v>
      </c>
      <c r="AT383" s="21" t="s">
        <v>221</v>
      </c>
      <c r="AU383" s="21" t="s">
        <v>141</v>
      </c>
      <c r="AY383" s="21" t="s">
        <v>167</v>
      </c>
      <c r="BE383" s="113">
        <f t="shared" si="51"/>
        <v>0</v>
      </c>
      <c r="BF383" s="113">
        <f t="shared" si="52"/>
        <v>0</v>
      </c>
      <c r="BG383" s="113">
        <f t="shared" si="53"/>
        <v>0</v>
      </c>
      <c r="BH383" s="113">
        <f t="shared" si="54"/>
        <v>0</v>
      </c>
      <c r="BI383" s="113">
        <f t="shared" si="55"/>
        <v>0</v>
      </c>
      <c r="BJ383" s="21" t="s">
        <v>141</v>
      </c>
      <c r="BK383" s="181">
        <f t="shared" si="56"/>
        <v>0</v>
      </c>
      <c r="BL383" s="21" t="s">
        <v>172</v>
      </c>
      <c r="BM383" s="21" t="s">
        <v>700</v>
      </c>
    </row>
    <row r="384" spans="2:65" s="1" customFormat="1" ht="25.5" customHeight="1">
      <c r="B384" s="37"/>
      <c r="C384" s="172" t="s">
        <v>701</v>
      </c>
      <c r="D384" s="172" t="s">
        <v>168</v>
      </c>
      <c r="E384" s="173" t="s">
        <v>702</v>
      </c>
      <c r="F384" s="279" t="s">
        <v>703</v>
      </c>
      <c r="G384" s="279"/>
      <c r="H384" s="279"/>
      <c r="I384" s="279"/>
      <c r="J384" s="174" t="s">
        <v>219</v>
      </c>
      <c r="K384" s="175">
        <v>6</v>
      </c>
      <c r="L384" s="176">
        <v>0</v>
      </c>
      <c r="M384" s="281">
        <v>0</v>
      </c>
      <c r="N384" s="282"/>
      <c r="O384" s="282"/>
      <c r="P384" s="280">
        <f t="shared" si="44"/>
        <v>0</v>
      </c>
      <c r="Q384" s="280"/>
      <c r="R384" s="39"/>
      <c r="T384" s="177" t="s">
        <v>21</v>
      </c>
      <c r="U384" s="46" t="s">
        <v>49</v>
      </c>
      <c r="V384" s="178">
        <f t="shared" si="45"/>
        <v>0</v>
      </c>
      <c r="W384" s="178">
        <f t="shared" si="46"/>
        <v>0</v>
      </c>
      <c r="X384" s="178">
        <f t="shared" si="47"/>
        <v>0</v>
      </c>
      <c r="Y384" s="38"/>
      <c r="Z384" s="179">
        <f t="shared" si="48"/>
        <v>0</v>
      </c>
      <c r="AA384" s="179">
        <v>0</v>
      </c>
      <c r="AB384" s="179">
        <f t="shared" si="49"/>
        <v>0</v>
      </c>
      <c r="AC384" s="179">
        <v>0</v>
      </c>
      <c r="AD384" s="179">
        <f t="shared" si="50"/>
        <v>0</v>
      </c>
      <c r="AE384" s="180" t="s">
        <v>21</v>
      </c>
      <c r="AR384" s="21" t="s">
        <v>172</v>
      </c>
      <c r="AT384" s="21" t="s">
        <v>168</v>
      </c>
      <c r="AU384" s="21" t="s">
        <v>141</v>
      </c>
      <c r="AY384" s="21" t="s">
        <v>167</v>
      </c>
      <c r="BE384" s="113">
        <f t="shared" si="51"/>
        <v>0</v>
      </c>
      <c r="BF384" s="113">
        <f t="shared" si="52"/>
        <v>0</v>
      </c>
      <c r="BG384" s="113">
        <f t="shared" si="53"/>
        <v>0</v>
      </c>
      <c r="BH384" s="113">
        <f t="shared" si="54"/>
        <v>0</v>
      </c>
      <c r="BI384" s="113">
        <f t="shared" si="55"/>
        <v>0</v>
      </c>
      <c r="BJ384" s="21" t="s">
        <v>141</v>
      </c>
      <c r="BK384" s="181">
        <f t="shared" si="56"/>
        <v>0</v>
      </c>
      <c r="BL384" s="21" t="s">
        <v>172</v>
      </c>
      <c r="BM384" s="21" t="s">
        <v>704</v>
      </c>
    </row>
    <row r="385" spans="2:65" s="10" customFormat="1" ht="16.5" customHeight="1">
      <c r="B385" s="182"/>
      <c r="C385" s="183"/>
      <c r="D385" s="183"/>
      <c r="E385" s="184" t="s">
        <v>21</v>
      </c>
      <c r="F385" s="283" t="s">
        <v>705</v>
      </c>
      <c r="G385" s="284"/>
      <c r="H385" s="284"/>
      <c r="I385" s="284"/>
      <c r="J385" s="183"/>
      <c r="K385" s="185">
        <v>6</v>
      </c>
      <c r="L385" s="183"/>
      <c r="M385" s="183"/>
      <c r="N385" s="183"/>
      <c r="O385" s="183"/>
      <c r="P385" s="183"/>
      <c r="Q385" s="183"/>
      <c r="R385" s="186"/>
      <c r="T385" s="187"/>
      <c r="U385" s="183"/>
      <c r="V385" s="183"/>
      <c r="W385" s="183"/>
      <c r="X385" s="183"/>
      <c r="Y385" s="183"/>
      <c r="Z385" s="183"/>
      <c r="AA385" s="183"/>
      <c r="AB385" s="183"/>
      <c r="AC385" s="183"/>
      <c r="AD385" s="183"/>
      <c r="AE385" s="188"/>
      <c r="AT385" s="189" t="s">
        <v>174</v>
      </c>
      <c r="AU385" s="189" t="s">
        <v>141</v>
      </c>
      <c r="AV385" s="10" t="s">
        <v>141</v>
      </c>
      <c r="AW385" s="10" t="s">
        <v>7</v>
      </c>
      <c r="AX385" s="10" t="s">
        <v>84</v>
      </c>
      <c r="AY385" s="189" t="s">
        <v>167</v>
      </c>
    </row>
    <row r="386" spans="2:65" s="11" customFormat="1" ht="16.5" customHeight="1">
      <c r="B386" s="190"/>
      <c r="C386" s="191"/>
      <c r="D386" s="191"/>
      <c r="E386" s="192" t="s">
        <v>21</v>
      </c>
      <c r="F386" s="285" t="s">
        <v>175</v>
      </c>
      <c r="G386" s="286"/>
      <c r="H386" s="286"/>
      <c r="I386" s="286"/>
      <c r="J386" s="191"/>
      <c r="K386" s="193">
        <v>6</v>
      </c>
      <c r="L386" s="191"/>
      <c r="M386" s="191"/>
      <c r="N386" s="191"/>
      <c r="O386" s="191"/>
      <c r="P386" s="191"/>
      <c r="Q386" s="191"/>
      <c r="R386" s="194"/>
      <c r="T386" s="195"/>
      <c r="U386" s="191"/>
      <c r="V386" s="191"/>
      <c r="W386" s="191"/>
      <c r="X386" s="191"/>
      <c r="Y386" s="191"/>
      <c r="Z386" s="191"/>
      <c r="AA386" s="191"/>
      <c r="AB386" s="191"/>
      <c r="AC386" s="191"/>
      <c r="AD386" s="191"/>
      <c r="AE386" s="196"/>
      <c r="AT386" s="197" t="s">
        <v>174</v>
      </c>
      <c r="AU386" s="197" t="s">
        <v>141</v>
      </c>
      <c r="AV386" s="11" t="s">
        <v>172</v>
      </c>
      <c r="AW386" s="11" t="s">
        <v>7</v>
      </c>
      <c r="AX386" s="11" t="s">
        <v>92</v>
      </c>
      <c r="AY386" s="197" t="s">
        <v>167</v>
      </c>
    </row>
    <row r="387" spans="2:65" s="1" customFormat="1" ht="25.5" customHeight="1">
      <c r="B387" s="37"/>
      <c r="C387" s="198" t="s">
        <v>519</v>
      </c>
      <c r="D387" s="198" t="s">
        <v>221</v>
      </c>
      <c r="E387" s="199" t="s">
        <v>706</v>
      </c>
      <c r="F387" s="289" t="s">
        <v>707</v>
      </c>
      <c r="G387" s="289"/>
      <c r="H387" s="289"/>
      <c r="I387" s="289"/>
      <c r="J387" s="200" t="s">
        <v>219</v>
      </c>
      <c r="K387" s="201">
        <v>3</v>
      </c>
      <c r="L387" s="202">
        <v>0</v>
      </c>
      <c r="M387" s="290"/>
      <c r="N387" s="290"/>
      <c r="O387" s="291"/>
      <c r="P387" s="280">
        <f>ROUND(V387*K387,3)</f>
        <v>0</v>
      </c>
      <c r="Q387" s="280"/>
      <c r="R387" s="39"/>
      <c r="T387" s="177" t="s">
        <v>21</v>
      </c>
      <c r="U387" s="46" t="s">
        <v>49</v>
      </c>
      <c r="V387" s="178">
        <f>L387+M387</f>
        <v>0</v>
      </c>
      <c r="W387" s="178">
        <f>ROUND(L387*K387,3)</f>
        <v>0</v>
      </c>
      <c r="X387" s="178">
        <f>ROUND(M387*K387,3)</f>
        <v>0</v>
      </c>
      <c r="Y387" s="38"/>
      <c r="Z387" s="179">
        <f>Y387*K387</f>
        <v>0</v>
      </c>
      <c r="AA387" s="179">
        <v>0</v>
      </c>
      <c r="AB387" s="179">
        <f>AA387*K387</f>
        <v>0</v>
      </c>
      <c r="AC387" s="179">
        <v>0</v>
      </c>
      <c r="AD387" s="179">
        <f>AC387*K387</f>
        <v>0</v>
      </c>
      <c r="AE387" s="180" t="s">
        <v>21</v>
      </c>
      <c r="AR387" s="21" t="s">
        <v>185</v>
      </c>
      <c r="AT387" s="21" t="s">
        <v>221</v>
      </c>
      <c r="AU387" s="21" t="s">
        <v>141</v>
      </c>
      <c r="AY387" s="21" t="s">
        <v>167</v>
      </c>
      <c r="BE387" s="113">
        <f>IF(U387="základná",P387,0)</f>
        <v>0</v>
      </c>
      <c r="BF387" s="113">
        <f>IF(U387="znížená",P387,0)</f>
        <v>0</v>
      </c>
      <c r="BG387" s="113">
        <f>IF(U387="zákl. prenesená",P387,0)</f>
        <v>0</v>
      </c>
      <c r="BH387" s="113">
        <f>IF(U387="zníž. prenesená",P387,0)</f>
        <v>0</v>
      </c>
      <c r="BI387" s="113">
        <f>IF(U387="nulová",P387,0)</f>
        <v>0</v>
      </c>
      <c r="BJ387" s="21" t="s">
        <v>141</v>
      </c>
      <c r="BK387" s="181">
        <f>ROUND(V387*K387,3)</f>
        <v>0</v>
      </c>
      <c r="BL387" s="21" t="s">
        <v>172</v>
      </c>
      <c r="BM387" s="21" t="s">
        <v>708</v>
      </c>
    </row>
    <row r="388" spans="2:65" s="10" customFormat="1" ht="16.5" customHeight="1">
      <c r="B388" s="182"/>
      <c r="C388" s="183"/>
      <c r="D388" s="183"/>
      <c r="E388" s="184" t="s">
        <v>21</v>
      </c>
      <c r="F388" s="283" t="s">
        <v>179</v>
      </c>
      <c r="G388" s="284"/>
      <c r="H388" s="284"/>
      <c r="I388" s="284"/>
      <c r="J388" s="183"/>
      <c r="K388" s="185">
        <v>3</v>
      </c>
      <c r="L388" s="183"/>
      <c r="M388" s="183"/>
      <c r="N388" s="183"/>
      <c r="O388" s="183"/>
      <c r="P388" s="183"/>
      <c r="Q388" s="183"/>
      <c r="R388" s="186"/>
      <c r="T388" s="187"/>
      <c r="U388" s="183"/>
      <c r="V388" s="183"/>
      <c r="W388" s="183"/>
      <c r="X388" s="183"/>
      <c r="Y388" s="183"/>
      <c r="Z388" s="183"/>
      <c r="AA388" s="183"/>
      <c r="AB388" s="183"/>
      <c r="AC388" s="183"/>
      <c r="AD388" s="183"/>
      <c r="AE388" s="188"/>
      <c r="AT388" s="189" t="s">
        <v>174</v>
      </c>
      <c r="AU388" s="189" t="s">
        <v>141</v>
      </c>
      <c r="AV388" s="10" t="s">
        <v>141</v>
      </c>
      <c r="AW388" s="10" t="s">
        <v>7</v>
      </c>
      <c r="AX388" s="10" t="s">
        <v>84</v>
      </c>
      <c r="AY388" s="189" t="s">
        <v>167</v>
      </c>
    </row>
    <row r="389" spans="2:65" s="11" customFormat="1" ht="16.5" customHeight="1">
      <c r="B389" s="190"/>
      <c r="C389" s="191"/>
      <c r="D389" s="191"/>
      <c r="E389" s="192" t="s">
        <v>21</v>
      </c>
      <c r="F389" s="285" t="s">
        <v>175</v>
      </c>
      <c r="G389" s="286"/>
      <c r="H389" s="286"/>
      <c r="I389" s="286"/>
      <c r="J389" s="191"/>
      <c r="K389" s="193">
        <v>3</v>
      </c>
      <c r="L389" s="191"/>
      <c r="M389" s="191"/>
      <c r="N389" s="191"/>
      <c r="O389" s="191"/>
      <c r="P389" s="191"/>
      <c r="Q389" s="191"/>
      <c r="R389" s="194"/>
      <c r="T389" s="195"/>
      <c r="U389" s="191"/>
      <c r="V389" s="191"/>
      <c r="W389" s="191"/>
      <c r="X389" s="191"/>
      <c r="Y389" s="191"/>
      <c r="Z389" s="191"/>
      <c r="AA389" s="191"/>
      <c r="AB389" s="191"/>
      <c r="AC389" s="191"/>
      <c r="AD389" s="191"/>
      <c r="AE389" s="196"/>
      <c r="AT389" s="197" t="s">
        <v>174</v>
      </c>
      <c r="AU389" s="197" t="s">
        <v>141</v>
      </c>
      <c r="AV389" s="11" t="s">
        <v>172</v>
      </c>
      <c r="AW389" s="11" t="s">
        <v>7</v>
      </c>
      <c r="AX389" s="11" t="s">
        <v>92</v>
      </c>
      <c r="AY389" s="197" t="s">
        <v>167</v>
      </c>
    </row>
    <row r="390" spans="2:65" s="1" customFormat="1" ht="25.5" customHeight="1">
      <c r="B390" s="37"/>
      <c r="C390" s="198" t="s">
        <v>709</v>
      </c>
      <c r="D390" s="198" t="s">
        <v>221</v>
      </c>
      <c r="E390" s="199" t="s">
        <v>710</v>
      </c>
      <c r="F390" s="289" t="s">
        <v>711</v>
      </c>
      <c r="G390" s="289"/>
      <c r="H390" s="289"/>
      <c r="I390" s="289"/>
      <c r="J390" s="200" t="s">
        <v>219</v>
      </c>
      <c r="K390" s="201">
        <v>3</v>
      </c>
      <c r="L390" s="202">
        <v>0</v>
      </c>
      <c r="M390" s="290"/>
      <c r="N390" s="290"/>
      <c r="O390" s="291"/>
      <c r="P390" s="280">
        <f>ROUND(V390*K390,3)</f>
        <v>0</v>
      </c>
      <c r="Q390" s="280"/>
      <c r="R390" s="39"/>
      <c r="T390" s="177" t="s">
        <v>21</v>
      </c>
      <c r="U390" s="46" t="s">
        <v>49</v>
      </c>
      <c r="V390" s="178">
        <f>L390+M390</f>
        <v>0</v>
      </c>
      <c r="W390" s="178">
        <f>ROUND(L390*K390,3)</f>
        <v>0</v>
      </c>
      <c r="X390" s="178">
        <f>ROUND(M390*K390,3)</f>
        <v>0</v>
      </c>
      <c r="Y390" s="38"/>
      <c r="Z390" s="179">
        <f>Y390*K390</f>
        <v>0</v>
      </c>
      <c r="AA390" s="179">
        <v>0</v>
      </c>
      <c r="AB390" s="179">
        <f>AA390*K390</f>
        <v>0</v>
      </c>
      <c r="AC390" s="179">
        <v>0</v>
      </c>
      <c r="AD390" s="179">
        <f>AC390*K390</f>
        <v>0</v>
      </c>
      <c r="AE390" s="180" t="s">
        <v>21</v>
      </c>
      <c r="AR390" s="21" t="s">
        <v>185</v>
      </c>
      <c r="AT390" s="21" t="s">
        <v>221</v>
      </c>
      <c r="AU390" s="21" t="s">
        <v>141</v>
      </c>
      <c r="AY390" s="21" t="s">
        <v>167</v>
      </c>
      <c r="BE390" s="113">
        <f>IF(U390="základná",P390,0)</f>
        <v>0</v>
      </c>
      <c r="BF390" s="113">
        <f>IF(U390="znížená",P390,0)</f>
        <v>0</v>
      </c>
      <c r="BG390" s="113">
        <f>IF(U390="zákl. prenesená",P390,0)</f>
        <v>0</v>
      </c>
      <c r="BH390" s="113">
        <f>IF(U390="zníž. prenesená",P390,0)</f>
        <v>0</v>
      </c>
      <c r="BI390" s="113">
        <f>IF(U390="nulová",P390,0)</f>
        <v>0</v>
      </c>
      <c r="BJ390" s="21" t="s">
        <v>141</v>
      </c>
      <c r="BK390" s="181">
        <f>ROUND(V390*K390,3)</f>
        <v>0</v>
      </c>
      <c r="BL390" s="21" t="s">
        <v>172</v>
      </c>
      <c r="BM390" s="21" t="s">
        <v>712</v>
      </c>
    </row>
    <row r="391" spans="2:65" s="10" customFormat="1" ht="16.5" customHeight="1">
      <c r="B391" s="182"/>
      <c r="C391" s="183"/>
      <c r="D391" s="183"/>
      <c r="E391" s="184" t="s">
        <v>21</v>
      </c>
      <c r="F391" s="283" t="s">
        <v>179</v>
      </c>
      <c r="G391" s="284"/>
      <c r="H391" s="284"/>
      <c r="I391" s="284"/>
      <c r="J391" s="183"/>
      <c r="K391" s="185">
        <v>3</v>
      </c>
      <c r="L391" s="183"/>
      <c r="M391" s="183"/>
      <c r="N391" s="183"/>
      <c r="O391" s="183"/>
      <c r="P391" s="183"/>
      <c r="Q391" s="183"/>
      <c r="R391" s="186"/>
      <c r="T391" s="187"/>
      <c r="U391" s="183"/>
      <c r="V391" s="183"/>
      <c r="W391" s="183"/>
      <c r="X391" s="183"/>
      <c r="Y391" s="183"/>
      <c r="Z391" s="183"/>
      <c r="AA391" s="183"/>
      <c r="AB391" s="183"/>
      <c r="AC391" s="183"/>
      <c r="AD391" s="183"/>
      <c r="AE391" s="188"/>
      <c r="AT391" s="189" t="s">
        <v>174</v>
      </c>
      <c r="AU391" s="189" t="s">
        <v>141</v>
      </c>
      <c r="AV391" s="10" t="s">
        <v>141</v>
      </c>
      <c r="AW391" s="10" t="s">
        <v>7</v>
      </c>
      <c r="AX391" s="10" t="s">
        <v>84</v>
      </c>
      <c r="AY391" s="189" t="s">
        <v>167</v>
      </c>
    </row>
    <row r="392" spans="2:65" s="11" customFormat="1" ht="16.5" customHeight="1">
      <c r="B392" s="190"/>
      <c r="C392" s="191"/>
      <c r="D392" s="191"/>
      <c r="E392" s="192" t="s">
        <v>21</v>
      </c>
      <c r="F392" s="285" t="s">
        <v>175</v>
      </c>
      <c r="G392" s="286"/>
      <c r="H392" s="286"/>
      <c r="I392" s="286"/>
      <c r="J392" s="191"/>
      <c r="K392" s="193">
        <v>3</v>
      </c>
      <c r="L392" s="191"/>
      <c r="M392" s="191"/>
      <c r="N392" s="191"/>
      <c r="O392" s="191"/>
      <c r="P392" s="191"/>
      <c r="Q392" s="191"/>
      <c r="R392" s="194"/>
      <c r="T392" s="195"/>
      <c r="U392" s="191"/>
      <c r="V392" s="191"/>
      <c r="W392" s="191"/>
      <c r="X392" s="191"/>
      <c r="Y392" s="191"/>
      <c r="Z392" s="191"/>
      <c r="AA392" s="191"/>
      <c r="AB392" s="191"/>
      <c r="AC392" s="191"/>
      <c r="AD392" s="191"/>
      <c r="AE392" s="196"/>
      <c r="AT392" s="197" t="s">
        <v>174</v>
      </c>
      <c r="AU392" s="197" t="s">
        <v>141</v>
      </c>
      <c r="AV392" s="11" t="s">
        <v>172</v>
      </c>
      <c r="AW392" s="11" t="s">
        <v>7</v>
      </c>
      <c r="AX392" s="11" t="s">
        <v>92</v>
      </c>
      <c r="AY392" s="197" t="s">
        <v>167</v>
      </c>
    </row>
    <row r="393" spans="2:65" s="1" customFormat="1" ht="38.25" customHeight="1">
      <c r="B393" s="37"/>
      <c r="C393" s="172" t="s">
        <v>523</v>
      </c>
      <c r="D393" s="172" t="s">
        <v>168</v>
      </c>
      <c r="E393" s="173" t="s">
        <v>713</v>
      </c>
      <c r="F393" s="279" t="s">
        <v>714</v>
      </c>
      <c r="G393" s="279"/>
      <c r="H393" s="279"/>
      <c r="I393" s="279"/>
      <c r="J393" s="174" t="s">
        <v>219</v>
      </c>
      <c r="K393" s="175">
        <v>6</v>
      </c>
      <c r="L393" s="176">
        <v>0</v>
      </c>
      <c r="M393" s="281">
        <v>0</v>
      </c>
      <c r="N393" s="282"/>
      <c r="O393" s="282"/>
      <c r="P393" s="280">
        <f t="shared" ref="P393:P400" si="57">ROUND(V393*K393,3)</f>
        <v>0</v>
      </c>
      <c r="Q393" s="280"/>
      <c r="R393" s="39"/>
      <c r="T393" s="177" t="s">
        <v>21</v>
      </c>
      <c r="U393" s="46" t="s">
        <v>49</v>
      </c>
      <c r="V393" s="178">
        <f t="shared" ref="V393:V400" si="58">L393+M393</f>
        <v>0</v>
      </c>
      <c r="W393" s="178">
        <f t="shared" ref="W393:W400" si="59">ROUND(L393*K393,3)</f>
        <v>0</v>
      </c>
      <c r="X393" s="178">
        <f t="shared" ref="X393:X400" si="60">ROUND(M393*K393,3)</f>
        <v>0</v>
      </c>
      <c r="Y393" s="38"/>
      <c r="Z393" s="179">
        <f t="shared" ref="Z393:Z400" si="61">Y393*K393</f>
        <v>0</v>
      </c>
      <c r="AA393" s="179">
        <v>0</v>
      </c>
      <c r="AB393" s="179">
        <f t="shared" ref="AB393:AB400" si="62">AA393*K393</f>
        <v>0</v>
      </c>
      <c r="AC393" s="179">
        <v>0</v>
      </c>
      <c r="AD393" s="179">
        <f t="shared" ref="AD393:AD400" si="63">AC393*K393</f>
        <v>0</v>
      </c>
      <c r="AE393" s="180" t="s">
        <v>21</v>
      </c>
      <c r="AR393" s="21" t="s">
        <v>172</v>
      </c>
      <c r="AT393" s="21" t="s">
        <v>168</v>
      </c>
      <c r="AU393" s="21" t="s">
        <v>141</v>
      </c>
      <c r="AY393" s="21" t="s">
        <v>167</v>
      </c>
      <c r="BE393" s="113">
        <f t="shared" ref="BE393:BE400" si="64">IF(U393="základná",P393,0)</f>
        <v>0</v>
      </c>
      <c r="BF393" s="113">
        <f t="shared" ref="BF393:BF400" si="65">IF(U393="znížená",P393,0)</f>
        <v>0</v>
      </c>
      <c r="BG393" s="113">
        <f t="shared" ref="BG393:BG400" si="66">IF(U393="zákl. prenesená",P393,0)</f>
        <v>0</v>
      </c>
      <c r="BH393" s="113">
        <f t="shared" ref="BH393:BH400" si="67">IF(U393="zníž. prenesená",P393,0)</f>
        <v>0</v>
      </c>
      <c r="BI393" s="113">
        <f t="shared" ref="BI393:BI400" si="68">IF(U393="nulová",P393,0)</f>
        <v>0</v>
      </c>
      <c r="BJ393" s="21" t="s">
        <v>141</v>
      </c>
      <c r="BK393" s="181">
        <f t="shared" ref="BK393:BK400" si="69">ROUND(V393*K393,3)</f>
        <v>0</v>
      </c>
      <c r="BL393" s="21" t="s">
        <v>172</v>
      </c>
      <c r="BM393" s="21" t="s">
        <v>715</v>
      </c>
    </row>
    <row r="394" spans="2:65" s="1" customFormat="1" ht="25.5" customHeight="1">
      <c r="B394" s="37"/>
      <c r="C394" s="198" t="s">
        <v>716</v>
      </c>
      <c r="D394" s="198" t="s">
        <v>221</v>
      </c>
      <c r="E394" s="199" t="s">
        <v>717</v>
      </c>
      <c r="F394" s="289" t="s">
        <v>718</v>
      </c>
      <c r="G394" s="289"/>
      <c r="H394" s="289"/>
      <c r="I394" s="289"/>
      <c r="J394" s="200" t="s">
        <v>219</v>
      </c>
      <c r="K394" s="201">
        <v>6</v>
      </c>
      <c r="L394" s="202">
        <v>0</v>
      </c>
      <c r="M394" s="290"/>
      <c r="N394" s="290"/>
      <c r="O394" s="291"/>
      <c r="P394" s="280">
        <f t="shared" si="57"/>
        <v>0</v>
      </c>
      <c r="Q394" s="280"/>
      <c r="R394" s="39"/>
      <c r="T394" s="177" t="s">
        <v>21</v>
      </c>
      <c r="U394" s="46" t="s">
        <v>49</v>
      </c>
      <c r="V394" s="178">
        <f t="shared" si="58"/>
        <v>0</v>
      </c>
      <c r="W394" s="178">
        <f t="shared" si="59"/>
        <v>0</v>
      </c>
      <c r="X394" s="178">
        <f t="shared" si="60"/>
        <v>0</v>
      </c>
      <c r="Y394" s="38"/>
      <c r="Z394" s="179">
        <f t="shared" si="61"/>
        <v>0</v>
      </c>
      <c r="AA394" s="179">
        <v>0</v>
      </c>
      <c r="AB394" s="179">
        <f t="shared" si="62"/>
        <v>0</v>
      </c>
      <c r="AC394" s="179">
        <v>0</v>
      </c>
      <c r="AD394" s="179">
        <f t="shared" si="63"/>
        <v>0</v>
      </c>
      <c r="AE394" s="180" t="s">
        <v>21</v>
      </c>
      <c r="AR394" s="21" t="s">
        <v>185</v>
      </c>
      <c r="AT394" s="21" t="s">
        <v>221</v>
      </c>
      <c r="AU394" s="21" t="s">
        <v>141</v>
      </c>
      <c r="AY394" s="21" t="s">
        <v>167</v>
      </c>
      <c r="BE394" s="113">
        <f t="shared" si="64"/>
        <v>0</v>
      </c>
      <c r="BF394" s="113">
        <f t="shared" si="65"/>
        <v>0</v>
      </c>
      <c r="BG394" s="113">
        <f t="shared" si="66"/>
        <v>0</v>
      </c>
      <c r="BH394" s="113">
        <f t="shared" si="67"/>
        <v>0</v>
      </c>
      <c r="BI394" s="113">
        <f t="shared" si="68"/>
        <v>0</v>
      </c>
      <c r="BJ394" s="21" t="s">
        <v>141</v>
      </c>
      <c r="BK394" s="181">
        <f t="shared" si="69"/>
        <v>0</v>
      </c>
      <c r="BL394" s="21" t="s">
        <v>172</v>
      </c>
      <c r="BM394" s="21" t="s">
        <v>719</v>
      </c>
    </row>
    <row r="395" spans="2:65" s="1" customFormat="1" ht="38.25" customHeight="1">
      <c r="B395" s="37"/>
      <c r="C395" s="172" t="s">
        <v>528</v>
      </c>
      <c r="D395" s="172" t="s">
        <v>168</v>
      </c>
      <c r="E395" s="173" t="s">
        <v>720</v>
      </c>
      <c r="F395" s="279" t="s">
        <v>721</v>
      </c>
      <c r="G395" s="279"/>
      <c r="H395" s="279"/>
      <c r="I395" s="279"/>
      <c r="J395" s="174" t="s">
        <v>219</v>
      </c>
      <c r="K395" s="175">
        <v>4</v>
      </c>
      <c r="L395" s="176">
        <v>0</v>
      </c>
      <c r="M395" s="281">
        <v>0</v>
      </c>
      <c r="N395" s="282"/>
      <c r="O395" s="282"/>
      <c r="P395" s="280">
        <f t="shared" si="57"/>
        <v>0</v>
      </c>
      <c r="Q395" s="280"/>
      <c r="R395" s="39"/>
      <c r="T395" s="177" t="s">
        <v>21</v>
      </c>
      <c r="U395" s="46" t="s">
        <v>49</v>
      </c>
      <c r="V395" s="178">
        <f t="shared" si="58"/>
        <v>0</v>
      </c>
      <c r="W395" s="178">
        <f t="shared" si="59"/>
        <v>0</v>
      </c>
      <c r="X395" s="178">
        <f t="shared" si="60"/>
        <v>0</v>
      </c>
      <c r="Y395" s="38"/>
      <c r="Z395" s="179">
        <f t="shared" si="61"/>
        <v>0</v>
      </c>
      <c r="AA395" s="179">
        <v>0</v>
      </c>
      <c r="AB395" s="179">
        <f t="shared" si="62"/>
        <v>0</v>
      </c>
      <c r="AC395" s="179">
        <v>0</v>
      </c>
      <c r="AD395" s="179">
        <f t="shared" si="63"/>
        <v>0</v>
      </c>
      <c r="AE395" s="180" t="s">
        <v>21</v>
      </c>
      <c r="AR395" s="21" t="s">
        <v>172</v>
      </c>
      <c r="AT395" s="21" t="s">
        <v>168</v>
      </c>
      <c r="AU395" s="21" t="s">
        <v>141</v>
      </c>
      <c r="AY395" s="21" t="s">
        <v>167</v>
      </c>
      <c r="BE395" s="113">
        <f t="shared" si="64"/>
        <v>0</v>
      </c>
      <c r="BF395" s="113">
        <f t="shared" si="65"/>
        <v>0</v>
      </c>
      <c r="BG395" s="113">
        <f t="shared" si="66"/>
        <v>0</v>
      </c>
      <c r="BH395" s="113">
        <f t="shared" si="67"/>
        <v>0</v>
      </c>
      <c r="BI395" s="113">
        <f t="shared" si="68"/>
        <v>0</v>
      </c>
      <c r="BJ395" s="21" t="s">
        <v>141</v>
      </c>
      <c r="BK395" s="181">
        <f t="shared" si="69"/>
        <v>0</v>
      </c>
      <c r="BL395" s="21" t="s">
        <v>172</v>
      </c>
      <c r="BM395" s="21" t="s">
        <v>722</v>
      </c>
    </row>
    <row r="396" spans="2:65" s="1" customFormat="1" ht="16.5" customHeight="1">
      <c r="B396" s="37"/>
      <c r="C396" s="198" t="s">
        <v>723</v>
      </c>
      <c r="D396" s="198" t="s">
        <v>221</v>
      </c>
      <c r="E396" s="199" t="s">
        <v>724</v>
      </c>
      <c r="F396" s="289" t="s">
        <v>725</v>
      </c>
      <c r="G396" s="289"/>
      <c r="H396" s="289"/>
      <c r="I396" s="289"/>
      <c r="J396" s="200" t="s">
        <v>219</v>
      </c>
      <c r="K396" s="201">
        <v>4</v>
      </c>
      <c r="L396" s="202">
        <v>0</v>
      </c>
      <c r="M396" s="290"/>
      <c r="N396" s="290"/>
      <c r="O396" s="291"/>
      <c r="P396" s="280">
        <f t="shared" si="57"/>
        <v>0</v>
      </c>
      <c r="Q396" s="280"/>
      <c r="R396" s="39"/>
      <c r="T396" s="177" t="s">
        <v>21</v>
      </c>
      <c r="U396" s="46" t="s">
        <v>49</v>
      </c>
      <c r="V396" s="178">
        <f t="shared" si="58"/>
        <v>0</v>
      </c>
      <c r="W396" s="178">
        <f t="shared" si="59"/>
        <v>0</v>
      </c>
      <c r="X396" s="178">
        <f t="shared" si="60"/>
        <v>0</v>
      </c>
      <c r="Y396" s="38"/>
      <c r="Z396" s="179">
        <f t="shared" si="61"/>
        <v>0</v>
      </c>
      <c r="AA396" s="179">
        <v>0</v>
      </c>
      <c r="AB396" s="179">
        <f t="shared" si="62"/>
        <v>0</v>
      </c>
      <c r="AC396" s="179">
        <v>0</v>
      </c>
      <c r="AD396" s="179">
        <f t="shared" si="63"/>
        <v>0</v>
      </c>
      <c r="AE396" s="180" t="s">
        <v>21</v>
      </c>
      <c r="AR396" s="21" t="s">
        <v>185</v>
      </c>
      <c r="AT396" s="21" t="s">
        <v>221</v>
      </c>
      <c r="AU396" s="21" t="s">
        <v>141</v>
      </c>
      <c r="AY396" s="21" t="s">
        <v>167</v>
      </c>
      <c r="BE396" s="113">
        <f t="shared" si="64"/>
        <v>0</v>
      </c>
      <c r="BF396" s="113">
        <f t="shared" si="65"/>
        <v>0</v>
      </c>
      <c r="BG396" s="113">
        <f t="shared" si="66"/>
        <v>0</v>
      </c>
      <c r="BH396" s="113">
        <f t="shared" si="67"/>
        <v>0</v>
      </c>
      <c r="BI396" s="113">
        <f t="shared" si="68"/>
        <v>0</v>
      </c>
      <c r="BJ396" s="21" t="s">
        <v>141</v>
      </c>
      <c r="BK396" s="181">
        <f t="shared" si="69"/>
        <v>0</v>
      </c>
      <c r="BL396" s="21" t="s">
        <v>172</v>
      </c>
      <c r="BM396" s="21" t="s">
        <v>726</v>
      </c>
    </row>
    <row r="397" spans="2:65" s="1" customFormat="1" ht="25.5" customHeight="1">
      <c r="B397" s="37"/>
      <c r="C397" s="172" t="s">
        <v>531</v>
      </c>
      <c r="D397" s="172" t="s">
        <v>168</v>
      </c>
      <c r="E397" s="173" t="s">
        <v>727</v>
      </c>
      <c r="F397" s="279" t="s">
        <v>728</v>
      </c>
      <c r="G397" s="279"/>
      <c r="H397" s="279"/>
      <c r="I397" s="279"/>
      <c r="J397" s="174" t="s">
        <v>219</v>
      </c>
      <c r="K397" s="175">
        <v>4</v>
      </c>
      <c r="L397" s="176">
        <v>0</v>
      </c>
      <c r="M397" s="281">
        <v>0</v>
      </c>
      <c r="N397" s="282"/>
      <c r="O397" s="282"/>
      <c r="P397" s="280">
        <f t="shared" si="57"/>
        <v>0</v>
      </c>
      <c r="Q397" s="280"/>
      <c r="R397" s="39"/>
      <c r="T397" s="177" t="s">
        <v>21</v>
      </c>
      <c r="U397" s="46" t="s">
        <v>49</v>
      </c>
      <c r="V397" s="178">
        <f t="shared" si="58"/>
        <v>0</v>
      </c>
      <c r="W397" s="178">
        <f t="shared" si="59"/>
        <v>0</v>
      </c>
      <c r="X397" s="178">
        <f t="shared" si="60"/>
        <v>0</v>
      </c>
      <c r="Y397" s="38"/>
      <c r="Z397" s="179">
        <f t="shared" si="61"/>
        <v>0</v>
      </c>
      <c r="AA397" s="179">
        <v>0</v>
      </c>
      <c r="AB397" s="179">
        <f t="shared" si="62"/>
        <v>0</v>
      </c>
      <c r="AC397" s="179">
        <v>0</v>
      </c>
      <c r="AD397" s="179">
        <f t="shared" si="63"/>
        <v>0</v>
      </c>
      <c r="AE397" s="180" t="s">
        <v>21</v>
      </c>
      <c r="AR397" s="21" t="s">
        <v>172</v>
      </c>
      <c r="AT397" s="21" t="s">
        <v>168</v>
      </c>
      <c r="AU397" s="21" t="s">
        <v>141</v>
      </c>
      <c r="AY397" s="21" t="s">
        <v>167</v>
      </c>
      <c r="BE397" s="113">
        <f t="shared" si="64"/>
        <v>0</v>
      </c>
      <c r="BF397" s="113">
        <f t="shared" si="65"/>
        <v>0</v>
      </c>
      <c r="BG397" s="113">
        <f t="shared" si="66"/>
        <v>0</v>
      </c>
      <c r="BH397" s="113">
        <f t="shared" si="67"/>
        <v>0</v>
      </c>
      <c r="BI397" s="113">
        <f t="shared" si="68"/>
        <v>0</v>
      </c>
      <c r="BJ397" s="21" t="s">
        <v>141</v>
      </c>
      <c r="BK397" s="181">
        <f t="shared" si="69"/>
        <v>0</v>
      </c>
      <c r="BL397" s="21" t="s">
        <v>172</v>
      </c>
      <c r="BM397" s="21" t="s">
        <v>729</v>
      </c>
    </row>
    <row r="398" spans="2:65" s="1" customFormat="1" ht="16.5" customHeight="1">
      <c r="B398" s="37"/>
      <c r="C398" s="172" t="s">
        <v>730</v>
      </c>
      <c r="D398" s="172" t="s">
        <v>168</v>
      </c>
      <c r="E398" s="173" t="s">
        <v>731</v>
      </c>
      <c r="F398" s="279" t="s">
        <v>732</v>
      </c>
      <c r="G398" s="279"/>
      <c r="H398" s="279"/>
      <c r="I398" s="279"/>
      <c r="J398" s="174" t="s">
        <v>219</v>
      </c>
      <c r="K398" s="175">
        <v>4</v>
      </c>
      <c r="L398" s="176">
        <v>0</v>
      </c>
      <c r="M398" s="281">
        <v>0</v>
      </c>
      <c r="N398" s="282"/>
      <c r="O398" s="282"/>
      <c r="P398" s="280">
        <f t="shared" si="57"/>
        <v>0</v>
      </c>
      <c r="Q398" s="280"/>
      <c r="R398" s="39"/>
      <c r="T398" s="177" t="s">
        <v>21</v>
      </c>
      <c r="U398" s="46" t="s">
        <v>49</v>
      </c>
      <c r="V398" s="178">
        <f t="shared" si="58"/>
        <v>0</v>
      </c>
      <c r="W398" s="178">
        <f t="shared" si="59"/>
        <v>0</v>
      </c>
      <c r="X398" s="178">
        <f t="shared" si="60"/>
        <v>0</v>
      </c>
      <c r="Y398" s="38"/>
      <c r="Z398" s="179">
        <f t="shared" si="61"/>
        <v>0</v>
      </c>
      <c r="AA398" s="179">
        <v>0</v>
      </c>
      <c r="AB398" s="179">
        <f t="shared" si="62"/>
        <v>0</v>
      </c>
      <c r="AC398" s="179">
        <v>0</v>
      </c>
      <c r="AD398" s="179">
        <f t="shared" si="63"/>
        <v>0</v>
      </c>
      <c r="AE398" s="180" t="s">
        <v>21</v>
      </c>
      <c r="AR398" s="21" t="s">
        <v>172</v>
      </c>
      <c r="AT398" s="21" t="s">
        <v>168</v>
      </c>
      <c r="AU398" s="21" t="s">
        <v>141</v>
      </c>
      <c r="AY398" s="21" t="s">
        <v>167</v>
      </c>
      <c r="BE398" s="113">
        <f t="shared" si="64"/>
        <v>0</v>
      </c>
      <c r="BF398" s="113">
        <f t="shared" si="65"/>
        <v>0</v>
      </c>
      <c r="BG398" s="113">
        <f t="shared" si="66"/>
        <v>0</v>
      </c>
      <c r="BH398" s="113">
        <f t="shared" si="67"/>
        <v>0</v>
      </c>
      <c r="BI398" s="113">
        <f t="shared" si="68"/>
        <v>0</v>
      </c>
      <c r="BJ398" s="21" t="s">
        <v>141</v>
      </c>
      <c r="BK398" s="181">
        <f t="shared" si="69"/>
        <v>0</v>
      </c>
      <c r="BL398" s="21" t="s">
        <v>172</v>
      </c>
      <c r="BM398" s="21" t="s">
        <v>733</v>
      </c>
    </row>
    <row r="399" spans="2:65" s="1" customFormat="1" ht="16.5" customHeight="1">
      <c r="B399" s="37"/>
      <c r="C399" s="198" t="s">
        <v>535</v>
      </c>
      <c r="D399" s="198" t="s">
        <v>221</v>
      </c>
      <c r="E399" s="199" t="s">
        <v>734</v>
      </c>
      <c r="F399" s="289" t="s">
        <v>735</v>
      </c>
      <c r="G399" s="289"/>
      <c r="H399" s="289"/>
      <c r="I399" s="289"/>
      <c r="J399" s="200" t="s">
        <v>219</v>
      </c>
      <c r="K399" s="201">
        <v>4</v>
      </c>
      <c r="L399" s="202">
        <v>0</v>
      </c>
      <c r="M399" s="290"/>
      <c r="N399" s="290"/>
      <c r="O399" s="291"/>
      <c r="P399" s="280">
        <f t="shared" si="57"/>
        <v>0</v>
      </c>
      <c r="Q399" s="280"/>
      <c r="R399" s="39"/>
      <c r="T399" s="177" t="s">
        <v>21</v>
      </c>
      <c r="U399" s="46" t="s">
        <v>49</v>
      </c>
      <c r="V399" s="178">
        <f t="shared" si="58"/>
        <v>0</v>
      </c>
      <c r="W399" s="178">
        <f t="shared" si="59"/>
        <v>0</v>
      </c>
      <c r="X399" s="178">
        <f t="shared" si="60"/>
        <v>0</v>
      </c>
      <c r="Y399" s="38"/>
      <c r="Z399" s="179">
        <f t="shared" si="61"/>
        <v>0</v>
      </c>
      <c r="AA399" s="179">
        <v>0</v>
      </c>
      <c r="AB399" s="179">
        <f t="shared" si="62"/>
        <v>0</v>
      </c>
      <c r="AC399" s="179">
        <v>0</v>
      </c>
      <c r="AD399" s="179">
        <f t="shared" si="63"/>
        <v>0</v>
      </c>
      <c r="AE399" s="180" t="s">
        <v>21</v>
      </c>
      <c r="AR399" s="21" t="s">
        <v>185</v>
      </c>
      <c r="AT399" s="21" t="s">
        <v>221</v>
      </c>
      <c r="AU399" s="21" t="s">
        <v>141</v>
      </c>
      <c r="AY399" s="21" t="s">
        <v>167</v>
      </c>
      <c r="BE399" s="113">
        <f t="shared" si="64"/>
        <v>0</v>
      </c>
      <c r="BF399" s="113">
        <f t="shared" si="65"/>
        <v>0</v>
      </c>
      <c r="BG399" s="113">
        <f t="shared" si="66"/>
        <v>0</v>
      </c>
      <c r="BH399" s="113">
        <f t="shared" si="67"/>
        <v>0</v>
      </c>
      <c r="BI399" s="113">
        <f t="shared" si="68"/>
        <v>0</v>
      </c>
      <c r="BJ399" s="21" t="s">
        <v>141</v>
      </c>
      <c r="BK399" s="181">
        <f t="shared" si="69"/>
        <v>0</v>
      </c>
      <c r="BL399" s="21" t="s">
        <v>172</v>
      </c>
      <c r="BM399" s="21" t="s">
        <v>736</v>
      </c>
    </row>
    <row r="400" spans="2:65" s="1" customFormat="1" ht="38.25" customHeight="1">
      <c r="B400" s="37"/>
      <c r="C400" s="172" t="s">
        <v>737</v>
      </c>
      <c r="D400" s="172" t="s">
        <v>168</v>
      </c>
      <c r="E400" s="173" t="s">
        <v>738</v>
      </c>
      <c r="F400" s="279" t="s">
        <v>739</v>
      </c>
      <c r="G400" s="279"/>
      <c r="H400" s="279"/>
      <c r="I400" s="279"/>
      <c r="J400" s="174" t="s">
        <v>219</v>
      </c>
      <c r="K400" s="175">
        <v>9</v>
      </c>
      <c r="L400" s="176">
        <v>0</v>
      </c>
      <c r="M400" s="281">
        <v>0</v>
      </c>
      <c r="N400" s="282"/>
      <c r="O400" s="282"/>
      <c r="P400" s="280">
        <f t="shared" si="57"/>
        <v>0</v>
      </c>
      <c r="Q400" s="280"/>
      <c r="R400" s="39"/>
      <c r="T400" s="177" t="s">
        <v>21</v>
      </c>
      <c r="U400" s="46" t="s">
        <v>49</v>
      </c>
      <c r="V400" s="178">
        <f t="shared" si="58"/>
        <v>0</v>
      </c>
      <c r="W400" s="178">
        <f t="shared" si="59"/>
        <v>0</v>
      </c>
      <c r="X400" s="178">
        <f t="shared" si="60"/>
        <v>0</v>
      </c>
      <c r="Y400" s="38"/>
      <c r="Z400" s="179">
        <f t="shared" si="61"/>
        <v>0</v>
      </c>
      <c r="AA400" s="179">
        <v>0</v>
      </c>
      <c r="AB400" s="179">
        <f t="shared" si="62"/>
        <v>0</v>
      </c>
      <c r="AC400" s="179">
        <v>0</v>
      </c>
      <c r="AD400" s="179">
        <f t="shared" si="63"/>
        <v>0</v>
      </c>
      <c r="AE400" s="180" t="s">
        <v>21</v>
      </c>
      <c r="AR400" s="21" t="s">
        <v>172</v>
      </c>
      <c r="AT400" s="21" t="s">
        <v>168</v>
      </c>
      <c r="AU400" s="21" t="s">
        <v>141</v>
      </c>
      <c r="AY400" s="21" t="s">
        <v>167</v>
      </c>
      <c r="BE400" s="113">
        <f t="shared" si="64"/>
        <v>0</v>
      </c>
      <c r="BF400" s="113">
        <f t="shared" si="65"/>
        <v>0</v>
      </c>
      <c r="BG400" s="113">
        <f t="shared" si="66"/>
        <v>0</v>
      </c>
      <c r="BH400" s="113">
        <f t="shared" si="67"/>
        <v>0</v>
      </c>
      <c r="BI400" s="113">
        <f t="shared" si="68"/>
        <v>0</v>
      </c>
      <c r="BJ400" s="21" t="s">
        <v>141</v>
      </c>
      <c r="BK400" s="181">
        <f t="shared" si="69"/>
        <v>0</v>
      </c>
      <c r="BL400" s="21" t="s">
        <v>172</v>
      </c>
      <c r="BM400" s="21" t="s">
        <v>740</v>
      </c>
    </row>
    <row r="401" spans="2:65" s="10" customFormat="1" ht="16.5" customHeight="1">
      <c r="B401" s="182"/>
      <c r="C401" s="183"/>
      <c r="D401" s="183"/>
      <c r="E401" s="184" t="s">
        <v>21</v>
      </c>
      <c r="F401" s="283" t="s">
        <v>741</v>
      </c>
      <c r="G401" s="284"/>
      <c r="H401" s="284"/>
      <c r="I401" s="284"/>
      <c r="J401" s="183"/>
      <c r="K401" s="185">
        <v>9</v>
      </c>
      <c r="L401" s="183"/>
      <c r="M401" s="183"/>
      <c r="N401" s="183"/>
      <c r="O401" s="183"/>
      <c r="P401" s="183"/>
      <c r="Q401" s="183"/>
      <c r="R401" s="186"/>
      <c r="T401" s="187"/>
      <c r="U401" s="183"/>
      <c r="V401" s="183"/>
      <c r="W401" s="183"/>
      <c r="X401" s="183"/>
      <c r="Y401" s="183"/>
      <c r="Z401" s="183"/>
      <c r="AA401" s="183"/>
      <c r="AB401" s="183"/>
      <c r="AC401" s="183"/>
      <c r="AD401" s="183"/>
      <c r="AE401" s="188"/>
      <c r="AT401" s="189" t="s">
        <v>174</v>
      </c>
      <c r="AU401" s="189" t="s">
        <v>141</v>
      </c>
      <c r="AV401" s="10" t="s">
        <v>141</v>
      </c>
      <c r="AW401" s="10" t="s">
        <v>7</v>
      </c>
      <c r="AX401" s="10" t="s">
        <v>84</v>
      </c>
      <c r="AY401" s="189" t="s">
        <v>167</v>
      </c>
    </row>
    <row r="402" spans="2:65" s="11" customFormat="1" ht="16.5" customHeight="1">
      <c r="B402" s="190"/>
      <c r="C402" s="191"/>
      <c r="D402" s="191"/>
      <c r="E402" s="192" t="s">
        <v>21</v>
      </c>
      <c r="F402" s="285" t="s">
        <v>175</v>
      </c>
      <c r="G402" s="286"/>
      <c r="H402" s="286"/>
      <c r="I402" s="286"/>
      <c r="J402" s="191"/>
      <c r="K402" s="193">
        <v>9</v>
      </c>
      <c r="L402" s="191"/>
      <c r="M402" s="191"/>
      <c r="N402" s="191"/>
      <c r="O402" s="191"/>
      <c r="P402" s="191"/>
      <c r="Q402" s="191"/>
      <c r="R402" s="194"/>
      <c r="T402" s="195"/>
      <c r="U402" s="191"/>
      <c r="V402" s="191"/>
      <c r="W402" s="191"/>
      <c r="X402" s="191"/>
      <c r="Y402" s="191"/>
      <c r="Z402" s="191"/>
      <c r="AA402" s="191"/>
      <c r="AB402" s="191"/>
      <c r="AC402" s="191"/>
      <c r="AD402" s="191"/>
      <c r="AE402" s="196"/>
      <c r="AT402" s="197" t="s">
        <v>174</v>
      </c>
      <c r="AU402" s="197" t="s">
        <v>141</v>
      </c>
      <c r="AV402" s="11" t="s">
        <v>172</v>
      </c>
      <c r="AW402" s="11" t="s">
        <v>7</v>
      </c>
      <c r="AX402" s="11" t="s">
        <v>92</v>
      </c>
      <c r="AY402" s="197" t="s">
        <v>167</v>
      </c>
    </row>
    <row r="403" spans="2:65" s="1" customFormat="1" ht="38.25" customHeight="1">
      <c r="B403" s="37"/>
      <c r="C403" s="172" t="s">
        <v>538</v>
      </c>
      <c r="D403" s="172" t="s">
        <v>168</v>
      </c>
      <c r="E403" s="173" t="s">
        <v>742</v>
      </c>
      <c r="F403" s="279" t="s">
        <v>743</v>
      </c>
      <c r="G403" s="279"/>
      <c r="H403" s="279"/>
      <c r="I403" s="279"/>
      <c r="J403" s="174" t="s">
        <v>219</v>
      </c>
      <c r="K403" s="175">
        <v>40</v>
      </c>
      <c r="L403" s="176">
        <v>0</v>
      </c>
      <c r="M403" s="281">
        <v>0</v>
      </c>
      <c r="N403" s="282"/>
      <c r="O403" s="282"/>
      <c r="P403" s="280">
        <f>ROUND(V403*K403,3)</f>
        <v>0</v>
      </c>
      <c r="Q403" s="280"/>
      <c r="R403" s="39"/>
      <c r="T403" s="177" t="s">
        <v>21</v>
      </c>
      <c r="U403" s="46" t="s">
        <v>49</v>
      </c>
      <c r="V403" s="178">
        <f>L403+M403</f>
        <v>0</v>
      </c>
      <c r="W403" s="178">
        <f>ROUND(L403*K403,3)</f>
        <v>0</v>
      </c>
      <c r="X403" s="178">
        <f>ROUND(M403*K403,3)</f>
        <v>0</v>
      </c>
      <c r="Y403" s="38"/>
      <c r="Z403" s="179">
        <f>Y403*K403</f>
        <v>0</v>
      </c>
      <c r="AA403" s="179">
        <v>0</v>
      </c>
      <c r="AB403" s="179">
        <f>AA403*K403</f>
        <v>0</v>
      </c>
      <c r="AC403" s="179">
        <v>0</v>
      </c>
      <c r="AD403" s="179">
        <f>AC403*K403</f>
        <v>0</v>
      </c>
      <c r="AE403" s="180" t="s">
        <v>21</v>
      </c>
      <c r="AR403" s="21" t="s">
        <v>172</v>
      </c>
      <c r="AT403" s="21" t="s">
        <v>168</v>
      </c>
      <c r="AU403" s="21" t="s">
        <v>141</v>
      </c>
      <c r="AY403" s="21" t="s">
        <v>167</v>
      </c>
      <c r="BE403" s="113">
        <f>IF(U403="základná",P403,0)</f>
        <v>0</v>
      </c>
      <c r="BF403" s="113">
        <f>IF(U403="znížená",P403,0)</f>
        <v>0</v>
      </c>
      <c r="BG403" s="113">
        <f>IF(U403="zákl. prenesená",P403,0)</f>
        <v>0</v>
      </c>
      <c r="BH403" s="113">
        <f>IF(U403="zníž. prenesená",P403,0)</f>
        <v>0</v>
      </c>
      <c r="BI403" s="113">
        <f>IF(U403="nulová",P403,0)</f>
        <v>0</v>
      </c>
      <c r="BJ403" s="21" t="s">
        <v>141</v>
      </c>
      <c r="BK403" s="181">
        <f>ROUND(V403*K403,3)</f>
        <v>0</v>
      </c>
      <c r="BL403" s="21" t="s">
        <v>172</v>
      </c>
      <c r="BM403" s="21" t="s">
        <v>744</v>
      </c>
    </row>
    <row r="404" spans="2:65" s="10" customFormat="1" ht="16.5" customHeight="1">
      <c r="B404" s="182"/>
      <c r="C404" s="183"/>
      <c r="D404" s="183"/>
      <c r="E404" s="184" t="s">
        <v>21</v>
      </c>
      <c r="F404" s="283" t="s">
        <v>745</v>
      </c>
      <c r="G404" s="284"/>
      <c r="H404" s="284"/>
      <c r="I404" s="284"/>
      <c r="J404" s="183"/>
      <c r="K404" s="185">
        <v>40</v>
      </c>
      <c r="L404" s="183"/>
      <c r="M404" s="183"/>
      <c r="N404" s="183"/>
      <c r="O404" s="183"/>
      <c r="P404" s="183"/>
      <c r="Q404" s="183"/>
      <c r="R404" s="186"/>
      <c r="T404" s="187"/>
      <c r="U404" s="183"/>
      <c r="V404" s="183"/>
      <c r="W404" s="183"/>
      <c r="X404" s="183"/>
      <c r="Y404" s="183"/>
      <c r="Z404" s="183"/>
      <c r="AA404" s="183"/>
      <c r="AB404" s="183"/>
      <c r="AC404" s="183"/>
      <c r="AD404" s="183"/>
      <c r="AE404" s="188"/>
      <c r="AT404" s="189" t="s">
        <v>174</v>
      </c>
      <c r="AU404" s="189" t="s">
        <v>141</v>
      </c>
      <c r="AV404" s="10" t="s">
        <v>141</v>
      </c>
      <c r="AW404" s="10" t="s">
        <v>7</v>
      </c>
      <c r="AX404" s="10" t="s">
        <v>84</v>
      </c>
      <c r="AY404" s="189" t="s">
        <v>167</v>
      </c>
    </row>
    <row r="405" spans="2:65" s="11" customFormat="1" ht="16.5" customHeight="1">
      <c r="B405" s="190"/>
      <c r="C405" s="191"/>
      <c r="D405" s="191"/>
      <c r="E405" s="192" t="s">
        <v>21</v>
      </c>
      <c r="F405" s="285" t="s">
        <v>175</v>
      </c>
      <c r="G405" s="286"/>
      <c r="H405" s="286"/>
      <c r="I405" s="286"/>
      <c r="J405" s="191"/>
      <c r="K405" s="193">
        <v>40</v>
      </c>
      <c r="L405" s="191"/>
      <c r="M405" s="191"/>
      <c r="N405" s="191"/>
      <c r="O405" s="191"/>
      <c r="P405" s="191"/>
      <c r="Q405" s="191"/>
      <c r="R405" s="194"/>
      <c r="T405" s="195"/>
      <c r="U405" s="191"/>
      <c r="V405" s="191"/>
      <c r="W405" s="191"/>
      <c r="X405" s="191"/>
      <c r="Y405" s="191"/>
      <c r="Z405" s="191"/>
      <c r="AA405" s="191"/>
      <c r="AB405" s="191"/>
      <c r="AC405" s="191"/>
      <c r="AD405" s="191"/>
      <c r="AE405" s="196"/>
      <c r="AT405" s="197" t="s">
        <v>174</v>
      </c>
      <c r="AU405" s="197" t="s">
        <v>141</v>
      </c>
      <c r="AV405" s="11" t="s">
        <v>172</v>
      </c>
      <c r="AW405" s="11" t="s">
        <v>7</v>
      </c>
      <c r="AX405" s="11" t="s">
        <v>92</v>
      </c>
      <c r="AY405" s="197" t="s">
        <v>167</v>
      </c>
    </row>
    <row r="406" spans="2:65" s="9" customFormat="1" ht="29.85" customHeight="1">
      <c r="B406" s="159"/>
      <c r="C406" s="160"/>
      <c r="D406" s="170" t="s">
        <v>133</v>
      </c>
      <c r="E406" s="170"/>
      <c r="F406" s="170"/>
      <c r="G406" s="170"/>
      <c r="H406" s="170"/>
      <c r="I406" s="170"/>
      <c r="J406" s="170"/>
      <c r="K406" s="170"/>
      <c r="L406" s="170"/>
      <c r="M406" s="296">
        <f>BK406</f>
        <v>0</v>
      </c>
      <c r="N406" s="297"/>
      <c r="O406" s="297"/>
      <c r="P406" s="297"/>
      <c r="Q406" s="297"/>
      <c r="R406" s="162"/>
      <c r="T406" s="163"/>
      <c r="U406" s="160"/>
      <c r="V406" s="160"/>
      <c r="W406" s="164">
        <f>SUM(W407:W411)</f>
        <v>0</v>
      </c>
      <c r="X406" s="164">
        <f>SUM(X407:X411)</f>
        <v>0</v>
      </c>
      <c r="Y406" s="160"/>
      <c r="Z406" s="165">
        <f>SUM(Z407:Z411)</f>
        <v>0</v>
      </c>
      <c r="AA406" s="160"/>
      <c r="AB406" s="165">
        <f>SUM(AB407:AB411)</f>
        <v>0</v>
      </c>
      <c r="AC406" s="160"/>
      <c r="AD406" s="165">
        <f>SUM(AD407:AD411)</f>
        <v>0</v>
      </c>
      <c r="AE406" s="166"/>
      <c r="AR406" s="167" t="s">
        <v>92</v>
      </c>
      <c r="AT406" s="168" t="s">
        <v>83</v>
      </c>
      <c r="AU406" s="168" t="s">
        <v>92</v>
      </c>
      <c r="AY406" s="167" t="s">
        <v>167</v>
      </c>
      <c r="BK406" s="169">
        <f>SUM(BK407:BK411)</f>
        <v>0</v>
      </c>
    </row>
    <row r="407" spans="2:65" s="1" customFormat="1" ht="25.5" customHeight="1">
      <c r="B407" s="37"/>
      <c r="C407" s="172" t="s">
        <v>746</v>
      </c>
      <c r="D407" s="172" t="s">
        <v>168</v>
      </c>
      <c r="E407" s="173" t="s">
        <v>747</v>
      </c>
      <c r="F407" s="279" t="s">
        <v>748</v>
      </c>
      <c r="G407" s="279"/>
      <c r="H407" s="279"/>
      <c r="I407" s="279"/>
      <c r="J407" s="174" t="s">
        <v>198</v>
      </c>
      <c r="K407" s="175">
        <v>11.75</v>
      </c>
      <c r="L407" s="176">
        <v>0</v>
      </c>
      <c r="M407" s="281">
        <v>0</v>
      </c>
      <c r="N407" s="282"/>
      <c r="O407" s="282"/>
      <c r="P407" s="280">
        <f>ROUND(V407*K407,3)</f>
        <v>0</v>
      </c>
      <c r="Q407" s="280"/>
      <c r="R407" s="39"/>
      <c r="T407" s="177" t="s">
        <v>21</v>
      </c>
      <c r="U407" s="46" t="s">
        <v>49</v>
      </c>
      <c r="V407" s="178">
        <f>L407+M407</f>
        <v>0</v>
      </c>
      <c r="W407" s="178">
        <f>ROUND(L407*K407,3)</f>
        <v>0</v>
      </c>
      <c r="X407" s="178">
        <f>ROUND(M407*K407,3)</f>
        <v>0</v>
      </c>
      <c r="Y407" s="38"/>
      <c r="Z407" s="179">
        <f>Y407*K407</f>
        <v>0</v>
      </c>
      <c r="AA407" s="179">
        <v>0</v>
      </c>
      <c r="AB407" s="179">
        <f>AA407*K407</f>
        <v>0</v>
      </c>
      <c r="AC407" s="179">
        <v>0</v>
      </c>
      <c r="AD407" s="179">
        <f>AC407*K407</f>
        <v>0</v>
      </c>
      <c r="AE407" s="180" t="s">
        <v>21</v>
      </c>
      <c r="AR407" s="21" t="s">
        <v>172</v>
      </c>
      <c r="AT407" s="21" t="s">
        <v>168</v>
      </c>
      <c r="AU407" s="21" t="s">
        <v>141</v>
      </c>
      <c r="AY407" s="21" t="s">
        <v>167</v>
      </c>
      <c r="BE407" s="113">
        <f>IF(U407="základná",P407,0)</f>
        <v>0</v>
      </c>
      <c r="BF407" s="113">
        <f>IF(U407="znížená",P407,0)</f>
        <v>0</v>
      </c>
      <c r="BG407" s="113">
        <f>IF(U407="zákl. prenesená",P407,0)</f>
        <v>0</v>
      </c>
      <c r="BH407" s="113">
        <f>IF(U407="zníž. prenesená",P407,0)</f>
        <v>0</v>
      </c>
      <c r="BI407" s="113">
        <f>IF(U407="nulová",P407,0)</f>
        <v>0</v>
      </c>
      <c r="BJ407" s="21" t="s">
        <v>141</v>
      </c>
      <c r="BK407" s="181">
        <f>ROUND(V407*K407,3)</f>
        <v>0</v>
      </c>
      <c r="BL407" s="21" t="s">
        <v>172</v>
      </c>
      <c r="BM407" s="21" t="s">
        <v>749</v>
      </c>
    </row>
    <row r="408" spans="2:65" s="10" customFormat="1" ht="16.5" customHeight="1">
      <c r="B408" s="182"/>
      <c r="C408" s="183"/>
      <c r="D408" s="183"/>
      <c r="E408" s="184" t="s">
        <v>21</v>
      </c>
      <c r="F408" s="283" t="s">
        <v>750</v>
      </c>
      <c r="G408" s="284"/>
      <c r="H408" s="284"/>
      <c r="I408" s="284"/>
      <c r="J408" s="183"/>
      <c r="K408" s="185">
        <v>11.75</v>
      </c>
      <c r="L408" s="183"/>
      <c r="M408" s="183"/>
      <c r="N408" s="183"/>
      <c r="O408" s="183"/>
      <c r="P408" s="183"/>
      <c r="Q408" s="183"/>
      <c r="R408" s="186"/>
      <c r="T408" s="187"/>
      <c r="U408" s="183"/>
      <c r="V408" s="183"/>
      <c r="W408" s="183"/>
      <c r="X408" s="183"/>
      <c r="Y408" s="183"/>
      <c r="Z408" s="183"/>
      <c r="AA408" s="183"/>
      <c r="AB408" s="183"/>
      <c r="AC408" s="183"/>
      <c r="AD408" s="183"/>
      <c r="AE408" s="188"/>
      <c r="AT408" s="189" t="s">
        <v>174</v>
      </c>
      <c r="AU408" s="189" t="s">
        <v>141</v>
      </c>
      <c r="AV408" s="10" t="s">
        <v>141</v>
      </c>
      <c r="AW408" s="10" t="s">
        <v>7</v>
      </c>
      <c r="AX408" s="10" t="s">
        <v>84</v>
      </c>
      <c r="AY408" s="189" t="s">
        <v>167</v>
      </c>
    </row>
    <row r="409" spans="2:65" s="11" customFormat="1" ht="16.5" customHeight="1">
      <c r="B409" s="190"/>
      <c r="C409" s="191"/>
      <c r="D409" s="191"/>
      <c r="E409" s="192" t="s">
        <v>21</v>
      </c>
      <c r="F409" s="285" t="s">
        <v>175</v>
      </c>
      <c r="G409" s="286"/>
      <c r="H409" s="286"/>
      <c r="I409" s="286"/>
      <c r="J409" s="191"/>
      <c r="K409" s="193">
        <v>11.75</v>
      </c>
      <c r="L409" s="191"/>
      <c r="M409" s="191"/>
      <c r="N409" s="191"/>
      <c r="O409" s="191"/>
      <c r="P409" s="191"/>
      <c r="Q409" s="191"/>
      <c r="R409" s="194"/>
      <c r="T409" s="195"/>
      <c r="U409" s="191"/>
      <c r="V409" s="191"/>
      <c r="W409" s="191"/>
      <c r="X409" s="191"/>
      <c r="Y409" s="191"/>
      <c r="Z409" s="191"/>
      <c r="AA409" s="191"/>
      <c r="AB409" s="191"/>
      <c r="AC409" s="191"/>
      <c r="AD409" s="191"/>
      <c r="AE409" s="196"/>
      <c r="AT409" s="197" t="s">
        <v>174</v>
      </c>
      <c r="AU409" s="197" t="s">
        <v>141</v>
      </c>
      <c r="AV409" s="11" t="s">
        <v>172</v>
      </c>
      <c r="AW409" s="11" t="s">
        <v>7</v>
      </c>
      <c r="AX409" s="11" t="s">
        <v>92</v>
      </c>
      <c r="AY409" s="197" t="s">
        <v>167</v>
      </c>
    </row>
    <row r="410" spans="2:65" s="1" customFormat="1" ht="25.5" customHeight="1">
      <c r="B410" s="37"/>
      <c r="C410" s="198" t="s">
        <v>542</v>
      </c>
      <c r="D410" s="198" t="s">
        <v>221</v>
      </c>
      <c r="E410" s="199" t="s">
        <v>751</v>
      </c>
      <c r="F410" s="289" t="s">
        <v>752</v>
      </c>
      <c r="G410" s="289"/>
      <c r="H410" s="289"/>
      <c r="I410" s="289"/>
      <c r="J410" s="200" t="s">
        <v>219</v>
      </c>
      <c r="K410" s="201">
        <v>47.47</v>
      </c>
      <c r="L410" s="202">
        <v>0</v>
      </c>
      <c r="M410" s="290"/>
      <c r="N410" s="290"/>
      <c r="O410" s="291"/>
      <c r="P410" s="280">
        <f>ROUND(V410*K410,3)</f>
        <v>0</v>
      </c>
      <c r="Q410" s="280"/>
      <c r="R410" s="39"/>
      <c r="T410" s="177" t="s">
        <v>21</v>
      </c>
      <c r="U410" s="46" t="s">
        <v>49</v>
      </c>
      <c r="V410" s="178">
        <f>L410+M410</f>
        <v>0</v>
      </c>
      <c r="W410" s="178">
        <f>ROUND(L410*K410,3)</f>
        <v>0</v>
      </c>
      <c r="X410" s="178">
        <f>ROUND(M410*K410,3)</f>
        <v>0</v>
      </c>
      <c r="Y410" s="38"/>
      <c r="Z410" s="179">
        <f>Y410*K410</f>
        <v>0</v>
      </c>
      <c r="AA410" s="179">
        <v>0</v>
      </c>
      <c r="AB410" s="179">
        <f>AA410*K410</f>
        <v>0</v>
      </c>
      <c r="AC410" s="179">
        <v>0</v>
      </c>
      <c r="AD410" s="179">
        <f>AC410*K410</f>
        <v>0</v>
      </c>
      <c r="AE410" s="180" t="s">
        <v>21</v>
      </c>
      <c r="AR410" s="21" t="s">
        <v>185</v>
      </c>
      <c r="AT410" s="21" t="s">
        <v>221</v>
      </c>
      <c r="AU410" s="21" t="s">
        <v>141</v>
      </c>
      <c r="AY410" s="21" t="s">
        <v>167</v>
      </c>
      <c r="BE410" s="113">
        <f>IF(U410="základná",P410,0)</f>
        <v>0</v>
      </c>
      <c r="BF410" s="113">
        <f>IF(U410="znížená",P410,0)</f>
        <v>0</v>
      </c>
      <c r="BG410" s="113">
        <f>IF(U410="zákl. prenesená",P410,0)</f>
        <v>0</v>
      </c>
      <c r="BH410" s="113">
        <f>IF(U410="zníž. prenesená",P410,0)</f>
        <v>0</v>
      </c>
      <c r="BI410" s="113">
        <f>IF(U410="nulová",P410,0)</f>
        <v>0</v>
      </c>
      <c r="BJ410" s="21" t="s">
        <v>141</v>
      </c>
      <c r="BK410" s="181">
        <f>ROUND(V410*K410,3)</f>
        <v>0</v>
      </c>
      <c r="BL410" s="21" t="s">
        <v>172</v>
      </c>
      <c r="BM410" s="21" t="s">
        <v>753</v>
      </c>
    </row>
    <row r="411" spans="2:65" s="1" customFormat="1" ht="16.5" customHeight="1">
      <c r="B411" s="37"/>
      <c r="C411" s="172" t="s">
        <v>754</v>
      </c>
      <c r="D411" s="172" t="s">
        <v>168</v>
      </c>
      <c r="E411" s="173" t="s">
        <v>755</v>
      </c>
      <c r="F411" s="279" t="s">
        <v>756</v>
      </c>
      <c r="G411" s="279"/>
      <c r="H411" s="279"/>
      <c r="I411" s="279"/>
      <c r="J411" s="174" t="s">
        <v>224</v>
      </c>
      <c r="K411" s="175">
        <v>160</v>
      </c>
      <c r="L411" s="176">
        <v>0</v>
      </c>
      <c r="M411" s="281">
        <v>0</v>
      </c>
      <c r="N411" s="282"/>
      <c r="O411" s="282"/>
      <c r="P411" s="280">
        <f>ROUND(V411*K411,3)</f>
        <v>0</v>
      </c>
      <c r="Q411" s="280"/>
      <c r="R411" s="39"/>
      <c r="T411" s="177" t="s">
        <v>21</v>
      </c>
      <c r="U411" s="46" t="s">
        <v>49</v>
      </c>
      <c r="V411" s="178">
        <f>L411+M411</f>
        <v>0</v>
      </c>
      <c r="W411" s="178">
        <f>ROUND(L411*K411,3)</f>
        <v>0</v>
      </c>
      <c r="X411" s="178">
        <f>ROUND(M411*K411,3)</f>
        <v>0</v>
      </c>
      <c r="Y411" s="38"/>
      <c r="Z411" s="179">
        <f>Y411*K411</f>
        <v>0</v>
      </c>
      <c r="AA411" s="179">
        <v>0</v>
      </c>
      <c r="AB411" s="179">
        <f>AA411*K411</f>
        <v>0</v>
      </c>
      <c r="AC411" s="179">
        <v>0</v>
      </c>
      <c r="AD411" s="179">
        <f>AC411*K411</f>
        <v>0</v>
      </c>
      <c r="AE411" s="180" t="s">
        <v>21</v>
      </c>
      <c r="AR411" s="21" t="s">
        <v>172</v>
      </c>
      <c r="AT411" s="21" t="s">
        <v>168</v>
      </c>
      <c r="AU411" s="21" t="s">
        <v>141</v>
      </c>
      <c r="AY411" s="21" t="s">
        <v>167</v>
      </c>
      <c r="BE411" s="113">
        <f>IF(U411="základná",P411,0)</f>
        <v>0</v>
      </c>
      <c r="BF411" s="113">
        <f>IF(U411="znížená",P411,0)</f>
        <v>0</v>
      </c>
      <c r="BG411" s="113">
        <f>IF(U411="zákl. prenesená",P411,0)</f>
        <v>0</v>
      </c>
      <c r="BH411" s="113">
        <f>IF(U411="zníž. prenesená",P411,0)</f>
        <v>0</v>
      </c>
      <c r="BI411" s="113">
        <f>IF(U411="nulová",P411,0)</f>
        <v>0</v>
      </c>
      <c r="BJ411" s="21" t="s">
        <v>141</v>
      </c>
      <c r="BK411" s="181">
        <f>ROUND(V411*K411,3)</f>
        <v>0</v>
      </c>
      <c r="BL411" s="21" t="s">
        <v>172</v>
      </c>
      <c r="BM411" s="21" t="s">
        <v>757</v>
      </c>
    </row>
    <row r="412" spans="2:65" s="9" customFormat="1" ht="29.85" customHeight="1">
      <c r="B412" s="159"/>
      <c r="C412" s="160"/>
      <c r="D412" s="170" t="s">
        <v>134</v>
      </c>
      <c r="E412" s="170"/>
      <c r="F412" s="170"/>
      <c r="G412" s="170"/>
      <c r="H412" s="170"/>
      <c r="I412" s="170"/>
      <c r="J412" s="170"/>
      <c r="K412" s="170"/>
      <c r="L412" s="170"/>
      <c r="M412" s="298">
        <f>BK412</f>
        <v>0</v>
      </c>
      <c r="N412" s="299"/>
      <c r="O412" s="299"/>
      <c r="P412" s="299"/>
      <c r="Q412" s="299"/>
      <c r="R412" s="162"/>
      <c r="T412" s="163"/>
      <c r="U412" s="160"/>
      <c r="V412" s="160"/>
      <c r="W412" s="164">
        <f>W413</f>
        <v>0</v>
      </c>
      <c r="X412" s="164">
        <f>X413</f>
        <v>0</v>
      </c>
      <c r="Y412" s="160"/>
      <c r="Z412" s="165">
        <f>Z413</f>
        <v>0</v>
      </c>
      <c r="AA412" s="160"/>
      <c r="AB412" s="165">
        <f>AB413</f>
        <v>0</v>
      </c>
      <c r="AC412" s="160"/>
      <c r="AD412" s="165">
        <f>AD413</f>
        <v>0</v>
      </c>
      <c r="AE412" s="166"/>
      <c r="AR412" s="167" t="s">
        <v>92</v>
      </c>
      <c r="AT412" s="168" t="s">
        <v>83</v>
      </c>
      <c r="AU412" s="168" t="s">
        <v>92</v>
      </c>
      <c r="AY412" s="167" t="s">
        <v>167</v>
      </c>
      <c r="BK412" s="169">
        <f>BK413</f>
        <v>0</v>
      </c>
    </row>
    <row r="413" spans="2:65" s="1" customFormat="1" ht="38.25" customHeight="1">
      <c r="B413" s="37"/>
      <c r="C413" s="172" t="s">
        <v>545</v>
      </c>
      <c r="D413" s="172" t="s">
        <v>168</v>
      </c>
      <c r="E413" s="173" t="s">
        <v>758</v>
      </c>
      <c r="F413" s="279" t="s">
        <v>759</v>
      </c>
      <c r="G413" s="279"/>
      <c r="H413" s="279"/>
      <c r="I413" s="279"/>
      <c r="J413" s="174" t="s">
        <v>207</v>
      </c>
      <c r="K413" s="175">
        <v>3386.2930000000001</v>
      </c>
      <c r="L413" s="176">
        <v>0</v>
      </c>
      <c r="M413" s="281">
        <v>0</v>
      </c>
      <c r="N413" s="282"/>
      <c r="O413" s="282"/>
      <c r="P413" s="280">
        <f>ROUND(V413*K413,3)</f>
        <v>0</v>
      </c>
      <c r="Q413" s="280"/>
      <c r="R413" s="39"/>
      <c r="T413" s="177" t="s">
        <v>21</v>
      </c>
      <c r="U413" s="46" t="s">
        <v>49</v>
      </c>
      <c r="V413" s="178">
        <f>L413+M413</f>
        <v>0</v>
      </c>
      <c r="W413" s="178">
        <f>ROUND(L413*K413,3)</f>
        <v>0</v>
      </c>
      <c r="X413" s="178">
        <f>ROUND(M413*K413,3)</f>
        <v>0</v>
      </c>
      <c r="Y413" s="38"/>
      <c r="Z413" s="179">
        <f>Y413*K413</f>
        <v>0</v>
      </c>
      <c r="AA413" s="179">
        <v>0</v>
      </c>
      <c r="AB413" s="179">
        <f>AA413*K413</f>
        <v>0</v>
      </c>
      <c r="AC413" s="179">
        <v>0</v>
      </c>
      <c r="AD413" s="179">
        <f>AC413*K413</f>
        <v>0</v>
      </c>
      <c r="AE413" s="180" t="s">
        <v>21</v>
      </c>
      <c r="AR413" s="21" t="s">
        <v>172</v>
      </c>
      <c r="AT413" s="21" t="s">
        <v>168</v>
      </c>
      <c r="AU413" s="21" t="s">
        <v>141</v>
      </c>
      <c r="AY413" s="21" t="s">
        <v>167</v>
      </c>
      <c r="BE413" s="113">
        <f>IF(U413="základná",P413,0)</f>
        <v>0</v>
      </c>
      <c r="BF413" s="113">
        <f>IF(U413="znížená",P413,0)</f>
        <v>0</v>
      </c>
      <c r="BG413" s="113">
        <f>IF(U413="zákl. prenesená",P413,0)</f>
        <v>0</v>
      </c>
      <c r="BH413" s="113">
        <f>IF(U413="zníž. prenesená",P413,0)</f>
        <v>0</v>
      </c>
      <c r="BI413" s="113">
        <f>IF(U413="nulová",P413,0)</f>
        <v>0</v>
      </c>
      <c r="BJ413" s="21" t="s">
        <v>141</v>
      </c>
      <c r="BK413" s="181">
        <f>ROUND(V413*K413,3)</f>
        <v>0</v>
      </c>
      <c r="BL413" s="21" t="s">
        <v>172</v>
      </c>
      <c r="BM413" s="21" t="s">
        <v>760</v>
      </c>
    </row>
    <row r="414" spans="2:65" s="9" customFormat="1" ht="37.35" customHeight="1">
      <c r="B414" s="159"/>
      <c r="C414" s="160"/>
      <c r="D414" s="161" t="s">
        <v>135</v>
      </c>
      <c r="E414" s="161"/>
      <c r="F414" s="161"/>
      <c r="G414" s="161"/>
      <c r="H414" s="161"/>
      <c r="I414" s="161"/>
      <c r="J414" s="161"/>
      <c r="K414" s="161"/>
      <c r="L414" s="161"/>
      <c r="M414" s="300">
        <f>BK414</f>
        <v>0</v>
      </c>
      <c r="N414" s="301"/>
      <c r="O414" s="301"/>
      <c r="P414" s="301"/>
      <c r="Q414" s="301"/>
      <c r="R414" s="162"/>
      <c r="T414" s="163"/>
      <c r="U414" s="160"/>
      <c r="V414" s="160"/>
      <c r="W414" s="164">
        <f>W415+W433+W442</f>
        <v>0</v>
      </c>
      <c r="X414" s="164">
        <f>X415+X433+X442</f>
        <v>0</v>
      </c>
      <c r="Y414" s="160"/>
      <c r="Z414" s="165">
        <f>Z415+Z433+Z442</f>
        <v>0</v>
      </c>
      <c r="AA414" s="160"/>
      <c r="AB414" s="165">
        <f>AB415+AB433+AB442</f>
        <v>0</v>
      </c>
      <c r="AC414" s="160"/>
      <c r="AD414" s="165">
        <f>AD415+AD433+AD442</f>
        <v>0</v>
      </c>
      <c r="AE414" s="166"/>
      <c r="AR414" s="167" t="s">
        <v>141</v>
      </c>
      <c r="AT414" s="168" t="s">
        <v>83</v>
      </c>
      <c r="AU414" s="168" t="s">
        <v>84</v>
      </c>
      <c r="AY414" s="167" t="s">
        <v>167</v>
      </c>
      <c r="BK414" s="169">
        <f>BK415+BK433+BK442</f>
        <v>0</v>
      </c>
    </row>
    <row r="415" spans="2:65" s="9" customFormat="1" ht="19.899999999999999" customHeight="1">
      <c r="B415" s="159"/>
      <c r="C415" s="160"/>
      <c r="D415" s="170" t="s">
        <v>294</v>
      </c>
      <c r="E415" s="170"/>
      <c r="F415" s="170"/>
      <c r="G415" s="170"/>
      <c r="H415" s="170"/>
      <c r="I415" s="170"/>
      <c r="J415" s="170"/>
      <c r="K415" s="170"/>
      <c r="L415" s="170"/>
      <c r="M415" s="296">
        <f>BK415</f>
        <v>0</v>
      </c>
      <c r="N415" s="297"/>
      <c r="O415" s="297"/>
      <c r="P415" s="297"/>
      <c r="Q415" s="297"/>
      <c r="R415" s="162"/>
      <c r="T415" s="163"/>
      <c r="U415" s="160"/>
      <c r="V415" s="160"/>
      <c r="W415" s="164">
        <f>SUM(W416:W432)</f>
        <v>0</v>
      </c>
      <c r="X415" s="164">
        <f>SUM(X416:X432)</f>
        <v>0</v>
      </c>
      <c r="Y415" s="160"/>
      <c r="Z415" s="165">
        <f>SUM(Z416:Z432)</f>
        <v>0</v>
      </c>
      <c r="AA415" s="160"/>
      <c r="AB415" s="165">
        <f>SUM(AB416:AB432)</f>
        <v>0</v>
      </c>
      <c r="AC415" s="160"/>
      <c r="AD415" s="165">
        <f>SUM(AD416:AD432)</f>
        <v>0</v>
      </c>
      <c r="AE415" s="166"/>
      <c r="AR415" s="167" t="s">
        <v>141</v>
      </c>
      <c r="AT415" s="168" t="s">
        <v>83</v>
      </c>
      <c r="AU415" s="168" t="s">
        <v>92</v>
      </c>
      <c r="AY415" s="167" t="s">
        <v>167</v>
      </c>
      <c r="BK415" s="169">
        <f>SUM(BK416:BK432)</f>
        <v>0</v>
      </c>
    </row>
    <row r="416" spans="2:65" s="1" customFormat="1" ht="38.25" customHeight="1">
      <c r="B416" s="37"/>
      <c r="C416" s="172" t="s">
        <v>761</v>
      </c>
      <c r="D416" s="172" t="s">
        <v>168</v>
      </c>
      <c r="E416" s="173" t="s">
        <v>762</v>
      </c>
      <c r="F416" s="279" t="s">
        <v>763</v>
      </c>
      <c r="G416" s="279"/>
      <c r="H416" s="279"/>
      <c r="I416" s="279"/>
      <c r="J416" s="174" t="s">
        <v>198</v>
      </c>
      <c r="K416" s="175">
        <v>3.24</v>
      </c>
      <c r="L416" s="176">
        <v>0</v>
      </c>
      <c r="M416" s="281">
        <v>0</v>
      </c>
      <c r="N416" s="282"/>
      <c r="O416" s="282"/>
      <c r="P416" s="280">
        <f>ROUND(V416*K416,3)</f>
        <v>0</v>
      </c>
      <c r="Q416" s="280"/>
      <c r="R416" s="39"/>
      <c r="T416" s="177" t="s">
        <v>21</v>
      </c>
      <c r="U416" s="46" t="s">
        <v>49</v>
      </c>
      <c r="V416" s="178">
        <f>L416+M416</f>
        <v>0</v>
      </c>
      <c r="W416" s="178">
        <f>ROUND(L416*K416,3)</f>
        <v>0</v>
      </c>
      <c r="X416" s="178">
        <f>ROUND(M416*K416,3)</f>
        <v>0</v>
      </c>
      <c r="Y416" s="38"/>
      <c r="Z416" s="179">
        <f>Y416*K416</f>
        <v>0</v>
      </c>
      <c r="AA416" s="179">
        <v>0</v>
      </c>
      <c r="AB416" s="179">
        <f>AA416*K416</f>
        <v>0</v>
      </c>
      <c r="AC416" s="179">
        <v>0</v>
      </c>
      <c r="AD416" s="179">
        <f>AC416*K416</f>
        <v>0</v>
      </c>
      <c r="AE416" s="180" t="s">
        <v>21</v>
      </c>
      <c r="AR416" s="21" t="s">
        <v>203</v>
      </c>
      <c r="AT416" s="21" t="s">
        <v>168</v>
      </c>
      <c r="AU416" s="21" t="s">
        <v>141</v>
      </c>
      <c r="AY416" s="21" t="s">
        <v>167</v>
      </c>
      <c r="BE416" s="113">
        <f>IF(U416="základná",P416,0)</f>
        <v>0</v>
      </c>
      <c r="BF416" s="113">
        <f>IF(U416="znížená",P416,0)</f>
        <v>0</v>
      </c>
      <c r="BG416" s="113">
        <f>IF(U416="zákl. prenesená",P416,0)</f>
        <v>0</v>
      </c>
      <c r="BH416" s="113">
        <f>IF(U416="zníž. prenesená",P416,0)</f>
        <v>0</v>
      </c>
      <c r="BI416" s="113">
        <f>IF(U416="nulová",P416,0)</f>
        <v>0</v>
      </c>
      <c r="BJ416" s="21" t="s">
        <v>141</v>
      </c>
      <c r="BK416" s="181">
        <f>ROUND(V416*K416,3)</f>
        <v>0</v>
      </c>
      <c r="BL416" s="21" t="s">
        <v>203</v>
      </c>
      <c r="BM416" s="21" t="s">
        <v>764</v>
      </c>
    </row>
    <row r="417" spans="2:65" s="10" customFormat="1" ht="16.5" customHeight="1">
      <c r="B417" s="182"/>
      <c r="C417" s="183"/>
      <c r="D417" s="183"/>
      <c r="E417" s="184" t="s">
        <v>21</v>
      </c>
      <c r="F417" s="283" t="s">
        <v>765</v>
      </c>
      <c r="G417" s="284"/>
      <c r="H417" s="284"/>
      <c r="I417" s="284"/>
      <c r="J417" s="183"/>
      <c r="K417" s="185">
        <v>3.24</v>
      </c>
      <c r="L417" s="183"/>
      <c r="M417" s="183"/>
      <c r="N417" s="183"/>
      <c r="O417" s="183"/>
      <c r="P417" s="183"/>
      <c r="Q417" s="183"/>
      <c r="R417" s="186"/>
      <c r="T417" s="187"/>
      <c r="U417" s="183"/>
      <c r="V417" s="183"/>
      <c r="W417" s="183"/>
      <c r="X417" s="183"/>
      <c r="Y417" s="183"/>
      <c r="Z417" s="183"/>
      <c r="AA417" s="183"/>
      <c r="AB417" s="183"/>
      <c r="AC417" s="183"/>
      <c r="AD417" s="183"/>
      <c r="AE417" s="188"/>
      <c r="AT417" s="189" t="s">
        <v>174</v>
      </c>
      <c r="AU417" s="189" t="s">
        <v>141</v>
      </c>
      <c r="AV417" s="10" t="s">
        <v>141</v>
      </c>
      <c r="AW417" s="10" t="s">
        <v>7</v>
      </c>
      <c r="AX417" s="10" t="s">
        <v>84</v>
      </c>
      <c r="AY417" s="189" t="s">
        <v>167</v>
      </c>
    </row>
    <row r="418" spans="2:65" s="11" customFormat="1" ht="16.5" customHeight="1">
      <c r="B418" s="190"/>
      <c r="C418" s="191"/>
      <c r="D418" s="191"/>
      <c r="E418" s="192" t="s">
        <v>21</v>
      </c>
      <c r="F418" s="285" t="s">
        <v>175</v>
      </c>
      <c r="G418" s="286"/>
      <c r="H418" s="286"/>
      <c r="I418" s="286"/>
      <c r="J418" s="191"/>
      <c r="K418" s="193">
        <v>3.24</v>
      </c>
      <c r="L418" s="191"/>
      <c r="M418" s="191"/>
      <c r="N418" s="191"/>
      <c r="O418" s="191"/>
      <c r="P418" s="191"/>
      <c r="Q418" s="191"/>
      <c r="R418" s="194"/>
      <c r="T418" s="195"/>
      <c r="U418" s="191"/>
      <c r="V418" s="191"/>
      <c r="W418" s="191"/>
      <c r="X418" s="191"/>
      <c r="Y418" s="191"/>
      <c r="Z418" s="191"/>
      <c r="AA418" s="191"/>
      <c r="AB418" s="191"/>
      <c r="AC418" s="191"/>
      <c r="AD418" s="191"/>
      <c r="AE418" s="196"/>
      <c r="AT418" s="197" t="s">
        <v>174</v>
      </c>
      <c r="AU418" s="197" t="s">
        <v>141</v>
      </c>
      <c r="AV418" s="11" t="s">
        <v>172</v>
      </c>
      <c r="AW418" s="11" t="s">
        <v>7</v>
      </c>
      <c r="AX418" s="11" t="s">
        <v>92</v>
      </c>
      <c r="AY418" s="197" t="s">
        <v>167</v>
      </c>
    </row>
    <row r="419" spans="2:65" s="1" customFormat="1" ht="16.5" customHeight="1">
      <c r="B419" s="37"/>
      <c r="C419" s="198" t="s">
        <v>549</v>
      </c>
      <c r="D419" s="198" t="s">
        <v>221</v>
      </c>
      <c r="E419" s="199" t="s">
        <v>766</v>
      </c>
      <c r="F419" s="289" t="s">
        <v>767</v>
      </c>
      <c r="G419" s="289"/>
      <c r="H419" s="289"/>
      <c r="I419" s="289"/>
      <c r="J419" s="200" t="s">
        <v>207</v>
      </c>
      <c r="K419" s="201">
        <v>1E-3</v>
      </c>
      <c r="L419" s="202">
        <v>0</v>
      </c>
      <c r="M419" s="290"/>
      <c r="N419" s="290"/>
      <c r="O419" s="291"/>
      <c r="P419" s="280">
        <f>ROUND(V419*K419,3)</f>
        <v>0</v>
      </c>
      <c r="Q419" s="280"/>
      <c r="R419" s="39"/>
      <c r="T419" s="177" t="s">
        <v>21</v>
      </c>
      <c r="U419" s="46" t="s">
        <v>49</v>
      </c>
      <c r="V419" s="178">
        <f>L419+M419</f>
        <v>0</v>
      </c>
      <c r="W419" s="178">
        <f>ROUND(L419*K419,3)</f>
        <v>0</v>
      </c>
      <c r="X419" s="178">
        <f>ROUND(M419*K419,3)</f>
        <v>0</v>
      </c>
      <c r="Y419" s="38"/>
      <c r="Z419" s="179">
        <f>Y419*K419</f>
        <v>0</v>
      </c>
      <c r="AA419" s="179">
        <v>0</v>
      </c>
      <c r="AB419" s="179">
        <f>AA419*K419</f>
        <v>0</v>
      </c>
      <c r="AC419" s="179">
        <v>0</v>
      </c>
      <c r="AD419" s="179">
        <f>AC419*K419</f>
        <v>0</v>
      </c>
      <c r="AE419" s="180" t="s">
        <v>21</v>
      </c>
      <c r="AR419" s="21" t="s">
        <v>238</v>
      </c>
      <c r="AT419" s="21" t="s">
        <v>221</v>
      </c>
      <c r="AU419" s="21" t="s">
        <v>141</v>
      </c>
      <c r="AY419" s="21" t="s">
        <v>167</v>
      </c>
      <c r="BE419" s="113">
        <f>IF(U419="základná",P419,0)</f>
        <v>0</v>
      </c>
      <c r="BF419" s="113">
        <f>IF(U419="znížená",P419,0)</f>
        <v>0</v>
      </c>
      <c r="BG419" s="113">
        <f>IF(U419="zákl. prenesená",P419,0)</f>
        <v>0</v>
      </c>
      <c r="BH419" s="113">
        <f>IF(U419="zníž. prenesená",P419,0)</f>
        <v>0</v>
      </c>
      <c r="BI419" s="113">
        <f>IF(U419="nulová",P419,0)</f>
        <v>0</v>
      </c>
      <c r="BJ419" s="21" t="s">
        <v>141</v>
      </c>
      <c r="BK419" s="181">
        <f>ROUND(V419*K419,3)</f>
        <v>0</v>
      </c>
      <c r="BL419" s="21" t="s">
        <v>203</v>
      </c>
      <c r="BM419" s="21" t="s">
        <v>768</v>
      </c>
    </row>
    <row r="420" spans="2:65" s="1" customFormat="1" ht="25.5" customHeight="1">
      <c r="B420" s="37"/>
      <c r="C420" s="172" t="s">
        <v>769</v>
      </c>
      <c r="D420" s="172" t="s">
        <v>168</v>
      </c>
      <c r="E420" s="173" t="s">
        <v>770</v>
      </c>
      <c r="F420" s="279" t="s">
        <v>771</v>
      </c>
      <c r="G420" s="279"/>
      <c r="H420" s="279"/>
      <c r="I420" s="279"/>
      <c r="J420" s="174" t="s">
        <v>198</v>
      </c>
      <c r="K420" s="175">
        <v>10.8</v>
      </c>
      <c r="L420" s="176">
        <v>0</v>
      </c>
      <c r="M420" s="281">
        <v>0</v>
      </c>
      <c r="N420" s="282"/>
      <c r="O420" s="282"/>
      <c r="P420" s="280">
        <f>ROUND(V420*K420,3)</f>
        <v>0</v>
      </c>
      <c r="Q420" s="280"/>
      <c r="R420" s="39"/>
      <c r="T420" s="177" t="s">
        <v>21</v>
      </c>
      <c r="U420" s="46" t="s">
        <v>49</v>
      </c>
      <c r="V420" s="178">
        <f>L420+M420</f>
        <v>0</v>
      </c>
      <c r="W420" s="178">
        <f>ROUND(L420*K420,3)</f>
        <v>0</v>
      </c>
      <c r="X420" s="178">
        <f>ROUND(M420*K420,3)</f>
        <v>0</v>
      </c>
      <c r="Y420" s="38"/>
      <c r="Z420" s="179">
        <f>Y420*K420</f>
        <v>0</v>
      </c>
      <c r="AA420" s="179">
        <v>0</v>
      </c>
      <c r="AB420" s="179">
        <f>AA420*K420</f>
        <v>0</v>
      </c>
      <c r="AC420" s="179">
        <v>0</v>
      </c>
      <c r="AD420" s="179">
        <f>AC420*K420</f>
        <v>0</v>
      </c>
      <c r="AE420" s="180" t="s">
        <v>21</v>
      </c>
      <c r="AR420" s="21" t="s">
        <v>203</v>
      </c>
      <c r="AT420" s="21" t="s">
        <v>168</v>
      </c>
      <c r="AU420" s="21" t="s">
        <v>141</v>
      </c>
      <c r="AY420" s="21" t="s">
        <v>167</v>
      </c>
      <c r="BE420" s="113">
        <f>IF(U420="základná",P420,0)</f>
        <v>0</v>
      </c>
      <c r="BF420" s="113">
        <f>IF(U420="znížená",P420,0)</f>
        <v>0</v>
      </c>
      <c r="BG420" s="113">
        <f>IF(U420="zákl. prenesená",P420,0)</f>
        <v>0</v>
      </c>
      <c r="BH420" s="113">
        <f>IF(U420="zníž. prenesená",P420,0)</f>
        <v>0</v>
      </c>
      <c r="BI420" s="113">
        <f>IF(U420="nulová",P420,0)</f>
        <v>0</v>
      </c>
      <c r="BJ420" s="21" t="s">
        <v>141</v>
      </c>
      <c r="BK420" s="181">
        <f>ROUND(V420*K420,3)</f>
        <v>0</v>
      </c>
      <c r="BL420" s="21" t="s">
        <v>203</v>
      </c>
      <c r="BM420" s="21" t="s">
        <v>772</v>
      </c>
    </row>
    <row r="421" spans="2:65" s="10" customFormat="1" ht="16.5" customHeight="1">
      <c r="B421" s="182"/>
      <c r="C421" s="183"/>
      <c r="D421" s="183"/>
      <c r="E421" s="184" t="s">
        <v>21</v>
      </c>
      <c r="F421" s="283" t="s">
        <v>773</v>
      </c>
      <c r="G421" s="284"/>
      <c r="H421" s="284"/>
      <c r="I421" s="284"/>
      <c r="J421" s="183"/>
      <c r="K421" s="185">
        <v>10.8</v>
      </c>
      <c r="L421" s="183"/>
      <c r="M421" s="183"/>
      <c r="N421" s="183"/>
      <c r="O421" s="183"/>
      <c r="P421" s="183"/>
      <c r="Q421" s="183"/>
      <c r="R421" s="186"/>
      <c r="T421" s="187"/>
      <c r="U421" s="183"/>
      <c r="V421" s="183"/>
      <c r="W421" s="183"/>
      <c r="X421" s="183"/>
      <c r="Y421" s="183"/>
      <c r="Z421" s="183"/>
      <c r="AA421" s="183"/>
      <c r="AB421" s="183"/>
      <c r="AC421" s="183"/>
      <c r="AD421" s="183"/>
      <c r="AE421" s="188"/>
      <c r="AT421" s="189" t="s">
        <v>174</v>
      </c>
      <c r="AU421" s="189" t="s">
        <v>141</v>
      </c>
      <c r="AV421" s="10" t="s">
        <v>141</v>
      </c>
      <c r="AW421" s="10" t="s">
        <v>7</v>
      </c>
      <c r="AX421" s="10" t="s">
        <v>84</v>
      </c>
      <c r="AY421" s="189" t="s">
        <v>167</v>
      </c>
    </row>
    <row r="422" spans="2:65" s="11" customFormat="1" ht="16.5" customHeight="1">
      <c r="B422" s="190"/>
      <c r="C422" s="191"/>
      <c r="D422" s="191"/>
      <c r="E422" s="192" t="s">
        <v>21</v>
      </c>
      <c r="F422" s="285" t="s">
        <v>175</v>
      </c>
      <c r="G422" s="286"/>
      <c r="H422" s="286"/>
      <c r="I422" s="286"/>
      <c r="J422" s="191"/>
      <c r="K422" s="193">
        <v>10.8</v>
      </c>
      <c r="L422" s="191"/>
      <c r="M422" s="191"/>
      <c r="N422" s="191"/>
      <c r="O422" s="191"/>
      <c r="P422" s="191"/>
      <c r="Q422" s="191"/>
      <c r="R422" s="194"/>
      <c r="T422" s="195"/>
      <c r="U422" s="191"/>
      <c r="V422" s="191"/>
      <c r="W422" s="191"/>
      <c r="X422" s="191"/>
      <c r="Y422" s="191"/>
      <c r="Z422" s="191"/>
      <c r="AA422" s="191"/>
      <c r="AB422" s="191"/>
      <c r="AC422" s="191"/>
      <c r="AD422" s="191"/>
      <c r="AE422" s="196"/>
      <c r="AT422" s="197" t="s">
        <v>174</v>
      </c>
      <c r="AU422" s="197" t="s">
        <v>141</v>
      </c>
      <c r="AV422" s="11" t="s">
        <v>172</v>
      </c>
      <c r="AW422" s="11" t="s">
        <v>7</v>
      </c>
      <c r="AX422" s="11" t="s">
        <v>92</v>
      </c>
      <c r="AY422" s="197" t="s">
        <v>167</v>
      </c>
    </row>
    <row r="423" spans="2:65" s="1" customFormat="1" ht="16.5" customHeight="1">
      <c r="B423" s="37"/>
      <c r="C423" s="198" t="s">
        <v>552</v>
      </c>
      <c r="D423" s="198" t="s">
        <v>221</v>
      </c>
      <c r="E423" s="199" t="s">
        <v>766</v>
      </c>
      <c r="F423" s="289" t="s">
        <v>767</v>
      </c>
      <c r="G423" s="289"/>
      <c r="H423" s="289"/>
      <c r="I423" s="289"/>
      <c r="J423" s="200" t="s">
        <v>207</v>
      </c>
      <c r="K423" s="201">
        <v>4.0000000000000001E-3</v>
      </c>
      <c r="L423" s="202">
        <v>0</v>
      </c>
      <c r="M423" s="290"/>
      <c r="N423" s="290"/>
      <c r="O423" s="291"/>
      <c r="P423" s="280">
        <f>ROUND(V423*K423,3)</f>
        <v>0</v>
      </c>
      <c r="Q423" s="280"/>
      <c r="R423" s="39"/>
      <c r="T423" s="177" t="s">
        <v>21</v>
      </c>
      <c r="U423" s="46" t="s">
        <v>49</v>
      </c>
      <c r="V423" s="178">
        <f>L423+M423</f>
        <v>0</v>
      </c>
      <c r="W423" s="178">
        <f>ROUND(L423*K423,3)</f>
        <v>0</v>
      </c>
      <c r="X423" s="178">
        <f>ROUND(M423*K423,3)</f>
        <v>0</v>
      </c>
      <c r="Y423" s="38"/>
      <c r="Z423" s="179">
        <f>Y423*K423</f>
        <v>0</v>
      </c>
      <c r="AA423" s="179">
        <v>0</v>
      </c>
      <c r="AB423" s="179">
        <f>AA423*K423</f>
        <v>0</v>
      </c>
      <c r="AC423" s="179">
        <v>0</v>
      </c>
      <c r="AD423" s="179">
        <f>AC423*K423</f>
        <v>0</v>
      </c>
      <c r="AE423" s="180" t="s">
        <v>21</v>
      </c>
      <c r="AR423" s="21" t="s">
        <v>238</v>
      </c>
      <c r="AT423" s="21" t="s">
        <v>221</v>
      </c>
      <c r="AU423" s="21" t="s">
        <v>141</v>
      </c>
      <c r="AY423" s="21" t="s">
        <v>167</v>
      </c>
      <c r="BE423" s="113">
        <f>IF(U423="základná",P423,0)</f>
        <v>0</v>
      </c>
      <c r="BF423" s="113">
        <f>IF(U423="znížená",P423,0)</f>
        <v>0</v>
      </c>
      <c r="BG423" s="113">
        <f>IF(U423="zákl. prenesená",P423,0)</f>
        <v>0</v>
      </c>
      <c r="BH423" s="113">
        <f>IF(U423="zníž. prenesená",P423,0)</f>
        <v>0</v>
      </c>
      <c r="BI423" s="113">
        <f>IF(U423="nulová",P423,0)</f>
        <v>0</v>
      </c>
      <c r="BJ423" s="21" t="s">
        <v>141</v>
      </c>
      <c r="BK423" s="181">
        <f>ROUND(V423*K423,3)</f>
        <v>0</v>
      </c>
      <c r="BL423" s="21" t="s">
        <v>203</v>
      </c>
      <c r="BM423" s="21" t="s">
        <v>774</v>
      </c>
    </row>
    <row r="424" spans="2:65" s="1" customFormat="1" ht="25.5" customHeight="1">
      <c r="B424" s="37"/>
      <c r="C424" s="172" t="s">
        <v>775</v>
      </c>
      <c r="D424" s="172" t="s">
        <v>168</v>
      </c>
      <c r="E424" s="173" t="s">
        <v>776</v>
      </c>
      <c r="F424" s="279" t="s">
        <v>777</v>
      </c>
      <c r="G424" s="279"/>
      <c r="H424" s="279"/>
      <c r="I424" s="279"/>
      <c r="J424" s="174" t="s">
        <v>198</v>
      </c>
      <c r="K424" s="175">
        <v>6.48</v>
      </c>
      <c r="L424" s="176">
        <v>0</v>
      </c>
      <c r="M424" s="281">
        <v>0</v>
      </c>
      <c r="N424" s="282"/>
      <c r="O424" s="282"/>
      <c r="P424" s="280">
        <f>ROUND(V424*K424,3)</f>
        <v>0</v>
      </c>
      <c r="Q424" s="280"/>
      <c r="R424" s="39"/>
      <c r="T424" s="177" t="s">
        <v>21</v>
      </c>
      <c r="U424" s="46" t="s">
        <v>49</v>
      </c>
      <c r="V424" s="178">
        <f>L424+M424</f>
        <v>0</v>
      </c>
      <c r="W424" s="178">
        <f>ROUND(L424*K424,3)</f>
        <v>0</v>
      </c>
      <c r="X424" s="178">
        <f>ROUND(M424*K424,3)</f>
        <v>0</v>
      </c>
      <c r="Y424" s="38"/>
      <c r="Z424" s="179">
        <f>Y424*K424</f>
        <v>0</v>
      </c>
      <c r="AA424" s="179">
        <v>0</v>
      </c>
      <c r="AB424" s="179">
        <f>AA424*K424</f>
        <v>0</v>
      </c>
      <c r="AC424" s="179">
        <v>0</v>
      </c>
      <c r="AD424" s="179">
        <f>AC424*K424</f>
        <v>0</v>
      </c>
      <c r="AE424" s="180" t="s">
        <v>21</v>
      </c>
      <c r="AR424" s="21" t="s">
        <v>203</v>
      </c>
      <c r="AT424" s="21" t="s">
        <v>168</v>
      </c>
      <c r="AU424" s="21" t="s">
        <v>141</v>
      </c>
      <c r="AY424" s="21" t="s">
        <v>167</v>
      </c>
      <c r="BE424" s="113">
        <f>IF(U424="základná",P424,0)</f>
        <v>0</v>
      </c>
      <c r="BF424" s="113">
        <f>IF(U424="znížená",P424,0)</f>
        <v>0</v>
      </c>
      <c r="BG424" s="113">
        <f>IF(U424="zákl. prenesená",P424,0)</f>
        <v>0</v>
      </c>
      <c r="BH424" s="113">
        <f>IF(U424="zníž. prenesená",P424,0)</f>
        <v>0</v>
      </c>
      <c r="BI424" s="113">
        <f>IF(U424="nulová",P424,0)</f>
        <v>0</v>
      </c>
      <c r="BJ424" s="21" t="s">
        <v>141</v>
      </c>
      <c r="BK424" s="181">
        <f>ROUND(V424*K424,3)</f>
        <v>0</v>
      </c>
      <c r="BL424" s="21" t="s">
        <v>203</v>
      </c>
      <c r="BM424" s="21" t="s">
        <v>778</v>
      </c>
    </row>
    <row r="425" spans="2:65" s="10" customFormat="1" ht="16.5" customHeight="1">
      <c r="B425" s="182"/>
      <c r="C425" s="183"/>
      <c r="D425" s="183"/>
      <c r="E425" s="184" t="s">
        <v>21</v>
      </c>
      <c r="F425" s="283" t="s">
        <v>779</v>
      </c>
      <c r="G425" s="284"/>
      <c r="H425" s="284"/>
      <c r="I425" s="284"/>
      <c r="J425" s="183"/>
      <c r="K425" s="185">
        <v>6.48</v>
      </c>
      <c r="L425" s="183"/>
      <c r="M425" s="183"/>
      <c r="N425" s="183"/>
      <c r="O425" s="183"/>
      <c r="P425" s="183"/>
      <c r="Q425" s="183"/>
      <c r="R425" s="186"/>
      <c r="T425" s="187"/>
      <c r="U425" s="183"/>
      <c r="V425" s="183"/>
      <c r="W425" s="183"/>
      <c r="X425" s="183"/>
      <c r="Y425" s="183"/>
      <c r="Z425" s="183"/>
      <c r="AA425" s="183"/>
      <c r="AB425" s="183"/>
      <c r="AC425" s="183"/>
      <c r="AD425" s="183"/>
      <c r="AE425" s="188"/>
      <c r="AT425" s="189" t="s">
        <v>174</v>
      </c>
      <c r="AU425" s="189" t="s">
        <v>141</v>
      </c>
      <c r="AV425" s="10" t="s">
        <v>141</v>
      </c>
      <c r="AW425" s="10" t="s">
        <v>7</v>
      </c>
      <c r="AX425" s="10" t="s">
        <v>84</v>
      </c>
      <c r="AY425" s="189" t="s">
        <v>167</v>
      </c>
    </row>
    <row r="426" spans="2:65" s="11" customFormat="1" ht="16.5" customHeight="1">
      <c r="B426" s="190"/>
      <c r="C426" s="191"/>
      <c r="D426" s="191"/>
      <c r="E426" s="192" t="s">
        <v>21</v>
      </c>
      <c r="F426" s="285" t="s">
        <v>175</v>
      </c>
      <c r="G426" s="286"/>
      <c r="H426" s="286"/>
      <c r="I426" s="286"/>
      <c r="J426" s="191"/>
      <c r="K426" s="193">
        <v>6.48</v>
      </c>
      <c r="L426" s="191"/>
      <c r="M426" s="191"/>
      <c r="N426" s="191"/>
      <c r="O426" s="191"/>
      <c r="P426" s="191"/>
      <c r="Q426" s="191"/>
      <c r="R426" s="194"/>
      <c r="T426" s="195"/>
      <c r="U426" s="191"/>
      <c r="V426" s="191"/>
      <c r="W426" s="191"/>
      <c r="X426" s="191"/>
      <c r="Y426" s="191"/>
      <c r="Z426" s="191"/>
      <c r="AA426" s="191"/>
      <c r="AB426" s="191"/>
      <c r="AC426" s="191"/>
      <c r="AD426" s="191"/>
      <c r="AE426" s="196"/>
      <c r="AT426" s="197" t="s">
        <v>174</v>
      </c>
      <c r="AU426" s="197" t="s">
        <v>141</v>
      </c>
      <c r="AV426" s="11" t="s">
        <v>172</v>
      </c>
      <c r="AW426" s="11" t="s">
        <v>7</v>
      </c>
      <c r="AX426" s="11" t="s">
        <v>92</v>
      </c>
      <c r="AY426" s="197" t="s">
        <v>167</v>
      </c>
    </row>
    <row r="427" spans="2:65" s="1" customFormat="1" ht="25.5" customHeight="1">
      <c r="B427" s="37"/>
      <c r="C427" s="198" t="s">
        <v>556</v>
      </c>
      <c r="D427" s="198" t="s">
        <v>221</v>
      </c>
      <c r="E427" s="199" t="s">
        <v>780</v>
      </c>
      <c r="F427" s="289" t="s">
        <v>781</v>
      </c>
      <c r="G427" s="289"/>
      <c r="H427" s="289"/>
      <c r="I427" s="289"/>
      <c r="J427" s="200" t="s">
        <v>207</v>
      </c>
      <c r="K427" s="201">
        <v>0.01</v>
      </c>
      <c r="L427" s="202">
        <v>0</v>
      </c>
      <c r="M427" s="290"/>
      <c r="N427" s="290"/>
      <c r="O427" s="291"/>
      <c r="P427" s="280">
        <f>ROUND(V427*K427,3)</f>
        <v>0</v>
      </c>
      <c r="Q427" s="280"/>
      <c r="R427" s="39"/>
      <c r="T427" s="177" t="s">
        <v>21</v>
      </c>
      <c r="U427" s="46" t="s">
        <v>49</v>
      </c>
      <c r="V427" s="178">
        <f>L427+M427</f>
        <v>0</v>
      </c>
      <c r="W427" s="178">
        <f>ROUND(L427*K427,3)</f>
        <v>0</v>
      </c>
      <c r="X427" s="178">
        <f>ROUND(M427*K427,3)</f>
        <v>0</v>
      </c>
      <c r="Y427" s="38"/>
      <c r="Z427" s="179">
        <f>Y427*K427</f>
        <v>0</v>
      </c>
      <c r="AA427" s="179">
        <v>0</v>
      </c>
      <c r="AB427" s="179">
        <f>AA427*K427</f>
        <v>0</v>
      </c>
      <c r="AC427" s="179">
        <v>0</v>
      </c>
      <c r="AD427" s="179">
        <f>AC427*K427</f>
        <v>0</v>
      </c>
      <c r="AE427" s="180" t="s">
        <v>21</v>
      </c>
      <c r="AR427" s="21" t="s">
        <v>238</v>
      </c>
      <c r="AT427" s="21" t="s">
        <v>221</v>
      </c>
      <c r="AU427" s="21" t="s">
        <v>141</v>
      </c>
      <c r="AY427" s="21" t="s">
        <v>167</v>
      </c>
      <c r="BE427" s="113">
        <f>IF(U427="základná",P427,0)</f>
        <v>0</v>
      </c>
      <c r="BF427" s="113">
        <f>IF(U427="znížená",P427,0)</f>
        <v>0</v>
      </c>
      <c r="BG427" s="113">
        <f>IF(U427="zákl. prenesená",P427,0)</f>
        <v>0</v>
      </c>
      <c r="BH427" s="113">
        <f>IF(U427="zníž. prenesená",P427,0)</f>
        <v>0</v>
      </c>
      <c r="BI427" s="113">
        <f>IF(U427="nulová",P427,0)</f>
        <v>0</v>
      </c>
      <c r="BJ427" s="21" t="s">
        <v>141</v>
      </c>
      <c r="BK427" s="181">
        <f>ROUND(V427*K427,3)</f>
        <v>0</v>
      </c>
      <c r="BL427" s="21" t="s">
        <v>203</v>
      </c>
      <c r="BM427" s="21" t="s">
        <v>782</v>
      </c>
    </row>
    <row r="428" spans="2:65" s="1" customFormat="1" ht="25.5" customHeight="1">
      <c r="B428" s="37"/>
      <c r="C428" s="172" t="s">
        <v>783</v>
      </c>
      <c r="D428" s="172" t="s">
        <v>168</v>
      </c>
      <c r="E428" s="173" t="s">
        <v>784</v>
      </c>
      <c r="F428" s="279" t="s">
        <v>785</v>
      </c>
      <c r="G428" s="279"/>
      <c r="H428" s="279"/>
      <c r="I428" s="279"/>
      <c r="J428" s="174" t="s">
        <v>198</v>
      </c>
      <c r="K428" s="175">
        <v>21.6</v>
      </c>
      <c r="L428" s="176">
        <v>0</v>
      </c>
      <c r="M428" s="281">
        <v>0</v>
      </c>
      <c r="N428" s="282"/>
      <c r="O428" s="282"/>
      <c r="P428" s="280">
        <f>ROUND(V428*K428,3)</f>
        <v>0</v>
      </c>
      <c r="Q428" s="280"/>
      <c r="R428" s="39"/>
      <c r="T428" s="177" t="s">
        <v>21</v>
      </c>
      <c r="U428" s="46" t="s">
        <v>49</v>
      </c>
      <c r="V428" s="178">
        <f>L428+M428</f>
        <v>0</v>
      </c>
      <c r="W428" s="178">
        <f>ROUND(L428*K428,3)</f>
        <v>0</v>
      </c>
      <c r="X428" s="178">
        <f>ROUND(M428*K428,3)</f>
        <v>0</v>
      </c>
      <c r="Y428" s="38"/>
      <c r="Z428" s="179">
        <f>Y428*K428</f>
        <v>0</v>
      </c>
      <c r="AA428" s="179">
        <v>0</v>
      </c>
      <c r="AB428" s="179">
        <f>AA428*K428</f>
        <v>0</v>
      </c>
      <c r="AC428" s="179">
        <v>0</v>
      </c>
      <c r="AD428" s="179">
        <f>AC428*K428</f>
        <v>0</v>
      </c>
      <c r="AE428" s="180" t="s">
        <v>21</v>
      </c>
      <c r="AR428" s="21" t="s">
        <v>203</v>
      </c>
      <c r="AT428" s="21" t="s">
        <v>168</v>
      </c>
      <c r="AU428" s="21" t="s">
        <v>141</v>
      </c>
      <c r="AY428" s="21" t="s">
        <v>167</v>
      </c>
      <c r="BE428" s="113">
        <f>IF(U428="základná",P428,0)</f>
        <v>0</v>
      </c>
      <c r="BF428" s="113">
        <f>IF(U428="znížená",P428,0)</f>
        <v>0</v>
      </c>
      <c r="BG428" s="113">
        <f>IF(U428="zákl. prenesená",P428,0)</f>
        <v>0</v>
      </c>
      <c r="BH428" s="113">
        <f>IF(U428="zníž. prenesená",P428,0)</f>
        <v>0</v>
      </c>
      <c r="BI428" s="113">
        <f>IF(U428="nulová",P428,0)</f>
        <v>0</v>
      </c>
      <c r="BJ428" s="21" t="s">
        <v>141</v>
      </c>
      <c r="BK428" s="181">
        <f>ROUND(V428*K428,3)</f>
        <v>0</v>
      </c>
      <c r="BL428" s="21" t="s">
        <v>203</v>
      </c>
      <c r="BM428" s="21" t="s">
        <v>786</v>
      </c>
    </row>
    <row r="429" spans="2:65" s="10" customFormat="1" ht="16.5" customHeight="1">
      <c r="B429" s="182"/>
      <c r="C429" s="183"/>
      <c r="D429" s="183"/>
      <c r="E429" s="184" t="s">
        <v>21</v>
      </c>
      <c r="F429" s="283" t="s">
        <v>787</v>
      </c>
      <c r="G429" s="284"/>
      <c r="H429" s="284"/>
      <c r="I429" s="284"/>
      <c r="J429" s="183"/>
      <c r="K429" s="185">
        <v>21.6</v>
      </c>
      <c r="L429" s="183"/>
      <c r="M429" s="183"/>
      <c r="N429" s="183"/>
      <c r="O429" s="183"/>
      <c r="P429" s="183"/>
      <c r="Q429" s="183"/>
      <c r="R429" s="186"/>
      <c r="T429" s="187"/>
      <c r="U429" s="183"/>
      <c r="V429" s="183"/>
      <c r="W429" s="183"/>
      <c r="X429" s="183"/>
      <c r="Y429" s="183"/>
      <c r="Z429" s="183"/>
      <c r="AA429" s="183"/>
      <c r="AB429" s="183"/>
      <c r="AC429" s="183"/>
      <c r="AD429" s="183"/>
      <c r="AE429" s="188"/>
      <c r="AT429" s="189" t="s">
        <v>174</v>
      </c>
      <c r="AU429" s="189" t="s">
        <v>141</v>
      </c>
      <c r="AV429" s="10" t="s">
        <v>141</v>
      </c>
      <c r="AW429" s="10" t="s">
        <v>7</v>
      </c>
      <c r="AX429" s="10" t="s">
        <v>84</v>
      </c>
      <c r="AY429" s="189" t="s">
        <v>167</v>
      </c>
    </row>
    <row r="430" spans="2:65" s="11" customFormat="1" ht="16.5" customHeight="1">
      <c r="B430" s="190"/>
      <c r="C430" s="191"/>
      <c r="D430" s="191"/>
      <c r="E430" s="192" t="s">
        <v>21</v>
      </c>
      <c r="F430" s="285" t="s">
        <v>175</v>
      </c>
      <c r="G430" s="286"/>
      <c r="H430" s="286"/>
      <c r="I430" s="286"/>
      <c r="J430" s="191"/>
      <c r="K430" s="193">
        <v>21.6</v>
      </c>
      <c r="L430" s="191"/>
      <c r="M430" s="191"/>
      <c r="N430" s="191"/>
      <c r="O430" s="191"/>
      <c r="P430" s="191"/>
      <c r="Q430" s="191"/>
      <c r="R430" s="194"/>
      <c r="T430" s="195"/>
      <c r="U430" s="191"/>
      <c r="V430" s="191"/>
      <c r="W430" s="191"/>
      <c r="X430" s="191"/>
      <c r="Y430" s="191"/>
      <c r="Z430" s="191"/>
      <c r="AA430" s="191"/>
      <c r="AB430" s="191"/>
      <c r="AC430" s="191"/>
      <c r="AD430" s="191"/>
      <c r="AE430" s="196"/>
      <c r="AT430" s="197" t="s">
        <v>174</v>
      </c>
      <c r="AU430" s="197" t="s">
        <v>141</v>
      </c>
      <c r="AV430" s="11" t="s">
        <v>172</v>
      </c>
      <c r="AW430" s="11" t="s">
        <v>7</v>
      </c>
      <c r="AX430" s="11" t="s">
        <v>92</v>
      </c>
      <c r="AY430" s="197" t="s">
        <v>167</v>
      </c>
    </row>
    <row r="431" spans="2:65" s="1" customFormat="1" ht="25.5" customHeight="1">
      <c r="B431" s="37"/>
      <c r="C431" s="198" t="s">
        <v>559</v>
      </c>
      <c r="D431" s="198" t="s">
        <v>221</v>
      </c>
      <c r="E431" s="199" t="s">
        <v>780</v>
      </c>
      <c r="F431" s="289" t="s">
        <v>781</v>
      </c>
      <c r="G431" s="289"/>
      <c r="H431" s="289"/>
      <c r="I431" s="289"/>
      <c r="J431" s="200" t="s">
        <v>207</v>
      </c>
      <c r="K431" s="201">
        <v>3.6999999999999998E-2</v>
      </c>
      <c r="L431" s="202">
        <v>0</v>
      </c>
      <c r="M431" s="290"/>
      <c r="N431" s="290"/>
      <c r="O431" s="291"/>
      <c r="P431" s="280">
        <f>ROUND(V431*K431,3)</f>
        <v>0</v>
      </c>
      <c r="Q431" s="280"/>
      <c r="R431" s="39"/>
      <c r="T431" s="177" t="s">
        <v>21</v>
      </c>
      <c r="U431" s="46" t="s">
        <v>49</v>
      </c>
      <c r="V431" s="178">
        <f>L431+M431</f>
        <v>0</v>
      </c>
      <c r="W431" s="178">
        <f>ROUND(L431*K431,3)</f>
        <v>0</v>
      </c>
      <c r="X431" s="178">
        <f>ROUND(M431*K431,3)</f>
        <v>0</v>
      </c>
      <c r="Y431" s="38"/>
      <c r="Z431" s="179">
        <f>Y431*K431</f>
        <v>0</v>
      </c>
      <c r="AA431" s="179">
        <v>0</v>
      </c>
      <c r="AB431" s="179">
        <f>AA431*K431</f>
        <v>0</v>
      </c>
      <c r="AC431" s="179">
        <v>0</v>
      </c>
      <c r="AD431" s="179">
        <f>AC431*K431</f>
        <v>0</v>
      </c>
      <c r="AE431" s="180" t="s">
        <v>21</v>
      </c>
      <c r="AR431" s="21" t="s">
        <v>238</v>
      </c>
      <c r="AT431" s="21" t="s">
        <v>221</v>
      </c>
      <c r="AU431" s="21" t="s">
        <v>141</v>
      </c>
      <c r="AY431" s="21" t="s">
        <v>167</v>
      </c>
      <c r="BE431" s="113">
        <f>IF(U431="základná",P431,0)</f>
        <v>0</v>
      </c>
      <c r="BF431" s="113">
        <f>IF(U431="znížená",P431,0)</f>
        <v>0</v>
      </c>
      <c r="BG431" s="113">
        <f>IF(U431="zákl. prenesená",P431,0)</f>
        <v>0</v>
      </c>
      <c r="BH431" s="113">
        <f>IF(U431="zníž. prenesená",P431,0)</f>
        <v>0</v>
      </c>
      <c r="BI431" s="113">
        <f>IF(U431="nulová",P431,0)</f>
        <v>0</v>
      </c>
      <c r="BJ431" s="21" t="s">
        <v>141</v>
      </c>
      <c r="BK431" s="181">
        <f>ROUND(V431*K431,3)</f>
        <v>0</v>
      </c>
      <c r="BL431" s="21" t="s">
        <v>203</v>
      </c>
      <c r="BM431" s="21" t="s">
        <v>788</v>
      </c>
    </row>
    <row r="432" spans="2:65" s="1" customFormat="1" ht="25.5" customHeight="1">
      <c r="B432" s="37"/>
      <c r="C432" s="172" t="s">
        <v>789</v>
      </c>
      <c r="D432" s="172" t="s">
        <v>168</v>
      </c>
      <c r="E432" s="173" t="s">
        <v>790</v>
      </c>
      <c r="F432" s="279" t="s">
        <v>791</v>
      </c>
      <c r="G432" s="279"/>
      <c r="H432" s="279"/>
      <c r="I432" s="279"/>
      <c r="J432" s="174" t="s">
        <v>276</v>
      </c>
      <c r="K432" s="176">
        <v>0</v>
      </c>
      <c r="L432" s="176">
        <v>0</v>
      </c>
      <c r="M432" s="281">
        <v>0</v>
      </c>
      <c r="N432" s="282"/>
      <c r="O432" s="282"/>
      <c r="P432" s="280">
        <f>ROUND(V432*K432,3)</f>
        <v>0</v>
      </c>
      <c r="Q432" s="280"/>
      <c r="R432" s="39"/>
      <c r="T432" s="177" t="s">
        <v>21</v>
      </c>
      <c r="U432" s="46" t="s">
        <v>49</v>
      </c>
      <c r="V432" s="178">
        <f>L432+M432</f>
        <v>0</v>
      </c>
      <c r="W432" s="178">
        <f>ROUND(L432*K432,3)</f>
        <v>0</v>
      </c>
      <c r="X432" s="178">
        <f>ROUND(M432*K432,3)</f>
        <v>0</v>
      </c>
      <c r="Y432" s="38"/>
      <c r="Z432" s="179">
        <f>Y432*K432</f>
        <v>0</v>
      </c>
      <c r="AA432" s="179">
        <v>0</v>
      </c>
      <c r="AB432" s="179">
        <f>AA432*K432</f>
        <v>0</v>
      </c>
      <c r="AC432" s="179">
        <v>0</v>
      </c>
      <c r="AD432" s="179">
        <f>AC432*K432</f>
        <v>0</v>
      </c>
      <c r="AE432" s="180" t="s">
        <v>21</v>
      </c>
      <c r="AR432" s="21" t="s">
        <v>203</v>
      </c>
      <c r="AT432" s="21" t="s">
        <v>168</v>
      </c>
      <c r="AU432" s="21" t="s">
        <v>141</v>
      </c>
      <c r="AY432" s="21" t="s">
        <v>167</v>
      </c>
      <c r="BE432" s="113">
        <f>IF(U432="základná",P432,0)</f>
        <v>0</v>
      </c>
      <c r="BF432" s="113">
        <f>IF(U432="znížená",P432,0)</f>
        <v>0</v>
      </c>
      <c r="BG432" s="113">
        <f>IF(U432="zákl. prenesená",P432,0)</f>
        <v>0</v>
      </c>
      <c r="BH432" s="113">
        <f>IF(U432="zníž. prenesená",P432,0)</f>
        <v>0</v>
      </c>
      <c r="BI432" s="113">
        <f>IF(U432="nulová",P432,0)</f>
        <v>0</v>
      </c>
      <c r="BJ432" s="21" t="s">
        <v>141</v>
      </c>
      <c r="BK432" s="181">
        <f>ROUND(V432*K432,3)</f>
        <v>0</v>
      </c>
      <c r="BL432" s="21" t="s">
        <v>203</v>
      </c>
      <c r="BM432" s="21" t="s">
        <v>792</v>
      </c>
    </row>
    <row r="433" spans="2:65" s="9" customFormat="1" ht="29.85" customHeight="1">
      <c r="B433" s="159"/>
      <c r="C433" s="160"/>
      <c r="D433" s="170" t="s">
        <v>136</v>
      </c>
      <c r="E433" s="170"/>
      <c r="F433" s="170"/>
      <c r="G433" s="170"/>
      <c r="H433" s="170"/>
      <c r="I433" s="170"/>
      <c r="J433" s="170"/>
      <c r="K433" s="170"/>
      <c r="L433" s="170"/>
      <c r="M433" s="298">
        <f>BK433</f>
        <v>0</v>
      </c>
      <c r="N433" s="299"/>
      <c r="O433" s="299"/>
      <c r="P433" s="299"/>
      <c r="Q433" s="299"/>
      <c r="R433" s="162"/>
      <c r="T433" s="163"/>
      <c r="U433" s="160"/>
      <c r="V433" s="160"/>
      <c r="W433" s="164">
        <f>SUM(W434:W441)</f>
        <v>0</v>
      </c>
      <c r="X433" s="164">
        <f>SUM(X434:X441)</f>
        <v>0</v>
      </c>
      <c r="Y433" s="160"/>
      <c r="Z433" s="165">
        <f>SUM(Z434:Z441)</f>
        <v>0</v>
      </c>
      <c r="AA433" s="160"/>
      <c r="AB433" s="165">
        <f>SUM(AB434:AB441)</f>
        <v>0</v>
      </c>
      <c r="AC433" s="160"/>
      <c r="AD433" s="165">
        <f>SUM(AD434:AD441)</f>
        <v>0</v>
      </c>
      <c r="AE433" s="166"/>
      <c r="AR433" s="167" t="s">
        <v>141</v>
      </c>
      <c r="AT433" s="168" t="s">
        <v>83</v>
      </c>
      <c r="AU433" s="168" t="s">
        <v>92</v>
      </c>
      <c r="AY433" s="167" t="s">
        <v>167</v>
      </c>
      <c r="BK433" s="169">
        <f>SUM(BK434:BK441)</f>
        <v>0</v>
      </c>
    </row>
    <row r="434" spans="2:65" s="1" customFormat="1" ht="38.25" customHeight="1">
      <c r="B434" s="37"/>
      <c r="C434" s="172" t="s">
        <v>563</v>
      </c>
      <c r="D434" s="172" t="s">
        <v>168</v>
      </c>
      <c r="E434" s="173" t="s">
        <v>793</v>
      </c>
      <c r="F434" s="279" t="s">
        <v>794</v>
      </c>
      <c r="G434" s="279"/>
      <c r="H434" s="279"/>
      <c r="I434" s="279"/>
      <c r="J434" s="174" t="s">
        <v>224</v>
      </c>
      <c r="K434" s="175">
        <v>19.5</v>
      </c>
      <c r="L434" s="176">
        <v>0</v>
      </c>
      <c r="M434" s="281">
        <v>0</v>
      </c>
      <c r="N434" s="282"/>
      <c r="O434" s="282"/>
      <c r="P434" s="280">
        <f>ROUND(V434*K434,3)</f>
        <v>0</v>
      </c>
      <c r="Q434" s="280"/>
      <c r="R434" s="39"/>
      <c r="T434" s="177" t="s">
        <v>21</v>
      </c>
      <c r="U434" s="46" t="s">
        <v>49</v>
      </c>
      <c r="V434" s="178">
        <f>L434+M434</f>
        <v>0</v>
      </c>
      <c r="W434" s="178">
        <f>ROUND(L434*K434,3)</f>
        <v>0</v>
      </c>
      <c r="X434" s="178">
        <f>ROUND(M434*K434,3)</f>
        <v>0</v>
      </c>
      <c r="Y434" s="38"/>
      <c r="Z434" s="179">
        <f>Y434*K434</f>
        <v>0</v>
      </c>
      <c r="AA434" s="179">
        <v>0</v>
      </c>
      <c r="AB434" s="179">
        <f>AA434*K434</f>
        <v>0</v>
      </c>
      <c r="AC434" s="179">
        <v>0</v>
      </c>
      <c r="AD434" s="179">
        <f>AC434*K434</f>
        <v>0</v>
      </c>
      <c r="AE434" s="180" t="s">
        <v>21</v>
      </c>
      <c r="AR434" s="21" t="s">
        <v>203</v>
      </c>
      <c r="AT434" s="21" t="s">
        <v>168</v>
      </c>
      <c r="AU434" s="21" t="s">
        <v>141</v>
      </c>
      <c r="AY434" s="21" t="s">
        <v>167</v>
      </c>
      <c r="BE434" s="113">
        <f>IF(U434="základná",P434,0)</f>
        <v>0</v>
      </c>
      <c r="BF434" s="113">
        <f>IF(U434="znížená",P434,0)</f>
        <v>0</v>
      </c>
      <c r="BG434" s="113">
        <f>IF(U434="zákl. prenesená",P434,0)</f>
        <v>0</v>
      </c>
      <c r="BH434" s="113">
        <f>IF(U434="zníž. prenesená",P434,0)</f>
        <v>0</v>
      </c>
      <c r="BI434" s="113">
        <f>IF(U434="nulová",P434,0)</f>
        <v>0</v>
      </c>
      <c r="BJ434" s="21" t="s">
        <v>141</v>
      </c>
      <c r="BK434" s="181">
        <f>ROUND(V434*K434,3)</f>
        <v>0</v>
      </c>
      <c r="BL434" s="21" t="s">
        <v>203</v>
      </c>
      <c r="BM434" s="21" t="s">
        <v>795</v>
      </c>
    </row>
    <row r="435" spans="2:65" s="10" customFormat="1" ht="16.5" customHeight="1">
      <c r="B435" s="182"/>
      <c r="C435" s="183"/>
      <c r="D435" s="183"/>
      <c r="E435" s="184" t="s">
        <v>21</v>
      </c>
      <c r="F435" s="283" t="s">
        <v>796</v>
      </c>
      <c r="G435" s="284"/>
      <c r="H435" s="284"/>
      <c r="I435" s="284"/>
      <c r="J435" s="183"/>
      <c r="K435" s="185">
        <v>19.5</v>
      </c>
      <c r="L435" s="183"/>
      <c r="M435" s="183"/>
      <c r="N435" s="183"/>
      <c r="O435" s="183"/>
      <c r="P435" s="183"/>
      <c r="Q435" s="183"/>
      <c r="R435" s="186"/>
      <c r="T435" s="187"/>
      <c r="U435" s="183"/>
      <c r="V435" s="183"/>
      <c r="W435" s="183"/>
      <c r="X435" s="183"/>
      <c r="Y435" s="183"/>
      <c r="Z435" s="183"/>
      <c r="AA435" s="183"/>
      <c r="AB435" s="183"/>
      <c r="AC435" s="183"/>
      <c r="AD435" s="183"/>
      <c r="AE435" s="188"/>
      <c r="AT435" s="189" t="s">
        <v>174</v>
      </c>
      <c r="AU435" s="189" t="s">
        <v>141</v>
      </c>
      <c r="AV435" s="10" t="s">
        <v>141</v>
      </c>
      <c r="AW435" s="10" t="s">
        <v>7</v>
      </c>
      <c r="AX435" s="10" t="s">
        <v>84</v>
      </c>
      <c r="AY435" s="189" t="s">
        <v>167</v>
      </c>
    </row>
    <row r="436" spans="2:65" s="11" customFormat="1" ht="16.5" customHeight="1">
      <c r="B436" s="190"/>
      <c r="C436" s="191"/>
      <c r="D436" s="191"/>
      <c r="E436" s="192" t="s">
        <v>21</v>
      </c>
      <c r="F436" s="285" t="s">
        <v>175</v>
      </c>
      <c r="G436" s="286"/>
      <c r="H436" s="286"/>
      <c r="I436" s="286"/>
      <c r="J436" s="191"/>
      <c r="K436" s="193">
        <v>19.5</v>
      </c>
      <c r="L436" s="191"/>
      <c r="M436" s="191"/>
      <c r="N436" s="191"/>
      <c r="O436" s="191"/>
      <c r="P436" s="191"/>
      <c r="Q436" s="191"/>
      <c r="R436" s="194"/>
      <c r="T436" s="195"/>
      <c r="U436" s="191"/>
      <c r="V436" s="191"/>
      <c r="W436" s="191"/>
      <c r="X436" s="191"/>
      <c r="Y436" s="191"/>
      <c r="Z436" s="191"/>
      <c r="AA436" s="191"/>
      <c r="AB436" s="191"/>
      <c r="AC436" s="191"/>
      <c r="AD436" s="191"/>
      <c r="AE436" s="196"/>
      <c r="AT436" s="197" t="s">
        <v>174</v>
      </c>
      <c r="AU436" s="197" t="s">
        <v>141</v>
      </c>
      <c r="AV436" s="11" t="s">
        <v>172</v>
      </c>
      <c r="AW436" s="11" t="s">
        <v>7</v>
      </c>
      <c r="AX436" s="11" t="s">
        <v>92</v>
      </c>
      <c r="AY436" s="197" t="s">
        <v>167</v>
      </c>
    </row>
    <row r="437" spans="2:65" s="1" customFormat="1" ht="38.25" customHeight="1">
      <c r="B437" s="37"/>
      <c r="C437" s="172" t="s">
        <v>797</v>
      </c>
      <c r="D437" s="172" t="s">
        <v>168</v>
      </c>
      <c r="E437" s="173" t="s">
        <v>265</v>
      </c>
      <c r="F437" s="279" t="s">
        <v>266</v>
      </c>
      <c r="G437" s="279"/>
      <c r="H437" s="279"/>
      <c r="I437" s="279"/>
      <c r="J437" s="174" t="s">
        <v>267</v>
      </c>
      <c r="K437" s="175">
        <v>150</v>
      </c>
      <c r="L437" s="176">
        <v>0</v>
      </c>
      <c r="M437" s="281">
        <v>0</v>
      </c>
      <c r="N437" s="282"/>
      <c r="O437" s="282"/>
      <c r="P437" s="280">
        <f>ROUND(V437*K437,3)</f>
        <v>0</v>
      </c>
      <c r="Q437" s="280"/>
      <c r="R437" s="39"/>
      <c r="T437" s="177" t="s">
        <v>21</v>
      </c>
      <c r="U437" s="46" t="s">
        <v>49</v>
      </c>
      <c r="V437" s="178">
        <f>L437+M437</f>
        <v>0</v>
      </c>
      <c r="W437" s="178">
        <f>ROUND(L437*K437,3)</f>
        <v>0</v>
      </c>
      <c r="X437" s="178">
        <f>ROUND(M437*K437,3)</f>
        <v>0</v>
      </c>
      <c r="Y437" s="38"/>
      <c r="Z437" s="179">
        <f>Y437*K437</f>
        <v>0</v>
      </c>
      <c r="AA437" s="179">
        <v>0</v>
      </c>
      <c r="AB437" s="179">
        <f>AA437*K437</f>
        <v>0</v>
      </c>
      <c r="AC437" s="179">
        <v>0</v>
      </c>
      <c r="AD437" s="179">
        <f>AC437*K437</f>
        <v>0</v>
      </c>
      <c r="AE437" s="180" t="s">
        <v>21</v>
      </c>
      <c r="AR437" s="21" t="s">
        <v>203</v>
      </c>
      <c r="AT437" s="21" t="s">
        <v>168</v>
      </c>
      <c r="AU437" s="21" t="s">
        <v>141</v>
      </c>
      <c r="AY437" s="21" t="s">
        <v>167</v>
      </c>
      <c r="BE437" s="113">
        <f>IF(U437="základná",P437,0)</f>
        <v>0</v>
      </c>
      <c r="BF437" s="113">
        <f>IF(U437="znížená",P437,0)</f>
        <v>0</v>
      </c>
      <c r="BG437" s="113">
        <f>IF(U437="zákl. prenesená",P437,0)</f>
        <v>0</v>
      </c>
      <c r="BH437" s="113">
        <f>IF(U437="zníž. prenesená",P437,0)</f>
        <v>0</v>
      </c>
      <c r="BI437" s="113">
        <f>IF(U437="nulová",P437,0)</f>
        <v>0</v>
      </c>
      <c r="BJ437" s="21" t="s">
        <v>141</v>
      </c>
      <c r="BK437" s="181">
        <f>ROUND(V437*K437,3)</f>
        <v>0</v>
      </c>
      <c r="BL437" s="21" t="s">
        <v>203</v>
      </c>
      <c r="BM437" s="21" t="s">
        <v>798</v>
      </c>
    </row>
    <row r="438" spans="2:65" s="1" customFormat="1" ht="16.5" customHeight="1">
      <c r="B438" s="37"/>
      <c r="C438" s="198" t="s">
        <v>566</v>
      </c>
      <c r="D438" s="198" t="s">
        <v>221</v>
      </c>
      <c r="E438" s="199" t="s">
        <v>799</v>
      </c>
      <c r="F438" s="289" t="s">
        <v>800</v>
      </c>
      <c r="G438" s="289"/>
      <c r="H438" s="289"/>
      <c r="I438" s="289"/>
      <c r="J438" s="200" t="s">
        <v>207</v>
      </c>
      <c r="K438" s="201">
        <v>0.15</v>
      </c>
      <c r="L438" s="202">
        <v>0</v>
      </c>
      <c r="M438" s="290"/>
      <c r="N438" s="290"/>
      <c r="O438" s="291"/>
      <c r="P438" s="280">
        <f>ROUND(V438*K438,3)</f>
        <v>0</v>
      </c>
      <c r="Q438" s="280"/>
      <c r="R438" s="39"/>
      <c r="T438" s="177" t="s">
        <v>21</v>
      </c>
      <c r="U438" s="46" t="s">
        <v>49</v>
      </c>
      <c r="V438" s="178">
        <f>L438+M438</f>
        <v>0</v>
      </c>
      <c r="W438" s="178">
        <f>ROUND(L438*K438,3)</f>
        <v>0</v>
      </c>
      <c r="X438" s="178">
        <f>ROUND(M438*K438,3)</f>
        <v>0</v>
      </c>
      <c r="Y438" s="38"/>
      <c r="Z438" s="179">
        <f>Y438*K438</f>
        <v>0</v>
      </c>
      <c r="AA438" s="179">
        <v>0</v>
      </c>
      <c r="AB438" s="179">
        <f>AA438*K438</f>
        <v>0</v>
      </c>
      <c r="AC438" s="179">
        <v>0</v>
      </c>
      <c r="AD438" s="179">
        <f>AC438*K438</f>
        <v>0</v>
      </c>
      <c r="AE438" s="180" t="s">
        <v>21</v>
      </c>
      <c r="AR438" s="21" t="s">
        <v>238</v>
      </c>
      <c r="AT438" s="21" t="s">
        <v>221</v>
      </c>
      <c r="AU438" s="21" t="s">
        <v>141</v>
      </c>
      <c r="AY438" s="21" t="s">
        <v>167</v>
      </c>
      <c r="BE438" s="113">
        <f>IF(U438="základná",P438,0)</f>
        <v>0</v>
      </c>
      <c r="BF438" s="113">
        <f>IF(U438="znížená",P438,0)</f>
        <v>0</v>
      </c>
      <c r="BG438" s="113">
        <f>IF(U438="zákl. prenesená",P438,0)</f>
        <v>0</v>
      </c>
      <c r="BH438" s="113">
        <f>IF(U438="zníž. prenesená",P438,0)</f>
        <v>0</v>
      </c>
      <c r="BI438" s="113">
        <f>IF(U438="nulová",P438,0)</f>
        <v>0</v>
      </c>
      <c r="BJ438" s="21" t="s">
        <v>141</v>
      </c>
      <c r="BK438" s="181">
        <f>ROUND(V438*K438,3)</f>
        <v>0</v>
      </c>
      <c r="BL438" s="21" t="s">
        <v>203</v>
      </c>
      <c r="BM438" s="21" t="s">
        <v>801</v>
      </c>
    </row>
    <row r="439" spans="2:65" s="1" customFormat="1" ht="38.25" customHeight="1">
      <c r="B439" s="37"/>
      <c r="C439" s="172" t="s">
        <v>802</v>
      </c>
      <c r="D439" s="172" t="s">
        <v>168</v>
      </c>
      <c r="E439" s="173" t="s">
        <v>803</v>
      </c>
      <c r="F439" s="279" t="s">
        <v>804</v>
      </c>
      <c r="G439" s="279"/>
      <c r="H439" s="279"/>
      <c r="I439" s="279"/>
      <c r="J439" s="174" t="s">
        <v>267</v>
      </c>
      <c r="K439" s="175">
        <v>50</v>
      </c>
      <c r="L439" s="176">
        <v>0</v>
      </c>
      <c r="M439" s="281">
        <v>0</v>
      </c>
      <c r="N439" s="282"/>
      <c r="O439" s="282"/>
      <c r="P439" s="280">
        <f>ROUND(V439*K439,3)</f>
        <v>0</v>
      </c>
      <c r="Q439" s="280"/>
      <c r="R439" s="39"/>
      <c r="T439" s="177" t="s">
        <v>21</v>
      </c>
      <c r="U439" s="46" t="s">
        <v>49</v>
      </c>
      <c r="V439" s="178">
        <f>L439+M439</f>
        <v>0</v>
      </c>
      <c r="W439" s="178">
        <f>ROUND(L439*K439,3)</f>
        <v>0</v>
      </c>
      <c r="X439" s="178">
        <f>ROUND(M439*K439,3)</f>
        <v>0</v>
      </c>
      <c r="Y439" s="38"/>
      <c r="Z439" s="179">
        <f>Y439*K439</f>
        <v>0</v>
      </c>
      <c r="AA439" s="179">
        <v>0</v>
      </c>
      <c r="AB439" s="179">
        <f>AA439*K439</f>
        <v>0</v>
      </c>
      <c r="AC439" s="179">
        <v>0</v>
      </c>
      <c r="AD439" s="179">
        <f>AC439*K439</f>
        <v>0</v>
      </c>
      <c r="AE439" s="180" t="s">
        <v>21</v>
      </c>
      <c r="AR439" s="21" t="s">
        <v>203</v>
      </c>
      <c r="AT439" s="21" t="s">
        <v>168</v>
      </c>
      <c r="AU439" s="21" t="s">
        <v>141</v>
      </c>
      <c r="AY439" s="21" t="s">
        <v>167</v>
      </c>
      <c r="BE439" s="113">
        <f>IF(U439="základná",P439,0)</f>
        <v>0</v>
      </c>
      <c r="BF439" s="113">
        <f>IF(U439="znížená",P439,0)</f>
        <v>0</v>
      </c>
      <c r="BG439" s="113">
        <f>IF(U439="zákl. prenesená",P439,0)</f>
        <v>0</v>
      </c>
      <c r="BH439" s="113">
        <f>IF(U439="zníž. prenesená",P439,0)</f>
        <v>0</v>
      </c>
      <c r="BI439" s="113">
        <f>IF(U439="nulová",P439,0)</f>
        <v>0</v>
      </c>
      <c r="BJ439" s="21" t="s">
        <v>141</v>
      </c>
      <c r="BK439" s="181">
        <f>ROUND(V439*K439,3)</f>
        <v>0</v>
      </c>
      <c r="BL439" s="21" t="s">
        <v>203</v>
      </c>
      <c r="BM439" s="21" t="s">
        <v>805</v>
      </c>
    </row>
    <row r="440" spans="2:65" s="1" customFormat="1" ht="16.5" customHeight="1">
      <c r="B440" s="37"/>
      <c r="C440" s="198" t="s">
        <v>570</v>
      </c>
      <c r="D440" s="198" t="s">
        <v>221</v>
      </c>
      <c r="E440" s="199" t="s">
        <v>806</v>
      </c>
      <c r="F440" s="289" t="s">
        <v>807</v>
      </c>
      <c r="G440" s="289"/>
      <c r="H440" s="289"/>
      <c r="I440" s="289"/>
      <c r="J440" s="200" t="s">
        <v>207</v>
      </c>
      <c r="K440" s="201">
        <v>0.05</v>
      </c>
      <c r="L440" s="202">
        <v>0</v>
      </c>
      <c r="M440" s="290"/>
      <c r="N440" s="290"/>
      <c r="O440" s="291"/>
      <c r="P440" s="280">
        <f>ROUND(V440*K440,3)</f>
        <v>0</v>
      </c>
      <c r="Q440" s="280"/>
      <c r="R440" s="39"/>
      <c r="T440" s="177" t="s">
        <v>21</v>
      </c>
      <c r="U440" s="46" t="s">
        <v>49</v>
      </c>
      <c r="V440" s="178">
        <f>L440+M440</f>
        <v>0</v>
      </c>
      <c r="W440" s="178">
        <f>ROUND(L440*K440,3)</f>
        <v>0</v>
      </c>
      <c r="X440" s="178">
        <f>ROUND(M440*K440,3)</f>
        <v>0</v>
      </c>
      <c r="Y440" s="38"/>
      <c r="Z440" s="179">
        <f>Y440*K440</f>
        <v>0</v>
      </c>
      <c r="AA440" s="179">
        <v>0</v>
      </c>
      <c r="AB440" s="179">
        <f>AA440*K440</f>
        <v>0</v>
      </c>
      <c r="AC440" s="179">
        <v>0</v>
      </c>
      <c r="AD440" s="179">
        <f>AC440*K440</f>
        <v>0</v>
      </c>
      <c r="AE440" s="180" t="s">
        <v>21</v>
      </c>
      <c r="AR440" s="21" t="s">
        <v>238</v>
      </c>
      <c r="AT440" s="21" t="s">
        <v>221</v>
      </c>
      <c r="AU440" s="21" t="s">
        <v>141</v>
      </c>
      <c r="AY440" s="21" t="s">
        <v>167</v>
      </c>
      <c r="BE440" s="113">
        <f>IF(U440="základná",P440,0)</f>
        <v>0</v>
      </c>
      <c r="BF440" s="113">
        <f>IF(U440="znížená",P440,0)</f>
        <v>0</v>
      </c>
      <c r="BG440" s="113">
        <f>IF(U440="zákl. prenesená",P440,0)</f>
        <v>0</v>
      </c>
      <c r="BH440" s="113">
        <f>IF(U440="zníž. prenesená",P440,0)</f>
        <v>0</v>
      </c>
      <c r="BI440" s="113">
        <f>IF(U440="nulová",P440,0)</f>
        <v>0</v>
      </c>
      <c r="BJ440" s="21" t="s">
        <v>141</v>
      </c>
      <c r="BK440" s="181">
        <f>ROUND(V440*K440,3)</f>
        <v>0</v>
      </c>
      <c r="BL440" s="21" t="s">
        <v>203</v>
      </c>
      <c r="BM440" s="21" t="s">
        <v>808</v>
      </c>
    </row>
    <row r="441" spans="2:65" s="1" customFormat="1" ht="38.25" customHeight="1">
      <c r="B441" s="37"/>
      <c r="C441" s="172" t="s">
        <v>809</v>
      </c>
      <c r="D441" s="172" t="s">
        <v>168</v>
      </c>
      <c r="E441" s="173" t="s">
        <v>274</v>
      </c>
      <c r="F441" s="279" t="s">
        <v>275</v>
      </c>
      <c r="G441" s="279"/>
      <c r="H441" s="279"/>
      <c r="I441" s="279"/>
      <c r="J441" s="174" t="s">
        <v>276</v>
      </c>
      <c r="K441" s="176">
        <v>0</v>
      </c>
      <c r="L441" s="176">
        <v>0</v>
      </c>
      <c r="M441" s="281">
        <v>0</v>
      </c>
      <c r="N441" s="282"/>
      <c r="O441" s="282"/>
      <c r="P441" s="280">
        <f>ROUND(V441*K441,3)</f>
        <v>0</v>
      </c>
      <c r="Q441" s="280"/>
      <c r="R441" s="39"/>
      <c r="T441" s="177" t="s">
        <v>21</v>
      </c>
      <c r="U441" s="46" t="s">
        <v>49</v>
      </c>
      <c r="V441" s="178">
        <f>L441+M441</f>
        <v>0</v>
      </c>
      <c r="W441" s="178">
        <f>ROUND(L441*K441,3)</f>
        <v>0</v>
      </c>
      <c r="X441" s="178">
        <f>ROUND(M441*K441,3)</f>
        <v>0</v>
      </c>
      <c r="Y441" s="38"/>
      <c r="Z441" s="179">
        <f>Y441*K441</f>
        <v>0</v>
      </c>
      <c r="AA441" s="179">
        <v>0</v>
      </c>
      <c r="AB441" s="179">
        <f>AA441*K441</f>
        <v>0</v>
      </c>
      <c r="AC441" s="179">
        <v>0</v>
      </c>
      <c r="AD441" s="179">
        <f>AC441*K441</f>
        <v>0</v>
      </c>
      <c r="AE441" s="180" t="s">
        <v>21</v>
      </c>
      <c r="AR441" s="21" t="s">
        <v>203</v>
      </c>
      <c r="AT441" s="21" t="s">
        <v>168</v>
      </c>
      <c r="AU441" s="21" t="s">
        <v>141</v>
      </c>
      <c r="AY441" s="21" t="s">
        <v>167</v>
      </c>
      <c r="BE441" s="113">
        <f>IF(U441="základná",P441,0)</f>
        <v>0</v>
      </c>
      <c r="BF441" s="113">
        <f>IF(U441="znížená",P441,0)</f>
        <v>0</v>
      </c>
      <c r="BG441" s="113">
        <f>IF(U441="zákl. prenesená",P441,0)</f>
        <v>0</v>
      </c>
      <c r="BH441" s="113">
        <f>IF(U441="zníž. prenesená",P441,0)</f>
        <v>0</v>
      </c>
      <c r="BI441" s="113">
        <f>IF(U441="nulová",P441,0)</f>
        <v>0</v>
      </c>
      <c r="BJ441" s="21" t="s">
        <v>141</v>
      </c>
      <c r="BK441" s="181">
        <f>ROUND(V441*K441,3)</f>
        <v>0</v>
      </c>
      <c r="BL441" s="21" t="s">
        <v>203</v>
      </c>
      <c r="BM441" s="21" t="s">
        <v>810</v>
      </c>
    </row>
    <row r="442" spans="2:65" s="9" customFormat="1" ht="29.85" customHeight="1">
      <c r="B442" s="159"/>
      <c r="C442" s="160"/>
      <c r="D442" s="170" t="s">
        <v>137</v>
      </c>
      <c r="E442" s="170"/>
      <c r="F442" s="170"/>
      <c r="G442" s="170"/>
      <c r="H442" s="170"/>
      <c r="I442" s="170"/>
      <c r="J442" s="170"/>
      <c r="K442" s="170"/>
      <c r="L442" s="170"/>
      <c r="M442" s="298">
        <f>BK442</f>
        <v>0</v>
      </c>
      <c r="N442" s="299"/>
      <c r="O442" s="299"/>
      <c r="P442" s="299"/>
      <c r="Q442" s="299"/>
      <c r="R442" s="162"/>
      <c r="T442" s="163"/>
      <c r="U442" s="160"/>
      <c r="V442" s="160"/>
      <c r="W442" s="164">
        <f>SUM(W443:W446)</f>
        <v>0</v>
      </c>
      <c r="X442" s="164">
        <f>SUM(X443:X446)</f>
        <v>0</v>
      </c>
      <c r="Y442" s="160"/>
      <c r="Z442" s="165">
        <f>SUM(Z443:Z446)</f>
        <v>0</v>
      </c>
      <c r="AA442" s="160"/>
      <c r="AB442" s="165">
        <f>SUM(AB443:AB446)</f>
        <v>0</v>
      </c>
      <c r="AC442" s="160"/>
      <c r="AD442" s="165">
        <f>SUM(AD443:AD446)</f>
        <v>0</v>
      </c>
      <c r="AE442" s="166"/>
      <c r="AR442" s="167" t="s">
        <v>141</v>
      </c>
      <c r="AT442" s="168" t="s">
        <v>83</v>
      </c>
      <c r="AU442" s="168" t="s">
        <v>92</v>
      </c>
      <c r="AY442" s="167" t="s">
        <v>167</v>
      </c>
      <c r="BK442" s="169">
        <f>SUM(BK443:BK446)</f>
        <v>0</v>
      </c>
    </row>
    <row r="443" spans="2:65" s="1" customFormat="1" ht="38.25" customHeight="1">
      <c r="B443" s="37"/>
      <c r="C443" s="172" t="s">
        <v>573</v>
      </c>
      <c r="D443" s="172" t="s">
        <v>168</v>
      </c>
      <c r="E443" s="173" t="s">
        <v>811</v>
      </c>
      <c r="F443" s="279" t="s">
        <v>812</v>
      </c>
      <c r="G443" s="279"/>
      <c r="H443" s="279"/>
      <c r="I443" s="279"/>
      <c r="J443" s="174" t="s">
        <v>198</v>
      </c>
      <c r="K443" s="175">
        <v>6.4</v>
      </c>
      <c r="L443" s="176">
        <v>0</v>
      </c>
      <c r="M443" s="281">
        <v>0</v>
      </c>
      <c r="N443" s="282"/>
      <c r="O443" s="282"/>
      <c r="P443" s="280">
        <f>ROUND(V443*K443,3)</f>
        <v>0</v>
      </c>
      <c r="Q443" s="280"/>
      <c r="R443" s="39"/>
      <c r="T443" s="177" t="s">
        <v>21</v>
      </c>
      <c r="U443" s="46" t="s">
        <v>49</v>
      </c>
      <c r="V443" s="178">
        <f>L443+M443</f>
        <v>0</v>
      </c>
      <c r="W443" s="178">
        <f>ROUND(L443*K443,3)</f>
        <v>0</v>
      </c>
      <c r="X443" s="178">
        <f>ROUND(M443*K443,3)</f>
        <v>0</v>
      </c>
      <c r="Y443" s="38"/>
      <c r="Z443" s="179">
        <f>Y443*K443</f>
        <v>0</v>
      </c>
      <c r="AA443" s="179">
        <v>0</v>
      </c>
      <c r="AB443" s="179">
        <f>AA443*K443</f>
        <v>0</v>
      </c>
      <c r="AC443" s="179">
        <v>0</v>
      </c>
      <c r="AD443" s="179">
        <f>AC443*K443</f>
        <v>0</v>
      </c>
      <c r="AE443" s="180" t="s">
        <v>21</v>
      </c>
      <c r="AR443" s="21" t="s">
        <v>203</v>
      </c>
      <c r="AT443" s="21" t="s">
        <v>168</v>
      </c>
      <c r="AU443" s="21" t="s">
        <v>141</v>
      </c>
      <c r="AY443" s="21" t="s">
        <v>167</v>
      </c>
      <c r="BE443" s="113">
        <f>IF(U443="základná",P443,0)</f>
        <v>0</v>
      </c>
      <c r="BF443" s="113">
        <f>IF(U443="znížená",P443,0)</f>
        <v>0</v>
      </c>
      <c r="BG443" s="113">
        <f>IF(U443="zákl. prenesená",P443,0)</f>
        <v>0</v>
      </c>
      <c r="BH443" s="113">
        <f>IF(U443="zníž. prenesená",P443,0)</f>
        <v>0</v>
      </c>
      <c r="BI443" s="113">
        <f>IF(U443="nulová",P443,0)</f>
        <v>0</v>
      </c>
      <c r="BJ443" s="21" t="s">
        <v>141</v>
      </c>
      <c r="BK443" s="181">
        <f>ROUND(V443*K443,3)</f>
        <v>0</v>
      </c>
      <c r="BL443" s="21" t="s">
        <v>203</v>
      </c>
      <c r="BM443" s="21" t="s">
        <v>813</v>
      </c>
    </row>
    <row r="444" spans="2:65" s="1" customFormat="1" ht="25.5" customHeight="1">
      <c r="B444" s="37"/>
      <c r="C444" s="172" t="s">
        <v>814</v>
      </c>
      <c r="D444" s="172" t="s">
        <v>168</v>
      </c>
      <c r="E444" s="173" t="s">
        <v>279</v>
      </c>
      <c r="F444" s="279" t="s">
        <v>280</v>
      </c>
      <c r="G444" s="279"/>
      <c r="H444" s="279"/>
      <c r="I444" s="279"/>
      <c r="J444" s="174" t="s">
        <v>198</v>
      </c>
      <c r="K444" s="175">
        <v>6.4</v>
      </c>
      <c r="L444" s="176">
        <v>0</v>
      </c>
      <c r="M444" s="281">
        <v>0</v>
      </c>
      <c r="N444" s="282"/>
      <c r="O444" s="282"/>
      <c r="P444" s="280">
        <f>ROUND(V444*K444,3)</f>
        <v>0</v>
      </c>
      <c r="Q444" s="280"/>
      <c r="R444" s="39"/>
      <c r="T444" s="177" t="s">
        <v>21</v>
      </c>
      <c r="U444" s="46" t="s">
        <v>49</v>
      </c>
      <c r="V444" s="178">
        <f>L444+M444</f>
        <v>0</v>
      </c>
      <c r="W444" s="178">
        <f>ROUND(L444*K444,3)</f>
        <v>0</v>
      </c>
      <c r="X444" s="178">
        <f>ROUND(M444*K444,3)</f>
        <v>0</v>
      </c>
      <c r="Y444" s="38"/>
      <c r="Z444" s="179">
        <f>Y444*K444</f>
        <v>0</v>
      </c>
      <c r="AA444" s="179">
        <v>0</v>
      </c>
      <c r="AB444" s="179">
        <f>AA444*K444</f>
        <v>0</v>
      </c>
      <c r="AC444" s="179">
        <v>0</v>
      </c>
      <c r="AD444" s="179">
        <f>AC444*K444</f>
        <v>0</v>
      </c>
      <c r="AE444" s="180" t="s">
        <v>21</v>
      </c>
      <c r="AR444" s="21" t="s">
        <v>203</v>
      </c>
      <c r="AT444" s="21" t="s">
        <v>168</v>
      </c>
      <c r="AU444" s="21" t="s">
        <v>141</v>
      </c>
      <c r="AY444" s="21" t="s">
        <v>167</v>
      </c>
      <c r="BE444" s="113">
        <f>IF(U444="základná",P444,0)</f>
        <v>0</v>
      </c>
      <c r="BF444" s="113">
        <f>IF(U444="znížená",P444,0)</f>
        <v>0</v>
      </c>
      <c r="BG444" s="113">
        <f>IF(U444="zákl. prenesená",P444,0)</f>
        <v>0</v>
      </c>
      <c r="BH444" s="113">
        <f>IF(U444="zníž. prenesená",P444,0)</f>
        <v>0</v>
      </c>
      <c r="BI444" s="113">
        <f>IF(U444="nulová",P444,0)</f>
        <v>0</v>
      </c>
      <c r="BJ444" s="21" t="s">
        <v>141</v>
      </c>
      <c r="BK444" s="181">
        <f>ROUND(V444*K444,3)</f>
        <v>0</v>
      </c>
      <c r="BL444" s="21" t="s">
        <v>203</v>
      </c>
      <c r="BM444" s="21" t="s">
        <v>815</v>
      </c>
    </row>
    <row r="445" spans="2:65" s="10" customFormat="1" ht="16.5" customHeight="1">
      <c r="B445" s="182"/>
      <c r="C445" s="183"/>
      <c r="D445" s="183"/>
      <c r="E445" s="184" t="s">
        <v>21</v>
      </c>
      <c r="F445" s="283" t="s">
        <v>816</v>
      </c>
      <c r="G445" s="284"/>
      <c r="H445" s="284"/>
      <c r="I445" s="284"/>
      <c r="J445" s="183"/>
      <c r="K445" s="185">
        <v>6.4</v>
      </c>
      <c r="L445" s="183"/>
      <c r="M445" s="183"/>
      <c r="N445" s="183"/>
      <c r="O445" s="183"/>
      <c r="P445" s="183"/>
      <c r="Q445" s="183"/>
      <c r="R445" s="186"/>
      <c r="T445" s="187"/>
      <c r="U445" s="183"/>
      <c r="V445" s="183"/>
      <c r="W445" s="183"/>
      <c r="X445" s="183"/>
      <c r="Y445" s="183"/>
      <c r="Z445" s="183"/>
      <c r="AA445" s="183"/>
      <c r="AB445" s="183"/>
      <c r="AC445" s="183"/>
      <c r="AD445" s="183"/>
      <c r="AE445" s="188"/>
      <c r="AT445" s="189" t="s">
        <v>174</v>
      </c>
      <c r="AU445" s="189" t="s">
        <v>141</v>
      </c>
      <c r="AV445" s="10" t="s">
        <v>141</v>
      </c>
      <c r="AW445" s="10" t="s">
        <v>7</v>
      </c>
      <c r="AX445" s="10" t="s">
        <v>84</v>
      </c>
      <c r="AY445" s="189" t="s">
        <v>167</v>
      </c>
    </row>
    <row r="446" spans="2:65" s="11" customFormat="1" ht="16.5" customHeight="1">
      <c r="B446" s="190"/>
      <c r="C446" s="191"/>
      <c r="D446" s="191"/>
      <c r="E446" s="192" t="s">
        <v>21</v>
      </c>
      <c r="F446" s="285" t="s">
        <v>175</v>
      </c>
      <c r="G446" s="286"/>
      <c r="H446" s="286"/>
      <c r="I446" s="286"/>
      <c r="J446" s="191"/>
      <c r="K446" s="193">
        <v>6.4</v>
      </c>
      <c r="L446" s="191"/>
      <c r="M446" s="191"/>
      <c r="N446" s="191"/>
      <c r="O446" s="191"/>
      <c r="P446" s="191"/>
      <c r="Q446" s="191"/>
      <c r="R446" s="194"/>
      <c r="T446" s="195"/>
      <c r="U446" s="191"/>
      <c r="V446" s="191"/>
      <c r="W446" s="191"/>
      <c r="X446" s="191"/>
      <c r="Y446" s="191"/>
      <c r="Z446" s="191"/>
      <c r="AA446" s="191"/>
      <c r="AB446" s="191"/>
      <c r="AC446" s="191"/>
      <c r="AD446" s="191"/>
      <c r="AE446" s="196"/>
      <c r="AT446" s="197" t="s">
        <v>174</v>
      </c>
      <c r="AU446" s="197" t="s">
        <v>141</v>
      </c>
      <c r="AV446" s="11" t="s">
        <v>172</v>
      </c>
      <c r="AW446" s="11" t="s">
        <v>7</v>
      </c>
      <c r="AX446" s="11" t="s">
        <v>92</v>
      </c>
      <c r="AY446" s="197" t="s">
        <v>167</v>
      </c>
    </row>
    <row r="447" spans="2:65" s="9" customFormat="1" ht="37.35" customHeight="1">
      <c r="B447" s="159"/>
      <c r="C447" s="160"/>
      <c r="D447" s="161" t="s">
        <v>295</v>
      </c>
      <c r="E447" s="161"/>
      <c r="F447" s="161"/>
      <c r="G447" s="161"/>
      <c r="H447" s="161"/>
      <c r="I447" s="161"/>
      <c r="J447" s="161"/>
      <c r="K447" s="161"/>
      <c r="L447" s="161"/>
      <c r="M447" s="294">
        <f>BK447</f>
        <v>0</v>
      </c>
      <c r="N447" s="295"/>
      <c r="O447" s="295"/>
      <c r="P447" s="295"/>
      <c r="Q447" s="295"/>
      <c r="R447" s="162"/>
      <c r="T447" s="163"/>
      <c r="U447" s="160"/>
      <c r="V447" s="160"/>
      <c r="W447" s="164">
        <f>W448</f>
        <v>0</v>
      </c>
      <c r="X447" s="164">
        <f>X448</f>
        <v>0</v>
      </c>
      <c r="Y447" s="160"/>
      <c r="Z447" s="165">
        <f>Z448</f>
        <v>0</v>
      </c>
      <c r="AA447" s="160"/>
      <c r="AB447" s="165">
        <f>AB448</f>
        <v>0</v>
      </c>
      <c r="AC447" s="160"/>
      <c r="AD447" s="165">
        <f>AD448</f>
        <v>0</v>
      </c>
      <c r="AE447" s="166"/>
      <c r="AR447" s="167" t="s">
        <v>179</v>
      </c>
      <c r="AT447" s="168" t="s">
        <v>83</v>
      </c>
      <c r="AU447" s="168" t="s">
        <v>84</v>
      </c>
      <c r="AY447" s="167" t="s">
        <v>167</v>
      </c>
      <c r="BK447" s="169">
        <f>BK448</f>
        <v>0</v>
      </c>
    </row>
    <row r="448" spans="2:65" s="9" customFormat="1" ht="19.899999999999999" customHeight="1">
      <c r="B448" s="159"/>
      <c r="C448" s="160"/>
      <c r="D448" s="170" t="s">
        <v>296</v>
      </c>
      <c r="E448" s="170"/>
      <c r="F448" s="170"/>
      <c r="G448" s="170"/>
      <c r="H448" s="170"/>
      <c r="I448" s="170"/>
      <c r="J448" s="170"/>
      <c r="K448" s="170"/>
      <c r="L448" s="170"/>
      <c r="M448" s="296">
        <f>BK448</f>
        <v>0</v>
      </c>
      <c r="N448" s="297"/>
      <c r="O448" s="297"/>
      <c r="P448" s="297"/>
      <c r="Q448" s="297"/>
      <c r="R448" s="162"/>
      <c r="T448" s="163"/>
      <c r="U448" s="160"/>
      <c r="V448" s="160"/>
      <c r="W448" s="164">
        <f>SUM(W449:W458)</f>
        <v>0</v>
      </c>
      <c r="X448" s="164">
        <f>SUM(X449:X458)</f>
        <v>0</v>
      </c>
      <c r="Y448" s="160"/>
      <c r="Z448" s="165">
        <f>SUM(Z449:Z458)</f>
        <v>0</v>
      </c>
      <c r="AA448" s="160"/>
      <c r="AB448" s="165">
        <f>SUM(AB449:AB458)</f>
        <v>0</v>
      </c>
      <c r="AC448" s="160"/>
      <c r="AD448" s="165">
        <f>SUM(AD449:AD458)</f>
        <v>0</v>
      </c>
      <c r="AE448" s="166"/>
      <c r="AR448" s="167" t="s">
        <v>179</v>
      </c>
      <c r="AT448" s="168" t="s">
        <v>83</v>
      </c>
      <c r="AU448" s="168" t="s">
        <v>92</v>
      </c>
      <c r="AY448" s="167" t="s">
        <v>167</v>
      </c>
      <c r="BK448" s="169">
        <f>SUM(BK449:BK458)</f>
        <v>0</v>
      </c>
    </row>
    <row r="449" spans="2:65" s="1" customFormat="1" ht="25.5" customHeight="1">
      <c r="B449" s="37"/>
      <c r="C449" s="172" t="s">
        <v>577</v>
      </c>
      <c r="D449" s="172" t="s">
        <v>168</v>
      </c>
      <c r="E449" s="173" t="s">
        <v>817</v>
      </c>
      <c r="F449" s="279" t="s">
        <v>818</v>
      </c>
      <c r="G449" s="279"/>
      <c r="H449" s="279"/>
      <c r="I449" s="279"/>
      <c r="J449" s="174" t="s">
        <v>819</v>
      </c>
      <c r="K449" s="175">
        <v>17</v>
      </c>
      <c r="L449" s="176">
        <v>0</v>
      </c>
      <c r="M449" s="281">
        <v>0</v>
      </c>
      <c r="N449" s="282"/>
      <c r="O449" s="282"/>
      <c r="P449" s="280">
        <f>ROUND(V449*K449,3)</f>
        <v>0</v>
      </c>
      <c r="Q449" s="280"/>
      <c r="R449" s="39"/>
      <c r="T449" s="177" t="s">
        <v>21</v>
      </c>
      <c r="U449" s="46" t="s">
        <v>49</v>
      </c>
      <c r="V449" s="178">
        <f>L449+M449</f>
        <v>0</v>
      </c>
      <c r="W449" s="178">
        <f>ROUND(L449*K449,3)</f>
        <v>0</v>
      </c>
      <c r="X449" s="178">
        <f>ROUND(M449*K449,3)</f>
        <v>0</v>
      </c>
      <c r="Y449" s="38"/>
      <c r="Z449" s="179">
        <f>Y449*K449</f>
        <v>0</v>
      </c>
      <c r="AA449" s="179">
        <v>0</v>
      </c>
      <c r="AB449" s="179">
        <f>AA449*K449</f>
        <v>0</v>
      </c>
      <c r="AC449" s="179">
        <v>0</v>
      </c>
      <c r="AD449" s="179">
        <f>AC449*K449</f>
        <v>0</v>
      </c>
      <c r="AE449" s="180" t="s">
        <v>21</v>
      </c>
      <c r="AR449" s="21" t="s">
        <v>433</v>
      </c>
      <c r="AT449" s="21" t="s">
        <v>168</v>
      </c>
      <c r="AU449" s="21" t="s">
        <v>141</v>
      </c>
      <c r="AY449" s="21" t="s">
        <v>167</v>
      </c>
      <c r="BE449" s="113">
        <f>IF(U449="základná",P449,0)</f>
        <v>0</v>
      </c>
      <c r="BF449" s="113">
        <f>IF(U449="znížená",P449,0)</f>
        <v>0</v>
      </c>
      <c r="BG449" s="113">
        <f>IF(U449="zákl. prenesená",P449,0)</f>
        <v>0</v>
      </c>
      <c r="BH449" s="113">
        <f>IF(U449="zníž. prenesená",P449,0)</f>
        <v>0</v>
      </c>
      <c r="BI449" s="113">
        <f>IF(U449="nulová",P449,0)</f>
        <v>0</v>
      </c>
      <c r="BJ449" s="21" t="s">
        <v>141</v>
      </c>
      <c r="BK449" s="181">
        <f>ROUND(V449*K449,3)</f>
        <v>0</v>
      </c>
      <c r="BL449" s="21" t="s">
        <v>433</v>
      </c>
      <c r="BM449" s="21" t="s">
        <v>820</v>
      </c>
    </row>
    <row r="450" spans="2:65" s="1" customFormat="1" ht="16.5" customHeight="1">
      <c r="B450" s="37"/>
      <c r="C450" s="198" t="s">
        <v>821</v>
      </c>
      <c r="D450" s="198" t="s">
        <v>221</v>
      </c>
      <c r="E450" s="199" t="s">
        <v>822</v>
      </c>
      <c r="F450" s="289" t="s">
        <v>823</v>
      </c>
      <c r="G450" s="289"/>
      <c r="H450" s="289"/>
      <c r="I450" s="289"/>
      <c r="J450" s="200" t="s">
        <v>824</v>
      </c>
      <c r="K450" s="201">
        <v>6.8000000000000005E-2</v>
      </c>
      <c r="L450" s="202">
        <v>0</v>
      </c>
      <c r="M450" s="290"/>
      <c r="N450" s="290"/>
      <c r="O450" s="291"/>
      <c r="P450" s="280">
        <f>ROUND(V450*K450,3)</f>
        <v>0</v>
      </c>
      <c r="Q450" s="280"/>
      <c r="R450" s="39"/>
      <c r="T450" s="177" t="s">
        <v>21</v>
      </c>
      <c r="U450" s="46" t="s">
        <v>49</v>
      </c>
      <c r="V450" s="178">
        <f>L450+M450</f>
        <v>0</v>
      </c>
      <c r="W450" s="178">
        <f>ROUND(L450*K450,3)</f>
        <v>0</v>
      </c>
      <c r="X450" s="178">
        <f>ROUND(M450*K450,3)</f>
        <v>0</v>
      </c>
      <c r="Y450" s="38"/>
      <c r="Z450" s="179">
        <f>Y450*K450</f>
        <v>0</v>
      </c>
      <c r="AA450" s="179">
        <v>0</v>
      </c>
      <c r="AB450" s="179">
        <f>AA450*K450</f>
        <v>0</v>
      </c>
      <c r="AC450" s="179">
        <v>0</v>
      </c>
      <c r="AD450" s="179">
        <f>AC450*K450</f>
        <v>0</v>
      </c>
      <c r="AE450" s="180" t="s">
        <v>21</v>
      </c>
      <c r="AR450" s="21" t="s">
        <v>788</v>
      </c>
      <c r="AT450" s="21" t="s">
        <v>221</v>
      </c>
      <c r="AU450" s="21" t="s">
        <v>141</v>
      </c>
      <c r="AY450" s="21" t="s">
        <v>167</v>
      </c>
      <c r="BE450" s="113">
        <f>IF(U450="základná",P450,0)</f>
        <v>0</v>
      </c>
      <c r="BF450" s="113">
        <f>IF(U450="znížená",P450,0)</f>
        <v>0</v>
      </c>
      <c r="BG450" s="113">
        <f>IF(U450="zákl. prenesená",P450,0)</f>
        <v>0</v>
      </c>
      <c r="BH450" s="113">
        <f>IF(U450="zníž. prenesená",P450,0)</f>
        <v>0</v>
      </c>
      <c r="BI450" s="113">
        <f>IF(U450="nulová",P450,0)</f>
        <v>0</v>
      </c>
      <c r="BJ450" s="21" t="s">
        <v>141</v>
      </c>
      <c r="BK450" s="181">
        <f>ROUND(V450*K450,3)</f>
        <v>0</v>
      </c>
      <c r="BL450" s="21" t="s">
        <v>433</v>
      </c>
      <c r="BM450" s="21" t="s">
        <v>825</v>
      </c>
    </row>
    <row r="451" spans="2:65" s="10" customFormat="1" ht="16.5" customHeight="1">
      <c r="B451" s="182"/>
      <c r="C451" s="183"/>
      <c r="D451" s="183"/>
      <c r="E451" s="184" t="s">
        <v>21</v>
      </c>
      <c r="F451" s="283" t="s">
        <v>826</v>
      </c>
      <c r="G451" s="284"/>
      <c r="H451" s="284"/>
      <c r="I451" s="284"/>
      <c r="J451" s="183"/>
      <c r="K451" s="185">
        <v>6.8000000000000005E-2</v>
      </c>
      <c r="L451" s="183"/>
      <c r="M451" s="183"/>
      <c r="N451" s="183"/>
      <c r="O451" s="183"/>
      <c r="P451" s="183"/>
      <c r="Q451" s="183"/>
      <c r="R451" s="186"/>
      <c r="T451" s="187"/>
      <c r="U451" s="183"/>
      <c r="V451" s="183"/>
      <c r="W451" s="183"/>
      <c r="X451" s="183"/>
      <c r="Y451" s="183"/>
      <c r="Z451" s="183"/>
      <c r="AA451" s="183"/>
      <c r="AB451" s="183"/>
      <c r="AC451" s="183"/>
      <c r="AD451" s="183"/>
      <c r="AE451" s="188"/>
      <c r="AT451" s="189" t="s">
        <v>174</v>
      </c>
      <c r="AU451" s="189" t="s">
        <v>141</v>
      </c>
      <c r="AV451" s="10" t="s">
        <v>141</v>
      </c>
      <c r="AW451" s="10" t="s">
        <v>7</v>
      </c>
      <c r="AX451" s="10" t="s">
        <v>84</v>
      </c>
      <c r="AY451" s="189" t="s">
        <v>167</v>
      </c>
    </row>
    <row r="452" spans="2:65" s="11" customFormat="1" ht="16.5" customHeight="1">
      <c r="B452" s="190"/>
      <c r="C452" s="191"/>
      <c r="D452" s="191"/>
      <c r="E452" s="192" t="s">
        <v>21</v>
      </c>
      <c r="F452" s="285" t="s">
        <v>175</v>
      </c>
      <c r="G452" s="286"/>
      <c r="H452" s="286"/>
      <c r="I452" s="286"/>
      <c r="J452" s="191"/>
      <c r="K452" s="193">
        <v>6.8000000000000005E-2</v>
      </c>
      <c r="L452" s="191"/>
      <c r="M452" s="191"/>
      <c r="N452" s="191"/>
      <c r="O452" s="191"/>
      <c r="P452" s="191"/>
      <c r="Q452" s="191"/>
      <c r="R452" s="194"/>
      <c r="T452" s="195"/>
      <c r="U452" s="191"/>
      <c r="V452" s="191"/>
      <c r="W452" s="191"/>
      <c r="X452" s="191"/>
      <c r="Y452" s="191"/>
      <c r="Z452" s="191"/>
      <c r="AA452" s="191"/>
      <c r="AB452" s="191"/>
      <c r="AC452" s="191"/>
      <c r="AD452" s="191"/>
      <c r="AE452" s="196"/>
      <c r="AT452" s="197" t="s">
        <v>174</v>
      </c>
      <c r="AU452" s="197" t="s">
        <v>141</v>
      </c>
      <c r="AV452" s="11" t="s">
        <v>172</v>
      </c>
      <c r="AW452" s="11" t="s">
        <v>7</v>
      </c>
      <c r="AX452" s="11" t="s">
        <v>92</v>
      </c>
      <c r="AY452" s="197" t="s">
        <v>167</v>
      </c>
    </row>
    <row r="453" spans="2:65" s="1" customFormat="1" ht="25.5" customHeight="1">
      <c r="B453" s="37"/>
      <c r="C453" s="198" t="s">
        <v>580</v>
      </c>
      <c r="D453" s="198" t="s">
        <v>221</v>
      </c>
      <c r="E453" s="199" t="s">
        <v>827</v>
      </c>
      <c r="F453" s="289" t="s">
        <v>828</v>
      </c>
      <c r="G453" s="289"/>
      <c r="H453" s="289"/>
      <c r="I453" s="289"/>
      <c r="J453" s="200" t="s">
        <v>824</v>
      </c>
      <c r="K453" s="201">
        <v>6.8000000000000005E-2</v>
      </c>
      <c r="L453" s="202">
        <v>0</v>
      </c>
      <c r="M453" s="290"/>
      <c r="N453" s="290"/>
      <c r="O453" s="291"/>
      <c r="P453" s="280">
        <f t="shared" ref="P453:P458" si="70">ROUND(V453*K453,3)</f>
        <v>0</v>
      </c>
      <c r="Q453" s="280"/>
      <c r="R453" s="39"/>
      <c r="T453" s="177" t="s">
        <v>21</v>
      </c>
      <c r="U453" s="46" t="s">
        <v>49</v>
      </c>
      <c r="V453" s="178">
        <f t="shared" ref="V453:V458" si="71">L453+M453</f>
        <v>0</v>
      </c>
      <c r="W453" s="178">
        <f t="shared" ref="W453:W458" si="72">ROUND(L453*K453,3)</f>
        <v>0</v>
      </c>
      <c r="X453" s="178">
        <f t="shared" ref="X453:X458" si="73">ROUND(M453*K453,3)</f>
        <v>0</v>
      </c>
      <c r="Y453" s="38"/>
      <c r="Z453" s="179">
        <f t="shared" ref="Z453:Z458" si="74">Y453*K453</f>
        <v>0</v>
      </c>
      <c r="AA453" s="179">
        <v>0</v>
      </c>
      <c r="AB453" s="179">
        <f t="shared" ref="AB453:AB458" si="75">AA453*K453</f>
        <v>0</v>
      </c>
      <c r="AC453" s="179">
        <v>0</v>
      </c>
      <c r="AD453" s="179">
        <f t="shared" ref="AD453:AD458" si="76">AC453*K453</f>
        <v>0</v>
      </c>
      <c r="AE453" s="180" t="s">
        <v>21</v>
      </c>
      <c r="AR453" s="21" t="s">
        <v>788</v>
      </c>
      <c r="AT453" s="21" t="s">
        <v>221</v>
      </c>
      <c r="AU453" s="21" t="s">
        <v>141</v>
      </c>
      <c r="AY453" s="21" t="s">
        <v>167</v>
      </c>
      <c r="BE453" s="113">
        <f t="shared" ref="BE453:BE458" si="77">IF(U453="základná",P453,0)</f>
        <v>0</v>
      </c>
      <c r="BF453" s="113">
        <f t="shared" ref="BF453:BF458" si="78">IF(U453="znížená",P453,0)</f>
        <v>0</v>
      </c>
      <c r="BG453" s="113">
        <f t="shared" ref="BG453:BG458" si="79">IF(U453="zákl. prenesená",P453,0)</f>
        <v>0</v>
      </c>
      <c r="BH453" s="113">
        <f t="shared" ref="BH453:BH458" si="80">IF(U453="zníž. prenesená",P453,0)</f>
        <v>0</v>
      </c>
      <c r="BI453" s="113">
        <f t="shared" ref="BI453:BI458" si="81">IF(U453="nulová",P453,0)</f>
        <v>0</v>
      </c>
      <c r="BJ453" s="21" t="s">
        <v>141</v>
      </c>
      <c r="BK453" s="181">
        <f t="shared" ref="BK453:BK458" si="82">ROUND(V453*K453,3)</f>
        <v>0</v>
      </c>
      <c r="BL453" s="21" t="s">
        <v>433</v>
      </c>
      <c r="BM453" s="21" t="s">
        <v>829</v>
      </c>
    </row>
    <row r="454" spans="2:65" s="1" customFormat="1" ht="16.5" customHeight="1">
      <c r="B454" s="37"/>
      <c r="C454" s="198" t="s">
        <v>830</v>
      </c>
      <c r="D454" s="198" t="s">
        <v>221</v>
      </c>
      <c r="E454" s="199" t="s">
        <v>831</v>
      </c>
      <c r="F454" s="289" t="s">
        <v>832</v>
      </c>
      <c r="G454" s="289"/>
      <c r="H454" s="289"/>
      <c r="I454" s="289"/>
      <c r="J454" s="200" t="s">
        <v>824</v>
      </c>
      <c r="K454" s="201">
        <v>6.8000000000000005E-2</v>
      </c>
      <c r="L454" s="202">
        <v>0</v>
      </c>
      <c r="M454" s="290"/>
      <c r="N454" s="290"/>
      <c r="O454" s="291"/>
      <c r="P454" s="280">
        <f t="shared" si="70"/>
        <v>0</v>
      </c>
      <c r="Q454" s="280"/>
      <c r="R454" s="39"/>
      <c r="T454" s="177" t="s">
        <v>21</v>
      </c>
      <c r="U454" s="46" t="s">
        <v>49</v>
      </c>
      <c r="V454" s="178">
        <f t="shared" si="71"/>
        <v>0</v>
      </c>
      <c r="W454" s="178">
        <f t="shared" si="72"/>
        <v>0</v>
      </c>
      <c r="X454" s="178">
        <f t="shared" si="73"/>
        <v>0</v>
      </c>
      <c r="Y454" s="38"/>
      <c r="Z454" s="179">
        <f t="shared" si="74"/>
        <v>0</v>
      </c>
      <c r="AA454" s="179">
        <v>0</v>
      </c>
      <c r="AB454" s="179">
        <f t="shared" si="75"/>
        <v>0</v>
      </c>
      <c r="AC454" s="179">
        <v>0</v>
      </c>
      <c r="AD454" s="179">
        <f t="shared" si="76"/>
        <v>0</v>
      </c>
      <c r="AE454" s="180" t="s">
        <v>21</v>
      </c>
      <c r="AR454" s="21" t="s">
        <v>788</v>
      </c>
      <c r="AT454" s="21" t="s">
        <v>221</v>
      </c>
      <c r="AU454" s="21" t="s">
        <v>141</v>
      </c>
      <c r="AY454" s="21" t="s">
        <v>167</v>
      </c>
      <c r="BE454" s="113">
        <f t="shared" si="77"/>
        <v>0</v>
      </c>
      <c r="BF454" s="113">
        <f t="shared" si="78"/>
        <v>0</v>
      </c>
      <c r="BG454" s="113">
        <f t="shared" si="79"/>
        <v>0</v>
      </c>
      <c r="BH454" s="113">
        <f t="shared" si="80"/>
        <v>0</v>
      </c>
      <c r="BI454" s="113">
        <f t="shared" si="81"/>
        <v>0</v>
      </c>
      <c r="BJ454" s="21" t="s">
        <v>141</v>
      </c>
      <c r="BK454" s="181">
        <f t="shared" si="82"/>
        <v>0</v>
      </c>
      <c r="BL454" s="21" t="s">
        <v>433</v>
      </c>
      <c r="BM454" s="21" t="s">
        <v>833</v>
      </c>
    </row>
    <row r="455" spans="2:65" s="1" customFormat="1" ht="25.5" customHeight="1">
      <c r="B455" s="37"/>
      <c r="C455" s="198" t="s">
        <v>584</v>
      </c>
      <c r="D455" s="198" t="s">
        <v>221</v>
      </c>
      <c r="E455" s="199" t="s">
        <v>834</v>
      </c>
      <c r="F455" s="289" t="s">
        <v>835</v>
      </c>
      <c r="G455" s="289"/>
      <c r="H455" s="289"/>
      <c r="I455" s="289"/>
      <c r="J455" s="200" t="s">
        <v>219</v>
      </c>
      <c r="K455" s="201">
        <v>17</v>
      </c>
      <c r="L455" s="202">
        <v>0</v>
      </c>
      <c r="M455" s="290"/>
      <c r="N455" s="290"/>
      <c r="O455" s="291"/>
      <c r="P455" s="280">
        <f t="shared" si="70"/>
        <v>0</v>
      </c>
      <c r="Q455" s="280"/>
      <c r="R455" s="39"/>
      <c r="T455" s="177" t="s">
        <v>21</v>
      </c>
      <c r="U455" s="46" t="s">
        <v>49</v>
      </c>
      <c r="V455" s="178">
        <f t="shared" si="71"/>
        <v>0</v>
      </c>
      <c r="W455" s="178">
        <f t="shared" si="72"/>
        <v>0</v>
      </c>
      <c r="X455" s="178">
        <f t="shared" si="73"/>
        <v>0</v>
      </c>
      <c r="Y455" s="38"/>
      <c r="Z455" s="179">
        <f t="shared" si="74"/>
        <v>0</v>
      </c>
      <c r="AA455" s="179">
        <v>0</v>
      </c>
      <c r="AB455" s="179">
        <f t="shared" si="75"/>
        <v>0</v>
      </c>
      <c r="AC455" s="179">
        <v>0</v>
      </c>
      <c r="AD455" s="179">
        <f t="shared" si="76"/>
        <v>0</v>
      </c>
      <c r="AE455" s="180" t="s">
        <v>21</v>
      </c>
      <c r="AR455" s="21" t="s">
        <v>788</v>
      </c>
      <c r="AT455" s="21" t="s">
        <v>221</v>
      </c>
      <c r="AU455" s="21" t="s">
        <v>141</v>
      </c>
      <c r="AY455" s="21" t="s">
        <v>167</v>
      </c>
      <c r="BE455" s="113">
        <f t="shared" si="77"/>
        <v>0</v>
      </c>
      <c r="BF455" s="113">
        <f t="shared" si="78"/>
        <v>0</v>
      </c>
      <c r="BG455" s="113">
        <f t="shared" si="79"/>
        <v>0</v>
      </c>
      <c r="BH455" s="113">
        <f t="shared" si="80"/>
        <v>0</v>
      </c>
      <c r="BI455" s="113">
        <f t="shared" si="81"/>
        <v>0</v>
      </c>
      <c r="BJ455" s="21" t="s">
        <v>141</v>
      </c>
      <c r="BK455" s="181">
        <f t="shared" si="82"/>
        <v>0</v>
      </c>
      <c r="BL455" s="21" t="s">
        <v>433</v>
      </c>
      <c r="BM455" s="21" t="s">
        <v>836</v>
      </c>
    </row>
    <row r="456" spans="2:65" s="1" customFormat="1" ht="16.5" customHeight="1">
      <c r="B456" s="37"/>
      <c r="C456" s="172" t="s">
        <v>837</v>
      </c>
      <c r="D456" s="172" t="s">
        <v>168</v>
      </c>
      <c r="E456" s="173" t="s">
        <v>838</v>
      </c>
      <c r="F456" s="279" t="s">
        <v>839</v>
      </c>
      <c r="G456" s="279"/>
      <c r="H456" s="279"/>
      <c r="I456" s="279"/>
      <c r="J456" s="174" t="s">
        <v>276</v>
      </c>
      <c r="K456" s="176">
        <v>0</v>
      </c>
      <c r="L456" s="176">
        <v>0</v>
      </c>
      <c r="M456" s="281">
        <v>0</v>
      </c>
      <c r="N456" s="282"/>
      <c r="O456" s="282"/>
      <c r="P456" s="280">
        <f t="shared" si="70"/>
        <v>0</v>
      </c>
      <c r="Q456" s="280"/>
      <c r="R456" s="39"/>
      <c r="T456" s="177" t="s">
        <v>21</v>
      </c>
      <c r="U456" s="46" t="s">
        <v>49</v>
      </c>
      <c r="V456" s="178">
        <f t="shared" si="71"/>
        <v>0</v>
      </c>
      <c r="W456" s="178">
        <f t="shared" si="72"/>
        <v>0</v>
      </c>
      <c r="X456" s="178">
        <f t="shared" si="73"/>
        <v>0</v>
      </c>
      <c r="Y456" s="38"/>
      <c r="Z456" s="179">
        <f t="shared" si="74"/>
        <v>0</v>
      </c>
      <c r="AA456" s="179">
        <v>0</v>
      </c>
      <c r="AB456" s="179">
        <f t="shared" si="75"/>
        <v>0</v>
      </c>
      <c r="AC456" s="179">
        <v>0</v>
      </c>
      <c r="AD456" s="179">
        <f t="shared" si="76"/>
        <v>0</v>
      </c>
      <c r="AE456" s="180" t="s">
        <v>21</v>
      </c>
      <c r="AR456" s="21" t="s">
        <v>433</v>
      </c>
      <c r="AT456" s="21" t="s">
        <v>168</v>
      </c>
      <c r="AU456" s="21" t="s">
        <v>141</v>
      </c>
      <c r="AY456" s="21" t="s">
        <v>167</v>
      </c>
      <c r="BE456" s="113">
        <f t="shared" si="77"/>
        <v>0</v>
      </c>
      <c r="BF456" s="113">
        <f t="shared" si="78"/>
        <v>0</v>
      </c>
      <c r="BG456" s="113">
        <f t="shared" si="79"/>
        <v>0</v>
      </c>
      <c r="BH456" s="113">
        <f t="shared" si="80"/>
        <v>0</v>
      </c>
      <c r="BI456" s="113">
        <f t="shared" si="81"/>
        <v>0</v>
      </c>
      <c r="BJ456" s="21" t="s">
        <v>141</v>
      </c>
      <c r="BK456" s="181">
        <f t="shared" si="82"/>
        <v>0</v>
      </c>
      <c r="BL456" s="21" t="s">
        <v>433</v>
      </c>
      <c r="BM456" s="21" t="s">
        <v>840</v>
      </c>
    </row>
    <row r="457" spans="2:65" s="1" customFormat="1" ht="16.5" customHeight="1">
      <c r="B457" s="37"/>
      <c r="C457" s="172" t="s">
        <v>587</v>
      </c>
      <c r="D457" s="172" t="s">
        <v>168</v>
      </c>
      <c r="E457" s="173" t="s">
        <v>841</v>
      </c>
      <c r="F457" s="279" t="s">
        <v>842</v>
      </c>
      <c r="G457" s="279"/>
      <c r="H457" s="279"/>
      <c r="I457" s="279"/>
      <c r="J457" s="174" t="s">
        <v>276</v>
      </c>
      <c r="K457" s="176">
        <v>0</v>
      </c>
      <c r="L457" s="176">
        <v>0</v>
      </c>
      <c r="M457" s="281">
        <v>0</v>
      </c>
      <c r="N457" s="282"/>
      <c r="O457" s="282"/>
      <c r="P457" s="280">
        <f t="shared" si="70"/>
        <v>0</v>
      </c>
      <c r="Q457" s="280"/>
      <c r="R457" s="39"/>
      <c r="T457" s="177" t="s">
        <v>21</v>
      </c>
      <c r="U457" s="46" t="s">
        <v>49</v>
      </c>
      <c r="V457" s="178">
        <f t="shared" si="71"/>
        <v>0</v>
      </c>
      <c r="W457" s="178">
        <f t="shared" si="72"/>
        <v>0</v>
      </c>
      <c r="X457" s="178">
        <f t="shared" si="73"/>
        <v>0</v>
      </c>
      <c r="Y457" s="38"/>
      <c r="Z457" s="179">
        <f t="shared" si="74"/>
        <v>0</v>
      </c>
      <c r="AA457" s="179">
        <v>0</v>
      </c>
      <c r="AB457" s="179">
        <f t="shared" si="75"/>
        <v>0</v>
      </c>
      <c r="AC457" s="179">
        <v>0</v>
      </c>
      <c r="AD457" s="179">
        <f t="shared" si="76"/>
        <v>0</v>
      </c>
      <c r="AE457" s="180" t="s">
        <v>21</v>
      </c>
      <c r="AR457" s="21" t="s">
        <v>433</v>
      </c>
      <c r="AT457" s="21" t="s">
        <v>168</v>
      </c>
      <c r="AU457" s="21" t="s">
        <v>141</v>
      </c>
      <c r="AY457" s="21" t="s">
        <v>167</v>
      </c>
      <c r="BE457" s="113">
        <f t="shared" si="77"/>
        <v>0</v>
      </c>
      <c r="BF457" s="113">
        <f t="shared" si="78"/>
        <v>0</v>
      </c>
      <c r="BG457" s="113">
        <f t="shared" si="79"/>
        <v>0</v>
      </c>
      <c r="BH457" s="113">
        <f t="shared" si="80"/>
        <v>0</v>
      </c>
      <c r="BI457" s="113">
        <f t="shared" si="81"/>
        <v>0</v>
      </c>
      <c r="BJ457" s="21" t="s">
        <v>141</v>
      </c>
      <c r="BK457" s="181">
        <f t="shared" si="82"/>
        <v>0</v>
      </c>
      <c r="BL457" s="21" t="s">
        <v>433</v>
      </c>
      <c r="BM457" s="21" t="s">
        <v>843</v>
      </c>
    </row>
    <row r="458" spans="2:65" s="1" customFormat="1" ht="16.5" customHeight="1">
      <c r="B458" s="37"/>
      <c r="C458" s="172" t="s">
        <v>844</v>
      </c>
      <c r="D458" s="172" t="s">
        <v>168</v>
      </c>
      <c r="E458" s="173" t="s">
        <v>845</v>
      </c>
      <c r="F458" s="279" t="s">
        <v>846</v>
      </c>
      <c r="G458" s="279"/>
      <c r="H458" s="279"/>
      <c r="I458" s="279"/>
      <c r="J458" s="174" t="s">
        <v>276</v>
      </c>
      <c r="K458" s="176">
        <v>0</v>
      </c>
      <c r="L458" s="176">
        <v>0</v>
      </c>
      <c r="M458" s="281">
        <v>0</v>
      </c>
      <c r="N458" s="282"/>
      <c r="O458" s="282"/>
      <c r="P458" s="280">
        <f t="shared" si="70"/>
        <v>0</v>
      </c>
      <c r="Q458" s="280"/>
      <c r="R458" s="39"/>
      <c r="T458" s="177" t="s">
        <v>21</v>
      </c>
      <c r="U458" s="46" t="s">
        <v>49</v>
      </c>
      <c r="V458" s="178">
        <f t="shared" si="71"/>
        <v>0</v>
      </c>
      <c r="W458" s="178">
        <f t="shared" si="72"/>
        <v>0</v>
      </c>
      <c r="X458" s="178">
        <f t="shared" si="73"/>
        <v>0</v>
      </c>
      <c r="Y458" s="38"/>
      <c r="Z458" s="179">
        <f t="shared" si="74"/>
        <v>0</v>
      </c>
      <c r="AA458" s="179">
        <v>0</v>
      </c>
      <c r="AB458" s="179">
        <f t="shared" si="75"/>
        <v>0</v>
      </c>
      <c r="AC458" s="179">
        <v>0</v>
      </c>
      <c r="AD458" s="179">
        <f t="shared" si="76"/>
        <v>0</v>
      </c>
      <c r="AE458" s="180" t="s">
        <v>21</v>
      </c>
      <c r="AR458" s="21" t="s">
        <v>433</v>
      </c>
      <c r="AT458" s="21" t="s">
        <v>168</v>
      </c>
      <c r="AU458" s="21" t="s">
        <v>141</v>
      </c>
      <c r="AY458" s="21" t="s">
        <v>167</v>
      </c>
      <c r="BE458" s="113">
        <f t="shared" si="77"/>
        <v>0</v>
      </c>
      <c r="BF458" s="113">
        <f t="shared" si="78"/>
        <v>0</v>
      </c>
      <c r="BG458" s="113">
        <f t="shared" si="79"/>
        <v>0</v>
      </c>
      <c r="BH458" s="113">
        <f t="shared" si="80"/>
        <v>0</v>
      </c>
      <c r="BI458" s="113">
        <f t="shared" si="81"/>
        <v>0</v>
      </c>
      <c r="BJ458" s="21" t="s">
        <v>141</v>
      </c>
      <c r="BK458" s="181">
        <f t="shared" si="82"/>
        <v>0</v>
      </c>
      <c r="BL458" s="21" t="s">
        <v>433</v>
      </c>
      <c r="BM458" s="21" t="s">
        <v>847</v>
      </c>
    </row>
    <row r="459" spans="2:65" s="1" customFormat="1" ht="49.9" customHeight="1">
      <c r="B459" s="37"/>
      <c r="C459" s="38"/>
      <c r="D459" s="161" t="s">
        <v>287</v>
      </c>
      <c r="E459" s="38"/>
      <c r="F459" s="38"/>
      <c r="G459" s="38"/>
      <c r="H459" s="38"/>
      <c r="I459" s="38"/>
      <c r="J459" s="38"/>
      <c r="K459" s="38"/>
      <c r="L459" s="38"/>
      <c r="M459" s="300">
        <f>BK459</f>
        <v>0</v>
      </c>
      <c r="N459" s="308"/>
      <c r="O459" s="308"/>
      <c r="P459" s="308"/>
      <c r="Q459" s="308"/>
      <c r="R459" s="39"/>
      <c r="T459" s="150"/>
      <c r="U459" s="58"/>
      <c r="V459" s="58"/>
      <c r="W459" s="171">
        <v>0</v>
      </c>
      <c r="X459" s="171">
        <v>0</v>
      </c>
      <c r="Y459" s="58"/>
      <c r="Z459" s="58"/>
      <c r="AA459" s="58"/>
      <c r="AB459" s="58"/>
      <c r="AC459" s="58"/>
      <c r="AD459" s="58"/>
      <c r="AE459" s="60"/>
      <c r="AT459" s="21" t="s">
        <v>83</v>
      </c>
      <c r="AU459" s="21" t="s">
        <v>84</v>
      </c>
      <c r="AY459" s="21" t="s">
        <v>288</v>
      </c>
      <c r="BK459" s="181">
        <v>0</v>
      </c>
    </row>
    <row r="460" spans="2:65" s="1" customFormat="1" ht="6.95" customHeight="1">
      <c r="B460" s="61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3"/>
    </row>
  </sheetData>
  <sheetProtection algorithmName="SHA-512" hashValue="ARpHTyygYF6kVS+jtYrXFqrNVJjyW1cMIuuY1yuP4N4w9tEyCW+cvf34y7NHaeXGRn3xRd0gYJHGvng6jI7bAQ==" saltValue="j7cvk76i2AXEbJUhtCzeZ8nK5hhdSDEdbtKO64YdUQtYk6rlRFn7wxfEKKKpvZTFmClbJpabpLMOTCkhLEAhcA==" spinCount="10" sheet="1" objects="1" scenarios="1" formatColumns="0" formatRows="0"/>
  <mergeCells count="731">
    <mergeCell ref="M459:Q459"/>
    <mergeCell ref="H1:K1"/>
    <mergeCell ref="S2:AF2"/>
    <mergeCell ref="M255:Q255"/>
    <mergeCell ref="M287:Q287"/>
    <mergeCell ref="M406:Q406"/>
    <mergeCell ref="M412:Q412"/>
    <mergeCell ref="M414:Q414"/>
    <mergeCell ref="M415:Q415"/>
    <mergeCell ref="M433:Q433"/>
    <mergeCell ref="M442:Q442"/>
    <mergeCell ref="M447:Q447"/>
    <mergeCell ref="F456:I456"/>
    <mergeCell ref="P456:Q456"/>
    <mergeCell ref="M456:O456"/>
    <mergeCell ref="F457:I457"/>
    <mergeCell ref="P457:Q457"/>
    <mergeCell ref="M457:O457"/>
    <mergeCell ref="F458:I458"/>
    <mergeCell ref="P458:Q458"/>
    <mergeCell ref="M458:O458"/>
    <mergeCell ref="F452:I452"/>
    <mergeCell ref="F453:I453"/>
    <mergeCell ref="P453:Q453"/>
    <mergeCell ref="M453:O453"/>
    <mergeCell ref="F454:I454"/>
    <mergeCell ref="P454:Q454"/>
    <mergeCell ref="M454:O454"/>
    <mergeCell ref="F455:I455"/>
    <mergeCell ref="P455:Q455"/>
    <mergeCell ref="M455:O455"/>
    <mergeCell ref="F445:I445"/>
    <mergeCell ref="F446:I446"/>
    <mergeCell ref="F449:I449"/>
    <mergeCell ref="P449:Q449"/>
    <mergeCell ref="M449:O449"/>
    <mergeCell ref="F450:I450"/>
    <mergeCell ref="P450:Q450"/>
    <mergeCell ref="M450:O450"/>
    <mergeCell ref="F451:I451"/>
    <mergeCell ref="M448:Q448"/>
    <mergeCell ref="F441:I441"/>
    <mergeCell ref="P441:Q441"/>
    <mergeCell ref="M441:O441"/>
    <mergeCell ref="F443:I443"/>
    <mergeCell ref="P443:Q443"/>
    <mergeCell ref="M443:O443"/>
    <mergeCell ref="F444:I444"/>
    <mergeCell ref="P444:Q444"/>
    <mergeCell ref="M444:O444"/>
    <mergeCell ref="F438:I438"/>
    <mergeCell ref="P438:Q438"/>
    <mergeCell ref="M438:O438"/>
    <mergeCell ref="F439:I439"/>
    <mergeCell ref="P439:Q439"/>
    <mergeCell ref="M439:O439"/>
    <mergeCell ref="F440:I440"/>
    <mergeCell ref="P440:Q440"/>
    <mergeCell ref="M440:O440"/>
    <mergeCell ref="F432:I432"/>
    <mergeCell ref="P432:Q432"/>
    <mergeCell ref="M432:O432"/>
    <mergeCell ref="F434:I434"/>
    <mergeCell ref="P434:Q434"/>
    <mergeCell ref="M434:O434"/>
    <mergeCell ref="F435:I435"/>
    <mergeCell ref="F436:I436"/>
    <mergeCell ref="F437:I437"/>
    <mergeCell ref="P437:Q437"/>
    <mergeCell ref="M437:O437"/>
    <mergeCell ref="F427:I427"/>
    <mergeCell ref="P427:Q427"/>
    <mergeCell ref="M427:O427"/>
    <mergeCell ref="F428:I428"/>
    <mergeCell ref="P428:Q428"/>
    <mergeCell ref="M428:O428"/>
    <mergeCell ref="F429:I429"/>
    <mergeCell ref="F430:I430"/>
    <mergeCell ref="F431:I431"/>
    <mergeCell ref="P431:Q431"/>
    <mergeCell ref="M431:O431"/>
    <mergeCell ref="F422:I422"/>
    <mergeCell ref="F423:I423"/>
    <mergeCell ref="P423:Q423"/>
    <mergeCell ref="M423:O423"/>
    <mergeCell ref="F424:I424"/>
    <mergeCell ref="P424:Q424"/>
    <mergeCell ref="M424:O424"/>
    <mergeCell ref="F425:I425"/>
    <mergeCell ref="F426:I426"/>
    <mergeCell ref="F417:I417"/>
    <mergeCell ref="F418:I418"/>
    <mergeCell ref="F419:I419"/>
    <mergeCell ref="P419:Q419"/>
    <mergeCell ref="M419:O419"/>
    <mergeCell ref="F420:I420"/>
    <mergeCell ref="P420:Q420"/>
    <mergeCell ref="M420:O420"/>
    <mergeCell ref="F421:I421"/>
    <mergeCell ref="F411:I411"/>
    <mergeCell ref="P411:Q411"/>
    <mergeCell ref="M411:O411"/>
    <mergeCell ref="F413:I413"/>
    <mergeCell ref="P413:Q413"/>
    <mergeCell ref="M413:O413"/>
    <mergeCell ref="F416:I416"/>
    <mergeCell ref="P416:Q416"/>
    <mergeCell ref="M416:O416"/>
    <mergeCell ref="F405:I405"/>
    <mergeCell ref="F407:I407"/>
    <mergeCell ref="P407:Q407"/>
    <mergeCell ref="M407:O407"/>
    <mergeCell ref="F408:I408"/>
    <mergeCell ref="F409:I409"/>
    <mergeCell ref="F410:I410"/>
    <mergeCell ref="P410:Q410"/>
    <mergeCell ref="M410:O410"/>
    <mergeCell ref="F400:I400"/>
    <mergeCell ref="P400:Q400"/>
    <mergeCell ref="M400:O400"/>
    <mergeCell ref="F401:I401"/>
    <mergeCell ref="F402:I402"/>
    <mergeCell ref="F403:I403"/>
    <mergeCell ref="P403:Q403"/>
    <mergeCell ref="M403:O403"/>
    <mergeCell ref="F404:I404"/>
    <mergeCell ref="F397:I397"/>
    <mergeCell ref="P397:Q397"/>
    <mergeCell ref="M397:O397"/>
    <mergeCell ref="F398:I398"/>
    <mergeCell ref="P398:Q398"/>
    <mergeCell ref="M398:O398"/>
    <mergeCell ref="F399:I399"/>
    <mergeCell ref="P399:Q399"/>
    <mergeCell ref="M399:O399"/>
    <mergeCell ref="F394:I394"/>
    <mergeCell ref="P394:Q394"/>
    <mergeCell ref="M394:O394"/>
    <mergeCell ref="F395:I395"/>
    <mergeCell ref="P395:Q395"/>
    <mergeCell ref="M395:O395"/>
    <mergeCell ref="F396:I396"/>
    <mergeCell ref="P396:Q396"/>
    <mergeCell ref="M396:O396"/>
    <mergeCell ref="F388:I388"/>
    <mergeCell ref="F389:I389"/>
    <mergeCell ref="F390:I390"/>
    <mergeCell ref="P390:Q390"/>
    <mergeCell ref="M390:O390"/>
    <mergeCell ref="F391:I391"/>
    <mergeCell ref="F392:I392"/>
    <mergeCell ref="F393:I393"/>
    <mergeCell ref="P393:Q393"/>
    <mergeCell ref="M393:O393"/>
    <mergeCell ref="F383:I383"/>
    <mergeCell ref="P383:Q383"/>
    <mergeCell ref="M383:O383"/>
    <mergeCell ref="F384:I384"/>
    <mergeCell ref="P384:Q384"/>
    <mergeCell ref="M384:O384"/>
    <mergeCell ref="F385:I385"/>
    <mergeCell ref="F386:I386"/>
    <mergeCell ref="F387:I387"/>
    <mergeCell ref="P387:Q387"/>
    <mergeCell ref="M387:O387"/>
    <mergeCell ref="F380:I380"/>
    <mergeCell ref="P380:Q380"/>
    <mergeCell ref="M380:O380"/>
    <mergeCell ref="F381:I381"/>
    <mergeCell ref="P381:Q381"/>
    <mergeCell ref="M381:O381"/>
    <mergeCell ref="F382:I382"/>
    <mergeCell ref="P382:Q382"/>
    <mergeCell ref="M382:O382"/>
    <mergeCell ref="F377:I377"/>
    <mergeCell ref="P377:Q377"/>
    <mergeCell ref="M377:O377"/>
    <mergeCell ref="F378:I378"/>
    <mergeCell ref="P378:Q378"/>
    <mergeCell ref="M378:O378"/>
    <mergeCell ref="F379:I379"/>
    <mergeCell ref="P379:Q379"/>
    <mergeCell ref="M379:O379"/>
    <mergeCell ref="F371:I371"/>
    <mergeCell ref="F372:I372"/>
    <mergeCell ref="F373:I373"/>
    <mergeCell ref="P373:Q373"/>
    <mergeCell ref="M373:O373"/>
    <mergeCell ref="F374:I374"/>
    <mergeCell ref="F375:I375"/>
    <mergeCell ref="F376:I376"/>
    <mergeCell ref="P376:Q376"/>
    <mergeCell ref="M376:O376"/>
    <mergeCell ref="F366:I366"/>
    <mergeCell ref="F367:I367"/>
    <mergeCell ref="P367:Q367"/>
    <mergeCell ref="M367:O367"/>
    <mergeCell ref="F368:I368"/>
    <mergeCell ref="F369:I369"/>
    <mergeCell ref="F370:I370"/>
    <mergeCell ref="P370:Q370"/>
    <mergeCell ref="M370:O370"/>
    <mergeCell ref="F361:I361"/>
    <mergeCell ref="P361:Q361"/>
    <mergeCell ref="M361:O361"/>
    <mergeCell ref="F362:I362"/>
    <mergeCell ref="F363:I363"/>
    <mergeCell ref="F364:I364"/>
    <mergeCell ref="P364:Q364"/>
    <mergeCell ref="M364:O364"/>
    <mergeCell ref="F365:I365"/>
    <mergeCell ref="F358:I358"/>
    <mergeCell ref="P358:Q358"/>
    <mergeCell ref="M358:O358"/>
    <mergeCell ref="F359:I359"/>
    <mergeCell ref="P359:Q359"/>
    <mergeCell ref="M359:O359"/>
    <mergeCell ref="F360:I360"/>
    <mergeCell ref="P360:Q360"/>
    <mergeCell ref="M360:O360"/>
    <mergeCell ref="F355:I355"/>
    <mergeCell ref="P355:Q355"/>
    <mergeCell ref="M355:O355"/>
    <mergeCell ref="F356:I356"/>
    <mergeCell ref="P356:Q356"/>
    <mergeCell ref="M356:O356"/>
    <mergeCell ref="F357:I357"/>
    <mergeCell ref="P357:Q357"/>
    <mergeCell ref="M357:O357"/>
    <mergeCell ref="F350:I350"/>
    <mergeCell ref="F351:I351"/>
    <mergeCell ref="F352:I352"/>
    <mergeCell ref="P352:Q352"/>
    <mergeCell ref="M352:O352"/>
    <mergeCell ref="F353:I353"/>
    <mergeCell ref="P353:Q353"/>
    <mergeCell ref="M353:O353"/>
    <mergeCell ref="F354:I354"/>
    <mergeCell ref="P354:Q354"/>
    <mergeCell ref="M354:O354"/>
    <mergeCell ref="F347:I347"/>
    <mergeCell ref="P347:Q347"/>
    <mergeCell ref="M347:O347"/>
    <mergeCell ref="F348:I348"/>
    <mergeCell ref="P348:Q348"/>
    <mergeCell ref="M348:O348"/>
    <mergeCell ref="F349:I349"/>
    <mergeCell ref="P349:Q349"/>
    <mergeCell ref="M349:O349"/>
    <mergeCell ref="F344:I344"/>
    <mergeCell ref="P344:Q344"/>
    <mergeCell ref="M344:O344"/>
    <mergeCell ref="F345:I345"/>
    <mergeCell ref="P345:Q345"/>
    <mergeCell ref="M345:O345"/>
    <mergeCell ref="F346:I346"/>
    <mergeCell ref="P346:Q346"/>
    <mergeCell ref="M346:O346"/>
    <mergeCell ref="F341:I341"/>
    <mergeCell ref="P341:Q341"/>
    <mergeCell ref="M341:O341"/>
    <mergeCell ref="F342:I342"/>
    <mergeCell ref="P342:Q342"/>
    <mergeCell ref="M342:O342"/>
    <mergeCell ref="F343:I343"/>
    <mergeCell ref="P343:Q343"/>
    <mergeCell ref="M343:O343"/>
    <mergeCell ref="F338:I338"/>
    <mergeCell ref="P338:Q338"/>
    <mergeCell ref="M338:O338"/>
    <mergeCell ref="F339:I339"/>
    <mergeCell ref="P339:Q339"/>
    <mergeCell ref="M339:O339"/>
    <mergeCell ref="F340:I340"/>
    <mergeCell ref="P340:Q340"/>
    <mergeCell ref="M340:O340"/>
    <mergeCell ref="F335:I335"/>
    <mergeCell ref="P335:Q335"/>
    <mergeCell ref="M335:O335"/>
    <mergeCell ref="F336:I336"/>
    <mergeCell ref="P336:Q336"/>
    <mergeCell ref="M336:O336"/>
    <mergeCell ref="F337:I337"/>
    <mergeCell ref="P337:Q337"/>
    <mergeCell ref="M337:O337"/>
    <mergeCell ref="F332:I332"/>
    <mergeCell ref="P332:Q332"/>
    <mergeCell ref="M332:O332"/>
    <mergeCell ref="F333:I333"/>
    <mergeCell ref="P333:Q333"/>
    <mergeCell ref="M333:O333"/>
    <mergeCell ref="F334:I334"/>
    <mergeCell ref="P334:Q334"/>
    <mergeCell ref="M334:O334"/>
    <mergeCell ref="F329:I329"/>
    <mergeCell ref="P329:Q329"/>
    <mergeCell ref="M329:O329"/>
    <mergeCell ref="F330:I330"/>
    <mergeCell ref="P330:Q330"/>
    <mergeCell ref="M330:O330"/>
    <mergeCell ref="F331:I331"/>
    <mergeCell ref="P331:Q331"/>
    <mergeCell ref="M331:O331"/>
    <mergeCell ref="F326:I326"/>
    <mergeCell ref="P326:Q326"/>
    <mergeCell ref="M326:O326"/>
    <mergeCell ref="F327:I327"/>
    <mergeCell ref="P327:Q327"/>
    <mergeCell ref="M327:O327"/>
    <mergeCell ref="F328:I328"/>
    <mergeCell ref="P328:Q328"/>
    <mergeCell ref="M328:O328"/>
    <mergeCell ref="F323:I323"/>
    <mergeCell ref="P323:Q323"/>
    <mergeCell ref="M323:O323"/>
    <mergeCell ref="F324:I324"/>
    <mergeCell ref="P324:Q324"/>
    <mergeCell ref="M324:O324"/>
    <mergeCell ref="F325:I325"/>
    <mergeCell ref="P325:Q325"/>
    <mergeCell ref="M325:O325"/>
    <mergeCell ref="F318:I318"/>
    <mergeCell ref="F319:I319"/>
    <mergeCell ref="P319:Q319"/>
    <mergeCell ref="M319:O319"/>
    <mergeCell ref="F320:I320"/>
    <mergeCell ref="F321:I321"/>
    <mergeCell ref="F322:I322"/>
    <mergeCell ref="P322:Q322"/>
    <mergeCell ref="M322:O322"/>
    <mergeCell ref="F313:I313"/>
    <mergeCell ref="F314:I314"/>
    <mergeCell ref="F315:I315"/>
    <mergeCell ref="P315:Q315"/>
    <mergeCell ref="M315:O315"/>
    <mergeCell ref="F316:I316"/>
    <mergeCell ref="P316:Q316"/>
    <mergeCell ref="M316:O316"/>
    <mergeCell ref="F317:I317"/>
    <mergeCell ref="F308:I308"/>
    <mergeCell ref="F309:I309"/>
    <mergeCell ref="F310:I310"/>
    <mergeCell ref="P310:Q310"/>
    <mergeCell ref="M310:O310"/>
    <mergeCell ref="F311:I311"/>
    <mergeCell ref="P311:Q311"/>
    <mergeCell ref="M311:O311"/>
    <mergeCell ref="F312:I312"/>
    <mergeCell ref="P312:Q312"/>
    <mergeCell ref="M312:O312"/>
    <mergeCell ref="F303:I303"/>
    <mergeCell ref="P303:Q303"/>
    <mergeCell ref="M303:O303"/>
    <mergeCell ref="F304:I304"/>
    <mergeCell ref="F305:I305"/>
    <mergeCell ref="F306:I306"/>
    <mergeCell ref="P306:Q306"/>
    <mergeCell ref="M306:O306"/>
    <mergeCell ref="F307:I307"/>
    <mergeCell ref="P307:Q307"/>
    <mergeCell ref="M307:O307"/>
    <mergeCell ref="F300:I300"/>
    <mergeCell ref="P300:Q300"/>
    <mergeCell ref="M300:O300"/>
    <mergeCell ref="F301:I301"/>
    <mergeCell ref="P301:Q301"/>
    <mergeCell ref="M301:O301"/>
    <mergeCell ref="F302:I302"/>
    <mergeCell ref="P302:Q302"/>
    <mergeCell ref="M302:O302"/>
    <mergeCell ref="F295:I295"/>
    <mergeCell ref="F296:I296"/>
    <mergeCell ref="F297:I297"/>
    <mergeCell ref="P297:Q297"/>
    <mergeCell ref="M297:O297"/>
    <mergeCell ref="F298:I298"/>
    <mergeCell ref="P298:Q298"/>
    <mergeCell ref="M298:O298"/>
    <mergeCell ref="F299:I299"/>
    <mergeCell ref="P299:Q299"/>
    <mergeCell ref="M299:O299"/>
    <mergeCell ref="F290:I290"/>
    <mergeCell ref="P290:Q290"/>
    <mergeCell ref="M290:O290"/>
    <mergeCell ref="F291:I291"/>
    <mergeCell ref="P291:Q291"/>
    <mergeCell ref="M291:O291"/>
    <mergeCell ref="F292:I292"/>
    <mergeCell ref="F293:I293"/>
    <mergeCell ref="F294:I294"/>
    <mergeCell ref="P294:Q294"/>
    <mergeCell ref="M294:O294"/>
    <mergeCell ref="F283:I283"/>
    <mergeCell ref="F284:I284"/>
    <mergeCell ref="F285:I285"/>
    <mergeCell ref="F286:I286"/>
    <mergeCell ref="F288:I288"/>
    <mergeCell ref="P288:Q288"/>
    <mergeCell ref="M288:O288"/>
    <mergeCell ref="F289:I289"/>
    <mergeCell ref="P289:Q289"/>
    <mergeCell ref="M289:O289"/>
    <mergeCell ref="F277:I277"/>
    <mergeCell ref="P277:Q277"/>
    <mergeCell ref="M277:O277"/>
    <mergeCell ref="F278:I278"/>
    <mergeCell ref="F279:I279"/>
    <mergeCell ref="F280:I280"/>
    <mergeCell ref="F281:I281"/>
    <mergeCell ref="F282:I282"/>
    <mergeCell ref="P282:Q282"/>
    <mergeCell ref="M282:O282"/>
    <mergeCell ref="F270:I270"/>
    <mergeCell ref="F271:I271"/>
    <mergeCell ref="F272:I272"/>
    <mergeCell ref="F273:I273"/>
    <mergeCell ref="F274:I274"/>
    <mergeCell ref="F275:I275"/>
    <mergeCell ref="P275:Q275"/>
    <mergeCell ref="M275:O275"/>
    <mergeCell ref="F276:I276"/>
    <mergeCell ref="P276:Q276"/>
    <mergeCell ref="M276:O276"/>
    <mergeCell ref="F261:I261"/>
    <mergeCell ref="F262:I262"/>
    <mergeCell ref="F263:I263"/>
    <mergeCell ref="F264:I264"/>
    <mergeCell ref="F265:I265"/>
    <mergeCell ref="F266:I266"/>
    <mergeCell ref="F267:I267"/>
    <mergeCell ref="F268:I268"/>
    <mergeCell ref="F269:I269"/>
    <mergeCell ref="F256:I256"/>
    <mergeCell ref="P256:Q256"/>
    <mergeCell ref="M256:O256"/>
    <mergeCell ref="F257:I257"/>
    <mergeCell ref="F258:I258"/>
    <mergeCell ref="F259:I259"/>
    <mergeCell ref="P259:Q259"/>
    <mergeCell ref="M259:O259"/>
    <mergeCell ref="F260:I260"/>
    <mergeCell ref="F252:I252"/>
    <mergeCell ref="P252:Q252"/>
    <mergeCell ref="M252:O252"/>
    <mergeCell ref="F253:I253"/>
    <mergeCell ref="P253:Q253"/>
    <mergeCell ref="M253:O253"/>
    <mergeCell ref="F254:I254"/>
    <mergeCell ref="P254:Q254"/>
    <mergeCell ref="M254:O254"/>
    <mergeCell ref="F247:I247"/>
    <mergeCell ref="F248:I248"/>
    <mergeCell ref="P248:Q248"/>
    <mergeCell ref="M248:O248"/>
    <mergeCell ref="F249:I249"/>
    <mergeCell ref="F250:I250"/>
    <mergeCell ref="F251:I251"/>
    <mergeCell ref="P251:Q251"/>
    <mergeCell ref="M251:O251"/>
    <mergeCell ref="F242:I242"/>
    <mergeCell ref="P242:Q242"/>
    <mergeCell ref="M242:O242"/>
    <mergeCell ref="F243:I243"/>
    <mergeCell ref="F244:I244"/>
    <mergeCell ref="F245:I245"/>
    <mergeCell ref="P245:Q245"/>
    <mergeCell ref="M245:O245"/>
    <mergeCell ref="F246:I246"/>
    <mergeCell ref="F236:I236"/>
    <mergeCell ref="F237:I237"/>
    <mergeCell ref="P237:Q237"/>
    <mergeCell ref="M237:O237"/>
    <mergeCell ref="F239:I239"/>
    <mergeCell ref="P239:Q239"/>
    <mergeCell ref="M239:O239"/>
    <mergeCell ref="F240:I240"/>
    <mergeCell ref="F241:I241"/>
    <mergeCell ref="M238:Q238"/>
    <mergeCell ref="F230:I230"/>
    <mergeCell ref="F231:I231"/>
    <mergeCell ref="F232:I232"/>
    <mergeCell ref="P232:Q232"/>
    <mergeCell ref="M232:O232"/>
    <mergeCell ref="F234:I234"/>
    <mergeCell ref="P234:Q234"/>
    <mergeCell ref="M234:O234"/>
    <mergeCell ref="F235:I235"/>
    <mergeCell ref="M233:Q233"/>
    <mergeCell ref="F221:I221"/>
    <mergeCell ref="F222:I222"/>
    <mergeCell ref="F223:I223"/>
    <mergeCell ref="F224:I224"/>
    <mergeCell ref="F225:I225"/>
    <mergeCell ref="F226:I226"/>
    <mergeCell ref="F227:I227"/>
    <mergeCell ref="F228:I228"/>
    <mergeCell ref="F229:I229"/>
    <mergeCell ref="P214:Q214"/>
    <mergeCell ref="M214:O214"/>
    <mergeCell ref="F215:I215"/>
    <mergeCell ref="F216:I216"/>
    <mergeCell ref="F217:I217"/>
    <mergeCell ref="F218:I218"/>
    <mergeCell ref="F219:I219"/>
    <mergeCell ref="F220:I220"/>
    <mergeCell ref="P220:Q220"/>
    <mergeCell ref="M220:O220"/>
    <mergeCell ref="F206:I206"/>
    <mergeCell ref="F207:I207"/>
    <mergeCell ref="F208:I208"/>
    <mergeCell ref="F209:I209"/>
    <mergeCell ref="F210:I210"/>
    <mergeCell ref="F211:I211"/>
    <mergeCell ref="F212:I212"/>
    <mergeCell ref="F213:I213"/>
    <mergeCell ref="F214:I214"/>
    <mergeCell ref="F197:I197"/>
    <mergeCell ref="F198:I198"/>
    <mergeCell ref="F199:I199"/>
    <mergeCell ref="F200:I200"/>
    <mergeCell ref="F201:I201"/>
    <mergeCell ref="F202:I202"/>
    <mergeCell ref="F203:I203"/>
    <mergeCell ref="F204:I204"/>
    <mergeCell ref="F205:I205"/>
    <mergeCell ref="F192:I192"/>
    <mergeCell ref="P192:Q192"/>
    <mergeCell ref="M192:O192"/>
    <mergeCell ref="F193:I193"/>
    <mergeCell ref="F194:I194"/>
    <mergeCell ref="F195:I195"/>
    <mergeCell ref="P195:Q195"/>
    <mergeCell ref="M195:O195"/>
    <mergeCell ref="F196:I196"/>
    <mergeCell ref="F187:I187"/>
    <mergeCell ref="F188:I188"/>
    <mergeCell ref="F189:I189"/>
    <mergeCell ref="F190:I190"/>
    <mergeCell ref="P190:Q190"/>
    <mergeCell ref="M190:O190"/>
    <mergeCell ref="F191:I191"/>
    <mergeCell ref="P191:Q191"/>
    <mergeCell ref="M191:O191"/>
    <mergeCell ref="F183:I183"/>
    <mergeCell ref="F184:I184"/>
    <mergeCell ref="P184:Q184"/>
    <mergeCell ref="M184:O184"/>
    <mergeCell ref="F185:I185"/>
    <mergeCell ref="P185:Q185"/>
    <mergeCell ref="M185:O185"/>
    <mergeCell ref="F186:I186"/>
    <mergeCell ref="P186:Q186"/>
    <mergeCell ref="M186:O186"/>
    <mergeCell ref="F174:I174"/>
    <mergeCell ref="F175:I175"/>
    <mergeCell ref="F176:I176"/>
    <mergeCell ref="F177:I177"/>
    <mergeCell ref="F178:I178"/>
    <mergeCell ref="F179:I179"/>
    <mergeCell ref="F180:I180"/>
    <mergeCell ref="F181:I181"/>
    <mergeCell ref="F182:I182"/>
    <mergeCell ref="F167:I167"/>
    <mergeCell ref="F168:I168"/>
    <mergeCell ref="F169:I169"/>
    <mergeCell ref="F170:I170"/>
    <mergeCell ref="F171:I171"/>
    <mergeCell ref="F172:I172"/>
    <mergeCell ref="P172:Q172"/>
    <mergeCell ref="M172:O172"/>
    <mergeCell ref="F173:I173"/>
    <mergeCell ref="P161:Q161"/>
    <mergeCell ref="M161:O161"/>
    <mergeCell ref="F162:I162"/>
    <mergeCell ref="P162:Q162"/>
    <mergeCell ref="M162:O162"/>
    <mergeCell ref="F163:I163"/>
    <mergeCell ref="F164:I164"/>
    <mergeCell ref="F165:I165"/>
    <mergeCell ref="F166:I166"/>
    <mergeCell ref="F153:I153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44:I144"/>
    <mergeCell ref="F145:I145"/>
    <mergeCell ref="F146:I146"/>
    <mergeCell ref="F147:I147"/>
    <mergeCell ref="F148:I148"/>
    <mergeCell ref="F149:I149"/>
    <mergeCell ref="F150:I150"/>
    <mergeCell ref="F151:I151"/>
    <mergeCell ref="F152:I152"/>
    <mergeCell ref="F138:I138"/>
    <mergeCell ref="F139:I139"/>
    <mergeCell ref="F140:I140"/>
    <mergeCell ref="F141:I141"/>
    <mergeCell ref="F142:I142"/>
    <mergeCell ref="P142:Q142"/>
    <mergeCell ref="M142:O142"/>
    <mergeCell ref="F143:I143"/>
    <mergeCell ref="P143:Q143"/>
    <mergeCell ref="M143:O143"/>
    <mergeCell ref="F133:I133"/>
    <mergeCell ref="P133:Q133"/>
    <mergeCell ref="M133:O133"/>
    <mergeCell ref="F134:I134"/>
    <mergeCell ref="P134:Q134"/>
    <mergeCell ref="M134:O134"/>
    <mergeCell ref="F135:I135"/>
    <mergeCell ref="F136:I136"/>
    <mergeCell ref="F137:I137"/>
    <mergeCell ref="M123:P123"/>
    <mergeCell ref="M125:Q125"/>
    <mergeCell ref="M126:Q126"/>
    <mergeCell ref="F128:I128"/>
    <mergeCell ref="P128:Q128"/>
    <mergeCell ref="M128:O128"/>
    <mergeCell ref="F132:I132"/>
    <mergeCell ref="P132:Q132"/>
    <mergeCell ref="M132:O132"/>
    <mergeCell ref="M129:Q129"/>
    <mergeCell ref="M130:Q130"/>
    <mergeCell ref="M131:Q131"/>
    <mergeCell ref="D108:H108"/>
    <mergeCell ref="M108:Q108"/>
    <mergeCell ref="D109:H109"/>
    <mergeCell ref="M109:Q109"/>
    <mergeCell ref="M110:Q110"/>
    <mergeCell ref="L112:Q112"/>
    <mergeCell ref="C118:Q118"/>
    <mergeCell ref="F120:P120"/>
    <mergeCell ref="F121:P121"/>
    <mergeCell ref="H102:J102"/>
    <mergeCell ref="K102:L102"/>
    <mergeCell ref="M102:Q102"/>
    <mergeCell ref="M104:Q104"/>
    <mergeCell ref="D105:H105"/>
    <mergeCell ref="M105:Q105"/>
    <mergeCell ref="D106:H106"/>
    <mergeCell ref="M106:Q106"/>
    <mergeCell ref="D107:H107"/>
    <mergeCell ref="M107:Q107"/>
    <mergeCell ref="H99:J99"/>
    <mergeCell ref="K99:L99"/>
    <mergeCell ref="M99:Q99"/>
    <mergeCell ref="H100:J100"/>
    <mergeCell ref="K100:L100"/>
    <mergeCell ref="M100:Q100"/>
    <mergeCell ref="H101:J101"/>
    <mergeCell ref="K101:L101"/>
    <mergeCell ref="M101:Q101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hyperlinks>
    <hyperlink ref="F1:G1" location="C2" display="1) Krycí list rozpočtu"/>
    <hyperlink ref="H1:K1" location="C86" display="2) Rekapitulácia rozpočtu"/>
    <hyperlink ref="L1" location="C12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SO 02 - Spevnené plochy</vt:lpstr>
      <vt:lpstr>SO 03 - Oporný múr</vt:lpstr>
      <vt:lpstr>SO 04 - Kanalizácia</vt:lpstr>
      <vt:lpstr>'Rekapitulácia stavby'!Názvy_tlače</vt:lpstr>
      <vt:lpstr>'SO 02 - Spevnené plochy'!Názvy_tlače</vt:lpstr>
      <vt:lpstr>'SO 03 - Oporný múr'!Názvy_tlače</vt:lpstr>
      <vt:lpstr>'SO 04 - Kanalizácia'!Názvy_tlače</vt:lpstr>
      <vt:lpstr>'Rekapitulácia stavby'!Oblasť_tlače</vt:lpstr>
      <vt:lpstr>'SO 02 - Spevnené plochy'!Oblasť_tlače</vt:lpstr>
      <vt:lpstr>'SO 03 - Oporný múr'!Oblasť_tlače</vt:lpstr>
      <vt:lpstr>'SO 04 - Kanalizácia'!Oblasť_tlače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Lazorik, Martin</dc:creator>
  <cp:lastModifiedBy>martin.lazorik</cp:lastModifiedBy>
  <dcterms:created xsi:type="dcterms:W3CDTF">2019-05-06T08:10:40Z</dcterms:created>
  <dcterms:modified xsi:type="dcterms:W3CDTF">2019-05-06T08:12:17Z</dcterms:modified>
</cp:coreProperties>
</file>