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30" windowHeight="1182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<sst xmlns="http://schemas.openxmlformats.org/spreadsheetml/2006/main" count="240" uniqueCount="127">
  <si>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</si>
  <si>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</si>
  <si>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</si>
  <si>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</si>
  <si>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</si>
  <si>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</si>
  <si>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</si>
  <si>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</si>
  <si>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</si>
  <si>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</si>
  <si>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</si>
  <si>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8</t>
  </si>
  <si>
    <t>Poznámka:</t>
  </si>
  <si>
    <t>Kód</t>
  </si>
  <si>
    <t>59229000</t>
  </si>
  <si>
    <t>59229003</t>
  </si>
  <si>
    <t>59229005</t>
  </si>
  <si>
    <t>59229007</t>
  </si>
  <si>
    <t>01VRN</t>
  </si>
  <si>
    <t>Doplnění položek  - Oprava povrchu komunikací na hřbitově - Znojmo</t>
  </si>
  <si>
    <t>Zkrácený popis / Varianta</t>
  </si>
  <si>
    <t>Rozměry</t>
  </si>
  <si>
    <t>Trouba mikroštěrbinová M-T 220/260/1000</t>
  </si>
  <si>
    <t>Komplet vpusťový základní (pero, drážka) M-VO</t>
  </si>
  <si>
    <t>Kus čisticí základní (pero, drážka) M-CO</t>
  </si>
  <si>
    <t>Záslepka pero M-ZU 220/260/120</t>
  </si>
  <si>
    <t>VORN - Vedlejší a ostatní rozpočtové náklady</t>
  </si>
  <si>
    <t>Průzkumy, geodetické a projektové práce</t>
  </si>
  <si>
    <t>Doba výstavby:</t>
  </si>
  <si>
    <t>Začátek výstavby:</t>
  </si>
  <si>
    <t>Konec výstavby:</t>
  </si>
  <si>
    <t>Zpracováno dne:</t>
  </si>
  <si>
    <t>MJ</t>
  </si>
  <si>
    <t>kus</t>
  </si>
  <si>
    <t>04.07.2022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</si>
  <si>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</si>
  <si>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</si>
  <si>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</si>
  <si>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</si>
  <si>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</si>
  <si>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</si>
  <si>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</si>
  <si>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</si>
  <si>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</si>
  <si>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</si>
  <si>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</si>
  <si>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</si>
  <si>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</si>
  <si>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</si>
  <si>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</si>
  <si>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</si>
  <si>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</si>
  <si>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</si>
  <si>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</si>
  <si>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</si>
  <si>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</si>
  <si>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</si>
  <si>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</si>
  <si>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</si>
  <si>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</si>
  <si>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99</t>
  </si>
  <si>
    <t>01VRN_</t>
  </si>
  <si>
    <t>0_</t>
  </si>
  <si>
    <t> _</t>
  </si>
  <si>
    <t>_</t>
  </si>
  <si>
    <t>MAT</t>
  </si>
  <si>
    <t>WORK</t>
  </si>
  <si>
    <t>CELK</t>
  </si>
  <si>
    <t>ISWORK</t>
  </si>
  <si>
    <t>M</t>
  </si>
  <si>
    <t>P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</si>
  <si>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</si>
  <si>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</si>
  <si>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</si>
  <si>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</si>
  <si>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</si>
  <si>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</si>
  <si>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</si>
  <si>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F</t>
  </si>
  <si>
    <t>T</t>
  </si>
  <si>
    <t>Výkaz výměr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</si>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</sst>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2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5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right" vertical="center"/>
      <protection/>
    </xf>
    <xf numFmtId="49" fontId="4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38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38" xfId="0" applyNumberFormat="1" applyFont="1" applyFill="1" applyBorder="1" applyAlignment="1" applyProtection="1">
      <alignment horizontal="right" vertical="center"/>
      <protection/>
    </xf>
    <xf numFmtId="49" fontId="12" fillId="0" borderId="38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" fontId="11" fillId="34" borderId="43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49" fontId="11" fillId="34" borderId="42" xfId="0" applyNumberFormat="1" applyFont="1" applyFill="1" applyBorder="1" applyAlignment="1" applyProtection="1">
      <alignment horizontal="left" vertical="center"/>
      <protection/>
    </xf>
    <xf numFmtId="0" fontId="11" fillId="34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6" xfId="0" applyNumberFormat="1" applyFont="1" applyFill="1" applyBorder="1" applyAlignment="1" applyProtection="1">
      <alignment horizontal="left" vertical="center"/>
      <protection/>
    </xf>
    <xf numFmtId="49" fontId="12" fillId="0" borderId="57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58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29" sqref="I2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38.8515625" style="0" customWidth="1"/>
    <col min="5" max="6" width="11.57421875" style="0" customWidth="1"/>
    <col min="7" max="7" width="6.710937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2.75">
      <c r="A2" s="81" t="s">
        <v>1</v>
      </c>
      <c r="B2" s="82"/>
      <c r="C2" s="85" t="s">
        <v>19</v>
      </c>
      <c r="D2" s="86"/>
      <c r="E2" s="86"/>
      <c r="F2" s="88" t="s">
        <v>28</v>
      </c>
      <c r="G2" s="82"/>
      <c r="H2" s="88" t="s">
        <v>6</v>
      </c>
      <c r="I2" s="89" t="s">
        <v>36</v>
      </c>
      <c r="J2" s="88" t="s">
        <v>42</v>
      </c>
      <c r="K2" s="82"/>
      <c r="L2" s="82"/>
      <c r="M2" s="90"/>
      <c r="N2" s="36"/>
    </row>
    <row r="3" spans="1:14" ht="12.75">
      <c r="A3" s="83"/>
      <c r="B3" s="84"/>
      <c r="C3" s="87"/>
      <c r="D3" s="87"/>
      <c r="E3" s="87"/>
      <c r="F3" s="84"/>
      <c r="G3" s="84"/>
      <c r="H3" s="84"/>
      <c r="I3" s="84"/>
      <c r="J3" s="84"/>
      <c r="K3" s="84"/>
      <c r="L3" s="84"/>
      <c r="M3" s="91"/>
      <c r="N3" s="36"/>
    </row>
    <row r="4" spans="1:14" ht="12.75">
      <c r="A4" s="92" t="s">
        <v>2</v>
      </c>
      <c r="B4" s="84"/>
      <c r="C4" s="93" t="s">
        <v>6</v>
      </c>
      <c r="D4" s="84"/>
      <c r="E4" s="84"/>
      <c r="F4" s="94" t="s">
        <v>29</v>
      </c>
      <c r="G4" s="84"/>
      <c r="H4" s="94" t="s">
        <v>34</v>
      </c>
      <c r="I4" s="93" t="s">
        <v>37</v>
      </c>
      <c r="J4" s="94" t="s">
        <v>42</v>
      </c>
      <c r="K4" s="84"/>
      <c r="L4" s="84"/>
      <c r="M4" s="91"/>
      <c r="N4" s="36"/>
    </row>
    <row r="5" spans="1:14" ht="12.7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91"/>
      <c r="N5" s="36"/>
    </row>
    <row r="6" spans="1:14" ht="12.75">
      <c r="A6" s="92" t="s">
        <v>3</v>
      </c>
      <c r="B6" s="84"/>
      <c r="C6" s="93" t="s">
        <v>6</v>
      </c>
      <c r="D6" s="84"/>
      <c r="E6" s="84"/>
      <c r="F6" s="94" t="s">
        <v>30</v>
      </c>
      <c r="G6" s="84"/>
      <c r="H6" s="94" t="s">
        <v>6</v>
      </c>
      <c r="I6" s="93" t="s">
        <v>38</v>
      </c>
      <c r="J6" s="94" t="s">
        <v>42</v>
      </c>
      <c r="K6" s="84"/>
      <c r="L6" s="84"/>
      <c r="M6" s="91"/>
      <c r="N6" s="36"/>
    </row>
    <row r="7" spans="1:14" ht="12.7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91"/>
      <c r="N7" s="36"/>
    </row>
    <row r="8" spans="1:14" ht="12.75">
      <c r="A8" s="92" t="s">
        <v>4</v>
      </c>
      <c r="B8" s="84"/>
      <c r="C8" s="93" t="s">
        <v>6</v>
      </c>
      <c r="D8" s="84"/>
      <c r="E8" s="84"/>
      <c r="F8" s="94" t="s">
        <v>31</v>
      </c>
      <c r="G8" s="84"/>
      <c r="H8" s="94" t="s">
        <v>34</v>
      </c>
      <c r="I8" s="93" t="s">
        <v>39</v>
      </c>
      <c r="J8" s="94" t="s">
        <v>42</v>
      </c>
      <c r="K8" s="84"/>
      <c r="L8" s="84"/>
      <c r="M8" s="91"/>
      <c r="N8" s="36"/>
    </row>
    <row r="9" spans="1:14" ht="12.7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  <c r="N9" s="36"/>
    </row>
    <row r="10" spans="1:64" ht="12.75">
      <c r="A10" s="1" t="s">
        <v>5</v>
      </c>
      <c r="B10" s="10" t="s">
        <v>13</v>
      </c>
      <c r="C10" s="98" t="s">
        <v>20</v>
      </c>
      <c r="D10" s="99"/>
      <c r="E10" s="99"/>
      <c r="F10" s="100"/>
      <c r="G10" s="10" t="s">
        <v>32</v>
      </c>
      <c r="H10" s="19" t="s">
        <v>35</v>
      </c>
      <c r="I10" s="24" t="s">
        <v>40</v>
      </c>
      <c r="J10" s="101" t="s">
        <v>43</v>
      </c>
      <c r="K10" s="102"/>
      <c r="L10" s="103"/>
      <c r="M10" s="29" t="s">
        <v>48</v>
      </c>
      <c r="N10" s="37"/>
      <c r="BK10" s="38" t="s">
        <v>68</v>
      </c>
      <c r="BL10" s="43" t="s">
        <v>71</v>
      </c>
    </row>
    <row r="11" spans="1:62" ht="12.75">
      <c r="A11" s="2" t="s">
        <v>6</v>
      </c>
      <c r="B11" s="11" t="s">
        <v>6</v>
      </c>
      <c r="C11" s="104" t="s">
        <v>21</v>
      </c>
      <c r="D11" s="105"/>
      <c r="E11" s="105"/>
      <c r="F11" s="106"/>
      <c r="G11" s="11" t="s">
        <v>6</v>
      </c>
      <c r="H11" s="11" t="s">
        <v>6</v>
      </c>
      <c r="I11" s="25" t="s">
        <v>41</v>
      </c>
      <c r="J11" s="26" t="s">
        <v>44</v>
      </c>
      <c r="K11" s="27" t="s">
        <v>46</v>
      </c>
      <c r="L11" s="28" t="s">
        <v>47</v>
      </c>
      <c r="M11" s="30" t="s">
        <v>49</v>
      </c>
      <c r="N11" s="37"/>
      <c r="Z11" s="38" t="s">
        <v>51</v>
      </c>
      <c r="AA11" s="38" t="s">
        <v>52</v>
      </c>
      <c r="AB11" s="38" t="s">
        <v>53</v>
      </c>
      <c r="AC11" s="38" t="s">
        <v>54</v>
      </c>
      <c r="AD11" s="38" t="s">
        <v>55</v>
      </c>
      <c r="AE11" s="38" t="s">
        <v>56</v>
      </c>
      <c r="AF11" s="38" t="s">
        <v>57</v>
      </c>
      <c r="AG11" s="38" t="s">
        <v>58</v>
      </c>
      <c r="AH11" s="38" t="s">
        <v>59</v>
      </c>
      <c r="BH11" s="38" t="s">
        <v>65</v>
      </c>
      <c r="BI11" s="38" t="s">
        <v>66</v>
      </c>
      <c r="BJ11" s="38" t="s">
        <v>67</v>
      </c>
    </row>
    <row r="12" spans="1:64" ht="12.75">
      <c r="A12" s="3" t="s">
        <v>7</v>
      </c>
      <c r="B12" s="12" t="s">
        <v>14</v>
      </c>
      <c r="C12" s="107" t="s">
        <v>22</v>
      </c>
      <c r="D12" s="108"/>
      <c r="E12" s="108"/>
      <c r="F12" s="108"/>
      <c r="G12" s="12" t="s">
        <v>33</v>
      </c>
      <c r="H12" s="20">
        <v>170</v>
      </c>
      <c r="I12" s="20">
        <v>0</v>
      </c>
      <c r="J12" s="20">
        <f>H12*AO12</f>
        <v>0</v>
      </c>
      <c r="K12" s="20">
        <f>H12*AP12</f>
        <v>0</v>
      </c>
      <c r="L12" s="20">
        <f>H12*I12</f>
        <v>0</v>
      </c>
      <c r="M12" s="31" t="s">
        <v>50</v>
      </c>
      <c r="N12" s="36"/>
      <c r="Z12" s="39">
        <f>IF(AQ12="5",BJ12,0)</f>
        <v>0</v>
      </c>
      <c r="AB12" s="39">
        <f>IF(AQ12="1",BH12,0)</f>
        <v>0</v>
      </c>
      <c r="AC12" s="39">
        <f>IF(AQ12="1",BI12,0)</f>
        <v>0</v>
      </c>
      <c r="AD12" s="39">
        <f>IF(AQ12="7",BH12,0)</f>
        <v>0</v>
      </c>
      <c r="AE12" s="39">
        <f>IF(AQ12="7",BI12,0)</f>
        <v>0</v>
      </c>
      <c r="AF12" s="39">
        <f>IF(AQ12="2",BH12,0)</f>
        <v>0</v>
      </c>
      <c r="AG12" s="39">
        <f>IF(AQ12="2",BI12,0)</f>
        <v>0</v>
      </c>
      <c r="AH12" s="39">
        <f>IF(AQ12="0",BJ12,0)</f>
        <v>0</v>
      </c>
      <c r="AI12" s="38"/>
      <c r="AJ12" s="21">
        <f>IF(AN12=0,L12,0)</f>
        <v>0</v>
      </c>
      <c r="AK12" s="21">
        <f>IF(AN12=15,L12,0)</f>
        <v>0</v>
      </c>
      <c r="AL12" s="21">
        <f>IF(AN12=21,L12,0)</f>
        <v>0</v>
      </c>
      <c r="AN12" s="39">
        <v>21</v>
      </c>
      <c r="AO12" s="39">
        <f>I12*1</f>
        <v>0</v>
      </c>
      <c r="AP12" s="39">
        <f>I12*(1-1)</f>
        <v>0</v>
      </c>
      <c r="AQ12" s="40" t="s">
        <v>7</v>
      </c>
      <c r="AV12" s="39">
        <f>AW12+AX12</f>
        <v>0</v>
      </c>
      <c r="AW12" s="39">
        <f>H12*AO12</f>
        <v>0</v>
      </c>
      <c r="AX12" s="39">
        <f>H12*AP12</f>
        <v>0</v>
      </c>
      <c r="AY12" s="42" t="s">
        <v>61</v>
      </c>
      <c r="AZ12" s="42" t="s">
        <v>62</v>
      </c>
      <c r="BA12" s="38" t="s">
        <v>64</v>
      </c>
      <c r="BC12" s="39">
        <f>AW12+AX12</f>
        <v>0</v>
      </c>
      <c r="BD12" s="39">
        <f>I12/(100-BE12)*100</f>
        <v>0</v>
      </c>
      <c r="BE12" s="39">
        <v>0</v>
      </c>
      <c r="BF12" s="39">
        <f>12</f>
        <v>12</v>
      </c>
      <c r="BH12" s="21">
        <f>H12*AO12</f>
        <v>0</v>
      </c>
      <c r="BI12" s="21">
        <f>H12*AP12</f>
        <v>0</v>
      </c>
      <c r="BJ12" s="21">
        <f>H12*I12</f>
        <v>0</v>
      </c>
      <c r="BK12" s="21" t="s">
        <v>69</v>
      </c>
      <c r="BL12" s="39"/>
    </row>
    <row r="13" spans="1:64" ht="12.75">
      <c r="A13" s="4" t="s">
        <v>8</v>
      </c>
      <c r="B13" s="13" t="s">
        <v>15</v>
      </c>
      <c r="C13" s="109" t="s">
        <v>23</v>
      </c>
      <c r="D13" s="110"/>
      <c r="E13" s="110"/>
      <c r="F13" s="110"/>
      <c r="G13" s="13" t="s">
        <v>33</v>
      </c>
      <c r="H13" s="21">
        <v>1</v>
      </c>
      <c r="I13" s="21">
        <v>0</v>
      </c>
      <c r="J13" s="21">
        <f>H13*AO13</f>
        <v>0</v>
      </c>
      <c r="K13" s="21">
        <f>H13*AP13</f>
        <v>0</v>
      </c>
      <c r="L13" s="21">
        <f>H13*I13</f>
        <v>0</v>
      </c>
      <c r="M13" s="32" t="s">
        <v>50</v>
      </c>
      <c r="N13" s="36"/>
      <c r="Z13" s="39">
        <f>IF(AQ13="5",BJ13,0)</f>
        <v>0</v>
      </c>
      <c r="AB13" s="39">
        <f>IF(AQ13="1",BH13,0)</f>
        <v>0</v>
      </c>
      <c r="AC13" s="39">
        <f>IF(AQ13="1",BI13,0)</f>
        <v>0</v>
      </c>
      <c r="AD13" s="39">
        <f>IF(AQ13="7",BH13,0)</f>
        <v>0</v>
      </c>
      <c r="AE13" s="39">
        <f>IF(AQ13="7",BI13,0)</f>
        <v>0</v>
      </c>
      <c r="AF13" s="39">
        <f>IF(AQ13="2",BH13,0)</f>
        <v>0</v>
      </c>
      <c r="AG13" s="39">
        <f>IF(AQ13="2",BI13,0)</f>
        <v>0</v>
      </c>
      <c r="AH13" s="39">
        <f>IF(AQ13="0",BJ13,0)</f>
        <v>0</v>
      </c>
      <c r="AI13" s="38"/>
      <c r="AJ13" s="21">
        <f>IF(AN13=0,L13,0)</f>
        <v>0</v>
      </c>
      <c r="AK13" s="21">
        <f>IF(AN13=15,L13,0)</f>
        <v>0</v>
      </c>
      <c r="AL13" s="21">
        <f>IF(AN13=21,L13,0)</f>
        <v>0</v>
      </c>
      <c r="AN13" s="39">
        <v>21</v>
      </c>
      <c r="AO13" s="39">
        <f>I13*1</f>
        <v>0</v>
      </c>
      <c r="AP13" s="39">
        <f>I13*(1-1)</f>
        <v>0</v>
      </c>
      <c r="AQ13" s="40" t="s">
        <v>7</v>
      </c>
      <c r="AV13" s="39">
        <f>AW13+AX13</f>
        <v>0</v>
      </c>
      <c r="AW13" s="39">
        <f>H13*AO13</f>
        <v>0</v>
      </c>
      <c r="AX13" s="39">
        <f>H13*AP13</f>
        <v>0</v>
      </c>
      <c r="AY13" s="42" t="s">
        <v>61</v>
      </c>
      <c r="AZ13" s="42" t="s">
        <v>62</v>
      </c>
      <c r="BA13" s="38" t="s">
        <v>64</v>
      </c>
      <c r="BC13" s="39">
        <f>AW13+AX13</f>
        <v>0</v>
      </c>
      <c r="BD13" s="39">
        <f>I13/(100-BE13)*100</f>
        <v>0</v>
      </c>
      <c r="BE13" s="39">
        <v>0</v>
      </c>
      <c r="BF13" s="39">
        <f>13</f>
        <v>13</v>
      </c>
      <c r="BH13" s="21">
        <f>H13*AO13</f>
        <v>0</v>
      </c>
      <c r="BI13" s="21">
        <f>H13*AP13</f>
        <v>0</v>
      </c>
      <c r="BJ13" s="21">
        <f>H13*I13</f>
        <v>0</v>
      </c>
      <c r="BK13" s="21" t="s">
        <v>69</v>
      </c>
      <c r="BL13" s="39"/>
    </row>
    <row r="14" spans="1:64" ht="12.75">
      <c r="A14" s="4" t="s">
        <v>9</v>
      </c>
      <c r="B14" s="13" t="s">
        <v>16</v>
      </c>
      <c r="C14" s="109" t="s">
        <v>24</v>
      </c>
      <c r="D14" s="110"/>
      <c r="E14" s="110"/>
      <c r="F14" s="110"/>
      <c r="G14" s="13" t="s">
        <v>33</v>
      </c>
      <c r="H14" s="21">
        <v>6</v>
      </c>
      <c r="I14" s="21">
        <v>0</v>
      </c>
      <c r="J14" s="21">
        <f>H14*AO14</f>
        <v>0</v>
      </c>
      <c r="K14" s="21">
        <f>H14*AP14</f>
        <v>0</v>
      </c>
      <c r="L14" s="21">
        <f>H14*I14</f>
        <v>0</v>
      </c>
      <c r="M14" s="32" t="s">
        <v>50</v>
      </c>
      <c r="N14" s="36"/>
      <c r="Z14" s="39">
        <f>IF(AQ14="5",BJ14,0)</f>
        <v>0</v>
      </c>
      <c r="AB14" s="39">
        <f>IF(AQ14="1",BH14,0)</f>
        <v>0</v>
      </c>
      <c r="AC14" s="39">
        <f>IF(AQ14="1",BI14,0)</f>
        <v>0</v>
      </c>
      <c r="AD14" s="39">
        <f>IF(AQ14="7",BH14,0)</f>
        <v>0</v>
      </c>
      <c r="AE14" s="39">
        <f>IF(AQ14="7",BI14,0)</f>
        <v>0</v>
      </c>
      <c r="AF14" s="39">
        <f>IF(AQ14="2",BH14,0)</f>
        <v>0</v>
      </c>
      <c r="AG14" s="39">
        <f>IF(AQ14="2",BI14,0)</f>
        <v>0</v>
      </c>
      <c r="AH14" s="39">
        <f>IF(AQ14="0",BJ14,0)</f>
        <v>0</v>
      </c>
      <c r="AI14" s="38"/>
      <c r="AJ14" s="21">
        <f>IF(AN14=0,L14,0)</f>
        <v>0</v>
      </c>
      <c r="AK14" s="21">
        <f>IF(AN14=15,L14,0)</f>
        <v>0</v>
      </c>
      <c r="AL14" s="21">
        <f>IF(AN14=21,L14,0)</f>
        <v>0</v>
      </c>
      <c r="AN14" s="39">
        <v>21</v>
      </c>
      <c r="AO14" s="39">
        <f>I14*1</f>
        <v>0</v>
      </c>
      <c r="AP14" s="39">
        <f>I14*(1-1)</f>
        <v>0</v>
      </c>
      <c r="AQ14" s="40" t="s">
        <v>7</v>
      </c>
      <c r="AV14" s="39">
        <f>AW14+AX14</f>
        <v>0</v>
      </c>
      <c r="AW14" s="39">
        <f>H14*AO14</f>
        <v>0</v>
      </c>
      <c r="AX14" s="39">
        <f>H14*AP14</f>
        <v>0</v>
      </c>
      <c r="AY14" s="42" t="s">
        <v>61</v>
      </c>
      <c r="AZ14" s="42" t="s">
        <v>62</v>
      </c>
      <c r="BA14" s="38" t="s">
        <v>64</v>
      </c>
      <c r="BC14" s="39">
        <f>AW14+AX14</f>
        <v>0</v>
      </c>
      <c r="BD14" s="39">
        <f>I14/(100-BE14)*100</f>
        <v>0</v>
      </c>
      <c r="BE14" s="39">
        <v>0</v>
      </c>
      <c r="BF14" s="39">
        <f>14</f>
        <v>14</v>
      </c>
      <c r="BH14" s="21">
        <f>H14*AO14</f>
        <v>0</v>
      </c>
      <c r="BI14" s="21">
        <f>H14*AP14</f>
        <v>0</v>
      </c>
      <c r="BJ14" s="21">
        <f>H14*I14</f>
        <v>0</v>
      </c>
      <c r="BK14" s="21" t="s">
        <v>69</v>
      </c>
      <c r="BL14" s="39"/>
    </row>
    <row r="15" spans="1:64" ht="12.75">
      <c r="A15" s="4" t="s">
        <v>10</v>
      </c>
      <c r="B15" s="13" t="s">
        <v>17</v>
      </c>
      <c r="C15" s="109" t="s">
        <v>25</v>
      </c>
      <c r="D15" s="110"/>
      <c r="E15" s="110"/>
      <c r="F15" s="110"/>
      <c r="G15" s="13" t="s">
        <v>33</v>
      </c>
      <c r="H15" s="21">
        <v>1</v>
      </c>
      <c r="I15" s="21">
        <v>0</v>
      </c>
      <c r="J15" s="21">
        <f>H15*AO15</f>
        <v>0</v>
      </c>
      <c r="K15" s="21">
        <f>H15*AP15</f>
        <v>0</v>
      </c>
      <c r="L15" s="21">
        <f>H15*I15</f>
        <v>0</v>
      </c>
      <c r="M15" s="32" t="s">
        <v>50</v>
      </c>
      <c r="N15" s="36"/>
      <c r="Z15" s="39">
        <f>IF(AQ15="5",BJ15,0)</f>
        <v>0</v>
      </c>
      <c r="AB15" s="39">
        <f>IF(AQ15="1",BH15,0)</f>
        <v>0</v>
      </c>
      <c r="AC15" s="39">
        <f>IF(AQ15="1",BI15,0)</f>
        <v>0</v>
      </c>
      <c r="AD15" s="39">
        <f>IF(AQ15="7",BH15,0)</f>
        <v>0</v>
      </c>
      <c r="AE15" s="39">
        <f>IF(AQ15="7",BI15,0)</f>
        <v>0</v>
      </c>
      <c r="AF15" s="39">
        <f>IF(AQ15="2",BH15,0)</f>
        <v>0</v>
      </c>
      <c r="AG15" s="39">
        <f>IF(AQ15="2",BI15,0)</f>
        <v>0</v>
      </c>
      <c r="AH15" s="39">
        <f>IF(AQ15="0",BJ15,0)</f>
        <v>0</v>
      </c>
      <c r="AI15" s="38"/>
      <c r="AJ15" s="21">
        <f>IF(AN15=0,L15,0)</f>
        <v>0</v>
      </c>
      <c r="AK15" s="21">
        <f>IF(AN15=15,L15,0)</f>
        <v>0</v>
      </c>
      <c r="AL15" s="21">
        <f>IF(AN15=21,L15,0)</f>
        <v>0</v>
      </c>
      <c r="AN15" s="39">
        <v>21</v>
      </c>
      <c r="AO15" s="39">
        <f>I15*1</f>
        <v>0</v>
      </c>
      <c r="AP15" s="39">
        <f>I15*(1-1)</f>
        <v>0</v>
      </c>
      <c r="AQ15" s="40" t="s">
        <v>7</v>
      </c>
      <c r="AV15" s="39">
        <f>AW15+AX15</f>
        <v>0</v>
      </c>
      <c r="AW15" s="39">
        <f>H15*AO15</f>
        <v>0</v>
      </c>
      <c r="AX15" s="39">
        <f>H15*AP15</f>
        <v>0</v>
      </c>
      <c r="AY15" s="42" t="s">
        <v>61</v>
      </c>
      <c r="AZ15" s="42" t="s">
        <v>62</v>
      </c>
      <c r="BA15" s="38" t="s">
        <v>64</v>
      </c>
      <c r="BC15" s="39">
        <f>AW15+AX15</f>
        <v>0</v>
      </c>
      <c r="BD15" s="39">
        <f>I15/(100-BE15)*100</f>
        <v>0</v>
      </c>
      <c r="BE15" s="39">
        <v>0</v>
      </c>
      <c r="BF15" s="39">
        <f>15</f>
        <v>15</v>
      </c>
      <c r="BH15" s="21">
        <f>H15*AO15</f>
        <v>0</v>
      </c>
      <c r="BI15" s="21">
        <f>H15*AP15</f>
        <v>0</v>
      </c>
      <c r="BJ15" s="21">
        <f>H15*I15</f>
        <v>0</v>
      </c>
      <c r="BK15" s="21" t="s">
        <v>69</v>
      </c>
      <c r="BL15" s="39"/>
    </row>
    <row r="16" spans="1:35" ht="12.75">
      <c r="A16" s="5"/>
      <c r="B16" s="14"/>
      <c r="C16" s="111"/>
      <c r="D16" s="112"/>
      <c r="E16" s="112"/>
      <c r="F16" s="112"/>
      <c r="G16" s="18"/>
      <c r="H16" s="18"/>
      <c r="I16" s="18"/>
      <c r="J16" s="44"/>
      <c r="K16" s="44"/>
      <c r="L16" s="44"/>
      <c r="M16" s="33"/>
      <c r="N16" s="36"/>
      <c r="AI16" s="38"/>
    </row>
    <row r="17" spans="1:47" ht="12.75">
      <c r="A17" s="5"/>
      <c r="B17" s="14"/>
      <c r="C17" s="111"/>
      <c r="D17" s="112"/>
      <c r="E17" s="112"/>
      <c r="F17" s="112"/>
      <c r="G17" s="18"/>
      <c r="H17" s="18"/>
      <c r="I17" s="18"/>
      <c r="J17" s="44"/>
      <c r="K17" s="44"/>
      <c r="L17" s="44"/>
      <c r="M17" s="33"/>
      <c r="N17" s="36"/>
      <c r="AI17" s="38"/>
      <c r="AS17" s="44">
        <f>SUM(AJ18:AJ21)</f>
        <v>0</v>
      </c>
      <c r="AT17" s="44">
        <f>SUM(AK18:AK21)</f>
        <v>0</v>
      </c>
      <c r="AU17" s="44">
        <f>SUM(AL18:AL21)</f>
        <v>0</v>
      </c>
    </row>
    <row r="18" spans="1:64" ht="12.75">
      <c r="A18" s="6"/>
      <c r="B18" s="15"/>
      <c r="C18" s="113"/>
      <c r="D18" s="114"/>
      <c r="E18" s="114"/>
      <c r="F18" s="114"/>
      <c r="G18" s="15"/>
      <c r="H18" s="22"/>
      <c r="I18" s="22"/>
      <c r="J18" s="22"/>
      <c r="K18" s="22"/>
      <c r="L18" s="22"/>
      <c r="M18" s="34"/>
      <c r="N18" s="36"/>
      <c r="Z18" s="39">
        <f>IF(AQ18="5",BJ18,0)</f>
        <v>0</v>
      </c>
      <c r="AB18" s="39">
        <f>IF(AQ18="1",BH18,0)</f>
        <v>0</v>
      </c>
      <c r="AC18" s="39">
        <f>IF(AQ18="1",BI18,0)</f>
        <v>0</v>
      </c>
      <c r="AD18" s="39">
        <f>IF(AQ18="7",BH18,0)</f>
        <v>0</v>
      </c>
      <c r="AE18" s="39">
        <f>IF(AQ18="7",BI18,0)</f>
        <v>0</v>
      </c>
      <c r="AF18" s="39">
        <f>IF(AQ18="2",BH18,0)</f>
        <v>0</v>
      </c>
      <c r="AG18" s="39">
        <f>IF(AQ18="2",BI18,0)</f>
        <v>0</v>
      </c>
      <c r="AH18" s="39">
        <f>IF(AQ18="0",BJ18,0)</f>
        <v>0</v>
      </c>
      <c r="AI18" s="38"/>
      <c r="AJ18" s="22">
        <f>IF(AN18=0,L18,0)</f>
        <v>0</v>
      </c>
      <c r="AK18" s="22">
        <f>IF(AN18=15,L18,0)</f>
        <v>0</v>
      </c>
      <c r="AL18" s="22">
        <f>IF(AN18=21,L18,0)</f>
        <v>0</v>
      </c>
      <c r="AN18" s="39">
        <v>21</v>
      </c>
      <c r="AO18" s="39">
        <f>I18*0</f>
        <v>0</v>
      </c>
      <c r="AP18" s="39">
        <f>I18*(1-0)</f>
        <v>0</v>
      </c>
      <c r="AQ18" s="41" t="s">
        <v>60</v>
      </c>
      <c r="AV18" s="39">
        <f>AW18+AX18</f>
        <v>0</v>
      </c>
      <c r="AW18" s="39">
        <f>H18*AO18</f>
        <v>0</v>
      </c>
      <c r="AX18" s="39">
        <f>H18*AP18</f>
        <v>0</v>
      </c>
      <c r="AY18" s="42" t="s">
        <v>61</v>
      </c>
      <c r="AZ18" s="42" t="s">
        <v>63</v>
      </c>
      <c r="BA18" s="38" t="s">
        <v>64</v>
      </c>
      <c r="BC18" s="39">
        <f>AW18+AX18</f>
        <v>0</v>
      </c>
      <c r="BD18" s="39">
        <f>I18/(100-BE18)*100</f>
        <v>0</v>
      </c>
      <c r="BE18" s="39">
        <v>0</v>
      </c>
      <c r="BF18" s="39">
        <f>18</f>
        <v>18</v>
      </c>
      <c r="BH18" s="22">
        <f>H18*AO18</f>
        <v>0</v>
      </c>
      <c r="BI18" s="22">
        <f>H18*AP18</f>
        <v>0</v>
      </c>
      <c r="BJ18" s="22">
        <f>H18*I18</f>
        <v>0</v>
      </c>
      <c r="BK18" s="22" t="s">
        <v>70</v>
      </c>
      <c r="BL18" s="39" t="s">
        <v>18</v>
      </c>
    </row>
    <row r="19" spans="1:64" ht="12.75">
      <c r="A19" s="6"/>
      <c r="B19" s="15"/>
      <c r="C19" s="113"/>
      <c r="D19" s="114"/>
      <c r="E19" s="114"/>
      <c r="F19" s="114"/>
      <c r="G19" s="15"/>
      <c r="H19" s="22"/>
      <c r="I19" s="22"/>
      <c r="J19" s="22"/>
      <c r="K19" s="22"/>
      <c r="L19" s="22"/>
      <c r="M19" s="34"/>
      <c r="N19" s="36"/>
      <c r="Z19" s="39">
        <f>IF(AQ19="5",BJ19,0)</f>
        <v>0</v>
      </c>
      <c r="AB19" s="39">
        <f>IF(AQ19="1",BH19,0)</f>
        <v>0</v>
      </c>
      <c r="AC19" s="39">
        <f>IF(AQ19="1",BI19,0)</f>
        <v>0</v>
      </c>
      <c r="AD19" s="39">
        <f>IF(AQ19="7",BH19,0)</f>
        <v>0</v>
      </c>
      <c r="AE19" s="39">
        <f>IF(AQ19="7",BI19,0)</f>
        <v>0</v>
      </c>
      <c r="AF19" s="39">
        <f>IF(AQ19="2",BH19,0)</f>
        <v>0</v>
      </c>
      <c r="AG19" s="39">
        <f>IF(AQ19="2",BI19,0)</f>
        <v>0</v>
      </c>
      <c r="AH19" s="39">
        <f>IF(AQ19="0",BJ19,0)</f>
        <v>0</v>
      </c>
      <c r="AI19" s="38"/>
      <c r="AJ19" s="22">
        <f>IF(AN19=0,L19,0)</f>
        <v>0</v>
      </c>
      <c r="AK19" s="22">
        <f>IF(AN19=15,L19,0)</f>
        <v>0</v>
      </c>
      <c r="AL19" s="22">
        <f>IF(AN19=21,L19,0)</f>
        <v>0</v>
      </c>
      <c r="AN19" s="39">
        <v>21</v>
      </c>
      <c r="AO19" s="39">
        <f>I19*0</f>
        <v>0</v>
      </c>
      <c r="AP19" s="39">
        <f>I19*(1-0)</f>
        <v>0</v>
      </c>
      <c r="AQ19" s="41" t="s">
        <v>60</v>
      </c>
      <c r="AV19" s="39">
        <f>AW19+AX19</f>
        <v>0</v>
      </c>
      <c r="AW19" s="39">
        <f>H19*AO19</f>
        <v>0</v>
      </c>
      <c r="AX19" s="39">
        <f>H19*AP19</f>
        <v>0</v>
      </c>
      <c r="AY19" s="42" t="s">
        <v>61</v>
      </c>
      <c r="AZ19" s="42" t="s">
        <v>63</v>
      </c>
      <c r="BA19" s="38" t="s">
        <v>64</v>
      </c>
      <c r="BC19" s="39">
        <f>AW19+AX19</f>
        <v>0</v>
      </c>
      <c r="BD19" s="39">
        <f>I19/(100-BE19)*100</f>
        <v>0</v>
      </c>
      <c r="BE19" s="39">
        <v>0</v>
      </c>
      <c r="BF19" s="39">
        <f>19</f>
        <v>19</v>
      </c>
      <c r="BH19" s="22">
        <f>H19*AO19</f>
        <v>0</v>
      </c>
      <c r="BI19" s="22">
        <f>H19*AP19</f>
        <v>0</v>
      </c>
      <c r="BJ19" s="22">
        <f>H19*I19</f>
        <v>0</v>
      </c>
      <c r="BK19" s="22" t="s">
        <v>70</v>
      </c>
      <c r="BL19" s="39" t="s">
        <v>18</v>
      </c>
    </row>
    <row r="20" spans="1:64" ht="12.75">
      <c r="A20" s="6"/>
      <c r="B20" s="15"/>
      <c r="C20" s="113"/>
      <c r="D20" s="114"/>
      <c r="E20" s="114"/>
      <c r="F20" s="114"/>
      <c r="G20" s="15"/>
      <c r="H20" s="22"/>
      <c r="I20" s="22"/>
      <c r="J20" s="22"/>
      <c r="K20" s="22"/>
      <c r="L20" s="22"/>
      <c r="M20" s="34"/>
      <c r="N20" s="36"/>
      <c r="Z20" s="39">
        <f>IF(AQ20="5",BJ20,0)</f>
        <v>0</v>
      </c>
      <c r="AB20" s="39">
        <f>IF(AQ20="1",BH20,0)</f>
        <v>0</v>
      </c>
      <c r="AC20" s="39">
        <f>IF(AQ20="1",BI20,0)</f>
        <v>0</v>
      </c>
      <c r="AD20" s="39">
        <f>IF(AQ20="7",BH20,0)</f>
        <v>0</v>
      </c>
      <c r="AE20" s="39">
        <f>IF(AQ20="7",BI20,0)</f>
        <v>0</v>
      </c>
      <c r="AF20" s="39">
        <f>IF(AQ20="2",BH20,0)</f>
        <v>0</v>
      </c>
      <c r="AG20" s="39">
        <f>IF(AQ20="2",BI20,0)</f>
        <v>0</v>
      </c>
      <c r="AH20" s="39">
        <f>IF(AQ20="0",BJ20,0)</f>
        <v>0</v>
      </c>
      <c r="AI20" s="38"/>
      <c r="AJ20" s="22">
        <f>IF(AN20=0,L20,0)</f>
        <v>0</v>
      </c>
      <c r="AK20" s="22">
        <f>IF(AN20=15,L20,0)</f>
        <v>0</v>
      </c>
      <c r="AL20" s="22">
        <f>IF(AN20=21,L20,0)</f>
        <v>0</v>
      </c>
      <c r="AN20" s="39">
        <v>21</v>
      </c>
      <c r="AO20" s="39">
        <f>I20*0</f>
        <v>0</v>
      </c>
      <c r="AP20" s="39">
        <f>I20*(1-0)</f>
        <v>0</v>
      </c>
      <c r="AQ20" s="41" t="s">
        <v>60</v>
      </c>
      <c r="AV20" s="39">
        <f>AW20+AX20</f>
        <v>0</v>
      </c>
      <c r="AW20" s="39">
        <f>H20*AO20</f>
        <v>0</v>
      </c>
      <c r="AX20" s="39">
        <f>H20*AP20</f>
        <v>0</v>
      </c>
      <c r="AY20" s="42" t="s">
        <v>61</v>
      </c>
      <c r="AZ20" s="42" t="s">
        <v>63</v>
      </c>
      <c r="BA20" s="38" t="s">
        <v>64</v>
      </c>
      <c r="BC20" s="39">
        <f>AW20+AX20</f>
        <v>0</v>
      </c>
      <c r="BD20" s="39">
        <f>I20/(100-BE20)*100</f>
        <v>0</v>
      </c>
      <c r="BE20" s="39">
        <v>0</v>
      </c>
      <c r="BF20" s="39">
        <f>20</f>
        <v>20</v>
      </c>
      <c r="BH20" s="22">
        <f>H20*AO20</f>
        <v>0</v>
      </c>
      <c r="BI20" s="22">
        <f>H20*AP20</f>
        <v>0</v>
      </c>
      <c r="BJ20" s="22">
        <f>H20*I20</f>
        <v>0</v>
      </c>
      <c r="BK20" s="22" t="s">
        <v>70</v>
      </c>
      <c r="BL20" s="39" t="s">
        <v>18</v>
      </c>
    </row>
    <row r="21" spans="1:64" ht="12.75">
      <c r="A21" s="7"/>
      <c r="B21" s="16"/>
      <c r="C21" s="115"/>
      <c r="D21" s="116"/>
      <c r="E21" s="116"/>
      <c r="F21" s="116"/>
      <c r="G21" s="16"/>
      <c r="H21" s="23"/>
      <c r="I21" s="23"/>
      <c r="J21" s="23"/>
      <c r="K21" s="23"/>
      <c r="L21" s="23"/>
      <c r="M21" s="35"/>
      <c r="N21" s="36"/>
      <c r="Z21" s="39">
        <f>IF(AQ21="5",BJ21,0)</f>
        <v>0</v>
      </c>
      <c r="AB21" s="39">
        <f>IF(AQ21="1",BH21,0)</f>
        <v>0</v>
      </c>
      <c r="AC21" s="39">
        <f>IF(AQ21="1",BI21,0)</f>
        <v>0</v>
      </c>
      <c r="AD21" s="39">
        <f>IF(AQ21="7",BH21,0)</f>
        <v>0</v>
      </c>
      <c r="AE21" s="39">
        <f>IF(AQ21="7",BI21,0)</f>
        <v>0</v>
      </c>
      <c r="AF21" s="39">
        <f>IF(AQ21="2",BH21,0)</f>
        <v>0</v>
      </c>
      <c r="AG21" s="39">
        <f>IF(AQ21="2",BI21,0)</f>
        <v>0</v>
      </c>
      <c r="AH21" s="39">
        <f>IF(AQ21="0",BJ21,0)</f>
        <v>0</v>
      </c>
      <c r="AI21" s="38"/>
      <c r="AJ21" s="22">
        <f>IF(AN21=0,L21,0)</f>
        <v>0</v>
      </c>
      <c r="AK21" s="22">
        <f>IF(AN21=15,L21,0)</f>
        <v>0</v>
      </c>
      <c r="AL21" s="22">
        <f>IF(AN21=21,L21,0)</f>
        <v>0</v>
      </c>
      <c r="AN21" s="39">
        <v>21</v>
      </c>
      <c r="AO21" s="39">
        <f>I21*0</f>
        <v>0</v>
      </c>
      <c r="AP21" s="39">
        <f>I21*(1-0)</f>
        <v>0</v>
      </c>
      <c r="AQ21" s="41" t="s">
        <v>60</v>
      </c>
      <c r="AV21" s="39">
        <f>AW21+AX21</f>
        <v>0</v>
      </c>
      <c r="AW21" s="39">
        <f>H21*AO21</f>
        <v>0</v>
      </c>
      <c r="AX21" s="39">
        <f>H21*AP21</f>
        <v>0</v>
      </c>
      <c r="AY21" s="42" t="s">
        <v>61</v>
      </c>
      <c r="AZ21" s="42" t="s">
        <v>63</v>
      </c>
      <c r="BA21" s="38" t="s">
        <v>64</v>
      </c>
      <c r="BC21" s="39">
        <f>AW21+AX21</f>
        <v>0</v>
      </c>
      <c r="BD21" s="39">
        <f>I21/(100-BE21)*100</f>
        <v>0</v>
      </c>
      <c r="BE21" s="39">
        <v>0</v>
      </c>
      <c r="BF21" s="39">
        <f>21</f>
        <v>21</v>
      </c>
      <c r="BH21" s="22">
        <f>H21*AO21</f>
        <v>0</v>
      </c>
      <c r="BI21" s="22">
        <f>H21*AP21</f>
        <v>0</v>
      </c>
      <c r="BJ21" s="22">
        <f>H21*I21</f>
        <v>0</v>
      </c>
      <c r="BK21" s="22" t="s">
        <v>70</v>
      </c>
      <c r="BL21" s="39" t="s">
        <v>18</v>
      </c>
    </row>
    <row r="22" spans="1:13" ht="12.75">
      <c r="A22" s="8"/>
      <c r="B22" s="8"/>
      <c r="C22" s="8"/>
      <c r="D22" s="8"/>
      <c r="E22" s="8"/>
      <c r="F22" s="8"/>
      <c r="G22" s="8"/>
      <c r="H22" s="8"/>
      <c r="I22" s="8"/>
      <c r="J22" s="117" t="s">
        <v>45</v>
      </c>
      <c r="K22" s="86"/>
      <c r="L22" s="45">
        <f>L17</f>
        <v>0</v>
      </c>
      <c r="M22" s="8"/>
    </row>
    <row r="23" ht="11.25" customHeight="1">
      <c r="A23" s="9" t="s">
        <v>12</v>
      </c>
    </row>
    <row r="24" spans="1:13" ht="12.75">
      <c r="A24" s="9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</sheetData>
  <sheetProtection/>
  <mergeCells count="40">
    <mergeCell ref="C21:F21"/>
    <mergeCell ref="J22:K22"/>
    <mergeCell ref="A24:M24"/>
    <mergeCell ref="C15:F15"/>
    <mergeCell ref="C16:F16"/>
    <mergeCell ref="C17:F17"/>
    <mergeCell ref="C18:F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E9"/>
    <mergeCell ref="F8:G9"/>
    <mergeCell ref="H8:H9"/>
    <mergeCell ref="I8:I9"/>
    <mergeCell ref="J8:M9"/>
    <mergeCell ref="A6:B7"/>
    <mergeCell ref="C6:E7"/>
    <mergeCell ref="F6:G7"/>
    <mergeCell ref="H6:H7"/>
    <mergeCell ref="I6:I7"/>
    <mergeCell ref="J6:M7"/>
    <mergeCell ref="A4:B5"/>
    <mergeCell ref="C4:E5"/>
    <mergeCell ref="F4:G5"/>
    <mergeCell ref="H4:H5"/>
    <mergeCell ref="I4:I5"/>
    <mergeCell ref="J4:M5"/>
    <mergeCell ref="A1:M1"/>
    <mergeCell ref="A2:B3"/>
    <mergeCell ref="C2:E3"/>
    <mergeCell ref="F2:G3"/>
    <mergeCell ref="H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9" t="s">
        <v>72</v>
      </c>
      <c r="B1" s="80"/>
      <c r="C1" s="80"/>
      <c r="D1" s="80"/>
      <c r="E1" s="80"/>
      <c r="F1" s="80"/>
      <c r="G1" s="80"/>
    </row>
    <row r="2" spans="1:8" ht="12.75">
      <c r="A2" s="81" t="s">
        <v>1</v>
      </c>
      <c r="B2" s="82"/>
      <c r="C2" s="85" t="str">
        <f>'Stavební rozpočet'!C2</f>
        <v>Doplnění položek  - Oprava povrchu komunikací na hřbitově - Znojmo</v>
      </c>
      <c r="D2" s="88" t="s">
        <v>28</v>
      </c>
      <c r="E2" s="88" t="s">
        <v>6</v>
      </c>
      <c r="F2" s="89" t="s">
        <v>36</v>
      </c>
      <c r="G2" s="118" t="str">
        <f>'Stavební rozpočet'!J2</f>
        <v> </v>
      </c>
      <c r="H2" s="36"/>
    </row>
    <row r="3" spans="1:8" ht="12.75">
      <c r="A3" s="83"/>
      <c r="B3" s="84"/>
      <c r="C3" s="87"/>
      <c r="D3" s="84"/>
      <c r="E3" s="84"/>
      <c r="F3" s="84"/>
      <c r="G3" s="91"/>
      <c r="H3" s="36"/>
    </row>
    <row r="4" spans="1:8" ht="12.75">
      <c r="A4" s="92" t="s">
        <v>2</v>
      </c>
      <c r="B4" s="84"/>
      <c r="C4" s="93" t="str">
        <f>'Stavební rozpočet'!C4</f>
        <v> </v>
      </c>
      <c r="D4" s="94" t="s">
        <v>29</v>
      </c>
      <c r="E4" s="94" t="s">
        <v>34</v>
      </c>
      <c r="F4" s="93" t="s">
        <v>37</v>
      </c>
      <c r="G4" s="119" t="str">
        <f>'Stavební rozpočet'!J4</f>
        <v> </v>
      </c>
      <c r="H4" s="36"/>
    </row>
    <row r="5" spans="1:8" ht="12.75">
      <c r="A5" s="83"/>
      <c r="B5" s="84"/>
      <c r="C5" s="84"/>
      <c r="D5" s="84"/>
      <c r="E5" s="84"/>
      <c r="F5" s="84"/>
      <c r="G5" s="91"/>
      <c r="H5" s="36"/>
    </row>
    <row r="6" spans="1:8" ht="12.75">
      <c r="A6" s="92" t="s">
        <v>3</v>
      </c>
      <c r="B6" s="84"/>
      <c r="C6" s="93" t="str">
        <f>'Stavební rozpočet'!C6</f>
        <v> </v>
      </c>
      <c r="D6" s="94" t="s">
        <v>30</v>
      </c>
      <c r="E6" s="94" t="s">
        <v>6</v>
      </c>
      <c r="F6" s="93" t="s">
        <v>38</v>
      </c>
      <c r="G6" s="119" t="str">
        <f>'Stavební rozpočet'!J6</f>
        <v> </v>
      </c>
      <c r="H6" s="36"/>
    </row>
    <row r="7" spans="1:8" ht="12.75">
      <c r="A7" s="83"/>
      <c r="B7" s="84"/>
      <c r="C7" s="84"/>
      <c r="D7" s="84"/>
      <c r="E7" s="84"/>
      <c r="F7" s="84"/>
      <c r="G7" s="91"/>
      <c r="H7" s="36"/>
    </row>
    <row r="8" spans="1:8" ht="12.75">
      <c r="A8" s="92" t="s">
        <v>39</v>
      </c>
      <c r="B8" s="84"/>
      <c r="C8" s="93" t="str">
        <f>'Stavební rozpočet'!J8</f>
        <v> </v>
      </c>
      <c r="D8" s="94" t="s">
        <v>31</v>
      </c>
      <c r="E8" s="94" t="s">
        <v>34</v>
      </c>
      <c r="F8" s="94" t="s">
        <v>31</v>
      </c>
      <c r="G8" s="119" t="str">
        <f>'Stavební rozpočet'!H8</f>
        <v>04.07.2022</v>
      </c>
      <c r="H8" s="36"/>
    </row>
    <row r="9" spans="1:8" ht="12.75">
      <c r="A9" s="95"/>
      <c r="B9" s="96"/>
      <c r="C9" s="96"/>
      <c r="D9" s="120"/>
      <c r="E9" s="96"/>
      <c r="F9" s="96"/>
      <c r="G9" s="97"/>
      <c r="H9" s="36"/>
    </row>
    <row r="10" spans="1:8" ht="12.75">
      <c r="A10" s="46" t="s">
        <v>73</v>
      </c>
      <c r="B10" s="49" t="s">
        <v>13</v>
      </c>
      <c r="C10" s="51" t="s">
        <v>74</v>
      </c>
      <c r="D10" s="52"/>
      <c r="E10" s="53" t="s">
        <v>75</v>
      </c>
      <c r="F10" s="53" t="s">
        <v>76</v>
      </c>
      <c r="G10" s="53" t="s">
        <v>77</v>
      </c>
      <c r="H10" s="36"/>
    </row>
    <row r="11" spans="1:9" ht="12.75">
      <c r="A11" s="47"/>
      <c r="B11" s="50"/>
      <c r="C11" s="121" t="s">
        <v>26</v>
      </c>
      <c r="D11" s="84"/>
      <c r="E11" s="55">
        <f>'Stavební rozpočet'!J16</f>
        <v>0</v>
      </c>
      <c r="F11" s="55">
        <f>'Stavební rozpočet'!K16</f>
        <v>0</v>
      </c>
      <c r="G11" s="55">
        <f>'Stavební rozpočet'!L16</f>
        <v>0</v>
      </c>
      <c r="H11" s="39" t="s">
        <v>78</v>
      </c>
      <c r="I11" s="39">
        <f>IF(H11="F",0,G11)</f>
        <v>0</v>
      </c>
    </row>
    <row r="12" spans="1:9" ht="12.75">
      <c r="A12" s="48"/>
      <c r="B12" s="17" t="s">
        <v>18</v>
      </c>
      <c r="C12" s="94" t="s">
        <v>27</v>
      </c>
      <c r="D12" s="84"/>
      <c r="E12" s="39">
        <f>'Stavební rozpočet'!J17</f>
        <v>0</v>
      </c>
      <c r="F12" s="39">
        <f>'Stavební rozpočet'!K17</f>
        <v>0</v>
      </c>
      <c r="G12" s="39">
        <f>'Stavební rozpočet'!L17</f>
        <v>0</v>
      </c>
      <c r="H12" s="39" t="s">
        <v>79</v>
      </c>
      <c r="I12" s="39">
        <f>IF(H12="F",0,G12)</f>
        <v>0</v>
      </c>
    </row>
    <row r="13" spans="6:7" ht="12.75">
      <c r="F13" s="54" t="s">
        <v>45</v>
      </c>
      <c r="G13" s="56">
        <f>SUM(I11:I12)</f>
        <v>0</v>
      </c>
    </row>
  </sheetData>
  <sheetProtection/>
  <mergeCells count="27">
    <mergeCell ref="C11:D11"/>
    <mergeCell ref="C12:D12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14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79" t="s">
        <v>80</v>
      </c>
      <c r="B1" s="80"/>
      <c r="C1" s="80"/>
      <c r="D1" s="80"/>
      <c r="E1" s="80"/>
      <c r="F1" s="80"/>
      <c r="G1" s="80"/>
      <c r="H1" s="80"/>
    </row>
    <row r="2" spans="1:9" ht="12.75">
      <c r="A2" s="81" t="s">
        <v>1</v>
      </c>
      <c r="B2" s="82"/>
      <c r="C2" s="85" t="str">
        <f>'Stavební rozpočet'!C2</f>
        <v>Doplnění položek  - Oprava povrchu komunikací na hřbitově - Znojmo</v>
      </c>
      <c r="D2" s="86"/>
      <c r="E2" s="89" t="s">
        <v>36</v>
      </c>
      <c r="F2" s="89" t="str">
        <f>'Stavební rozpočet'!J2</f>
        <v> </v>
      </c>
      <c r="G2" s="82"/>
      <c r="H2" s="90"/>
      <c r="I2" s="36"/>
    </row>
    <row r="3" spans="1:9" ht="12.75">
      <c r="A3" s="83"/>
      <c r="B3" s="84"/>
      <c r="C3" s="87"/>
      <c r="D3" s="87"/>
      <c r="E3" s="84"/>
      <c r="F3" s="84"/>
      <c r="G3" s="84"/>
      <c r="H3" s="91"/>
      <c r="I3" s="36"/>
    </row>
    <row r="4" spans="1:9" ht="12.75">
      <c r="A4" s="92" t="s">
        <v>2</v>
      </c>
      <c r="B4" s="84"/>
      <c r="C4" s="93" t="str">
        <f>'Stavební rozpočet'!C4</f>
        <v> </v>
      </c>
      <c r="D4" s="84"/>
      <c r="E4" s="93" t="s">
        <v>37</v>
      </c>
      <c r="F4" s="93" t="str">
        <f>'Stavební rozpočet'!J4</f>
        <v> </v>
      </c>
      <c r="G4" s="84"/>
      <c r="H4" s="91"/>
      <c r="I4" s="36"/>
    </row>
    <row r="5" spans="1:9" ht="12.75">
      <c r="A5" s="83"/>
      <c r="B5" s="84"/>
      <c r="C5" s="84"/>
      <c r="D5" s="84"/>
      <c r="E5" s="84"/>
      <c r="F5" s="84"/>
      <c r="G5" s="84"/>
      <c r="H5" s="91"/>
      <c r="I5" s="36"/>
    </row>
    <row r="6" spans="1:9" ht="12.75">
      <c r="A6" s="92" t="s">
        <v>3</v>
      </c>
      <c r="B6" s="84"/>
      <c r="C6" s="93" t="str">
        <f>'Stavební rozpočet'!C6</f>
        <v> </v>
      </c>
      <c r="D6" s="84"/>
      <c r="E6" s="93" t="s">
        <v>38</v>
      </c>
      <c r="F6" s="93" t="str">
        <f>'Stavební rozpočet'!J6</f>
        <v> </v>
      </c>
      <c r="G6" s="84"/>
      <c r="H6" s="91"/>
      <c r="I6" s="36"/>
    </row>
    <row r="7" spans="1:9" ht="12.75">
      <c r="A7" s="83"/>
      <c r="B7" s="84"/>
      <c r="C7" s="84"/>
      <c r="D7" s="84"/>
      <c r="E7" s="84"/>
      <c r="F7" s="84"/>
      <c r="G7" s="84"/>
      <c r="H7" s="91"/>
      <c r="I7" s="36"/>
    </row>
    <row r="8" spans="1:9" ht="12.75">
      <c r="A8" s="92" t="s">
        <v>39</v>
      </c>
      <c r="B8" s="84"/>
      <c r="C8" s="93" t="str">
        <f>'Stavební rozpočet'!J8</f>
        <v> </v>
      </c>
      <c r="D8" s="84"/>
      <c r="E8" s="93" t="s">
        <v>31</v>
      </c>
      <c r="F8" s="93" t="str">
        <f>'Stavební rozpočet'!H8</f>
        <v>04.07.2022</v>
      </c>
      <c r="G8" s="84"/>
      <c r="H8" s="91"/>
      <c r="I8" s="36"/>
    </row>
    <row r="9" spans="1:9" ht="12.75">
      <c r="A9" s="95"/>
      <c r="B9" s="96"/>
      <c r="C9" s="96"/>
      <c r="D9" s="96"/>
      <c r="E9" s="96"/>
      <c r="F9" s="96"/>
      <c r="G9" s="96"/>
      <c r="H9" s="97"/>
      <c r="I9" s="36"/>
    </row>
    <row r="10" spans="1:9" ht="12.75">
      <c r="A10" s="57" t="s">
        <v>5</v>
      </c>
      <c r="B10" s="58" t="s">
        <v>73</v>
      </c>
      <c r="C10" s="58" t="s">
        <v>13</v>
      </c>
      <c r="D10" s="122" t="s">
        <v>20</v>
      </c>
      <c r="E10" s="123"/>
      <c r="F10" s="58" t="s">
        <v>32</v>
      </c>
      <c r="G10" s="59" t="s">
        <v>35</v>
      </c>
      <c r="H10" s="60" t="s">
        <v>81</v>
      </c>
      <c r="I10" s="37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ht="11.25" customHeight="1">
      <c r="A12" s="9" t="s">
        <v>12</v>
      </c>
    </row>
    <row r="13" spans="1:7" ht="12.75">
      <c r="A13" s="93"/>
      <c r="B13" s="84"/>
      <c r="C13" s="84"/>
      <c r="D13" s="84"/>
      <c r="E13" s="84"/>
      <c r="F13" s="84"/>
      <c r="G13" s="84"/>
    </row>
  </sheetData>
  <sheetProtection/>
  <mergeCells count="19">
    <mergeCell ref="D10:E10"/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8"/>
      <c r="B1" s="61"/>
      <c r="C1" s="124" t="s">
        <v>97</v>
      </c>
      <c r="D1" s="80"/>
      <c r="E1" s="80"/>
      <c r="F1" s="80"/>
      <c r="G1" s="80"/>
      <c r="H1" s="80"/>
      <c r="I1" s="80"/>
    </row>
    <row r="2" spans="1:10" ht="12.75">
      <c r="A2" s="81" t="s">
        <v>1</v>
      </c>
      <c r="B2" s="82"/>
      <c r="C2" s="85" t="str">
        <f>'Stavební rozpočet'!C2</f>
        <v>Doplnění položek  - Oprava povrchu komunikací na hřbitově - Znojmo</v>
      </c>
      <c r="D2" s="86"/>
      <c r="E2" s="89" t="s">
        <v>36</v>
      </c>
      <c r="F2" s="89" t="str">
        <f>'Stavební rozpočet'!J2</f>
        <v> </v>
      </c>
      <c r="G2" s="82"/>
      <c r="H2" s="89" t="s">
        <v>122</v>
      </c>
      <c r="I2" s="125"/>
      <c r="J2" s="36"/>
    </row>
    <row r="3" spans="1:10" ht="25.5" customHeight="1">
      <c r="A3" s="83"/>
      <c r="B3" s="84"/>
      <c r="C3" s="87"/>
      <c r="D3" s="87"/>
      <c r="E3" s="84"/>
      <c r="F3" s="84"/>
      <c r="G3" s="84"/>
      <c r="H3" s="84"/>
      <c r="I3" s="91"/>
      <c r="J3" s="36"/>
    </row>
    <row r="4" spans="1:10" ht="12.75">
      <c r="A4" s="92" t="s">
        <v>2</v>
      </c>
      <c r="B4" s="84"/>
      <c r="C4" s="93" t="str">
        <f>'Stavební rozpočet'!C4</f>
        <v> </v>
      </c>
      <c r="D4" s="84"/>
      <c r="E4" s="93" t="s">
        <v>37</v>
      </c>
      <c r="F4" s="93" t="str">
        <f>'Stavební rozpočet'!J4</f>
        <v> </v>
      </c>
      <c r="G4" s="84"/>
      <c r="H4" s="93" t="s">
        <v>122</v>
      </c>
      <c r="I4" s="126"/>
      <c r="J4" s="36"/>
    </row>
    <row r="5" spans="1:10" ht="12.75">
      <c r="A5" s="83"/>
      <c r="B5" s="84"/>
      <c r="C5" s="84"/>
      <c r="D5" s="84"/>
      <c r="E5" s="84"/>
      <c r="F5" s="84"/>
      <c r="G5" s="84"/>
      <c r="H5" s="84"/>
      <c r="I5" s="91"/>
      <c r="J5" s="36"/>
    </row>
    <row r="6" spans="1:10" ht="12.75">
      <c r="A6" s="92" t="s">
        <v>3</v>
      </c>
      <c r="B6" s="84"/>
      <c r="C6" s="93" t="str">
        <f>'Stavební rozpočet'!C6</f>
        <v> </v>
      </c>
      <c r="D6" s="84"/>
      <c r="E6" s="93" t="s">
        <v>38</v>
      </c>
      <c r="F6" s="93" t="str">
        <f>'Stavební rozpočet'!J6</f>
        <v> </v>
      </c>
      <c r="G6" s="84"/>
      <c r="H6" s="93" t="s">
        <v>122</v>
      </c>
      <c r="I6" s="126"/>
      <c r="J6" s="36"/>
    </row>
    <row r="7" spans="1:10" ht="12.75">
      <c r="A7" s="83"/>
      <c r="B7" s="84"/>
      <c r="C7" s="84"/>
      <c r="D7" s="84"/>
      <c r="E7" s="84"/>
      <c r="F7" s="84"/>
      <c r="G7" s="84"/>
      <c r="H7" s="84"/>
      <c r="I7" s="91"/>
      <c r="J7" s="36"/>
    </row>
    <row r="8" spans="1:10" ht="12.75">
      <c r="A8" s="92" t="s">
        <v>29</v>
      </c>
      <c r="B8" s="84"/>
      <c r="C8" s="93" t="str">
        <f>'Stavební rozpočet'!H4</f>
        <v>04.07.2022</v>
      </c>
      <c r="D8" s="84"/>
      <c r="E8" s="93" t="s">
        <v>30</v>
      </c>
      <c r="F8" s="93" t="str">
        <f>'Stavební rozpočet'!H6</f>
        <v> </v>
      </c>
      <c r="G8" s="84"/>
      <c r="H8" s="94" t="s">
        <v>123</v>
      </c>
      <c r="I8" s="126" t="s">
        <v>11</v>
      </c>
      <c r="J8" s="36"/>
    </row>
    <row r="9" spans="1:10" ht="12.75">
      <c r="A9" s="83"/>
      <c r="B9" s="84"/>
      <c r="C9" s="84"/>
      <c r="D9" s="84"/>
      <c r="E9" s="84"/>
      <c r="F9" s="84"/>
      <c r="G9" s="84"/>
      <c r="H9" s="84"/>
      <c r="I9" s="91"/>
      <c r="J9" s="36"/>
    </row>
    <row r="10" spans="1:10" ht="12.75">
      <c r="A10" s="92" t="s">
        <v>4</v>
      </c>
      <c r="B10" s="84"/>
      <c r="C10" s="93" t="str">
        <f>'Stavební rozpočet'!C8</f>
        <v> </v>
      </c>
      <c r="D10" s="84"/>
      <c r="E10" s="93" t="s">
        <v>39</v>
      </c>
      <c r="F10" s="93" t="str">
        <f>'Stavební rozpočet'!J8</f>
        <v> </v>
      </c>
      <c r="G10" s="84"/>
      <c r="H10" s="94" t="s">
        <v>124</v>
      </c>
      <c r="I10" s="119" t="str">
        <f>'Stavební rozpočet'!H8</f>
        <v>04.07.2022</v>
      </c>
      <c r="J10" s="36"/>
    </row>
    <row r="11" spans="1:10" ht="12.75">
      <c r="A11" s="127"/>
      <c r="B11" s="120"/>
      <c r="C11" s="120"/>
      <c r="D11" s="120"/>
      <c r="E11" s="120"/>
      <c r="F11" s="120"/>
      <c r="G11" s="120"/>
      <c r="H11" s="120"/>
      <c r="I11" s="128"/>
      <c r="J11" s="36"/>
    </row>
    <row r="12" spans="1:9" ht="23.25" customHeight="1">
      <c r="A12" s="129" t="s">
        <v>82</v>
      </c>
      <c r="B12" s="130"/>
      <c r="C12" s="130"/>
      <c r="D12" s="130"/>
      <c r="E12" s="130"/>
      <c r="F12" s="130"/>
      <c r="G12" s="130"/>
      <c r="H12" s="130"/>
      <c r="I12" s="130"/>
    </row>
    <row r="13" spans="1:10" ht="26.25" customHeight="1">
      <c r="A13" s="62" t="s">
        <v>83</v>
      </c>
      <c r="B13" s="131" t="s">
        <v>95</v>
      </c>
      <c r="C13" s="132"/>
      <c r="D13" s="62" t="s">
        <v>98</v>
      </c>
      <c r="E13" s="131" t="s">
        <v>107</v>
      </c>
      <c r="F13" s="132"/>
      <c r="G13" s="62" t="s">
        <v>108</v>
      </c>
      <c r="H13" s="131" t="s">
        <v>125</v>
      </c>
      <c r="I13" s="132"/>
      <c r="J13" s="36"/>
    </row>
    <row r="14" spans="1:10" ht="15" customHeight="1">
      <c r="A14" s="63" t="s">
        <v>84</v>
      </c>
      <c r="B14" s="67" t="s">
        <v>96</v>
      </c>
      <c r="C14" s="71">
        <f>SUM('Stavební rozpočet'!AB12:AB21)</f>
        <v>0</v>
      </c>
      <c r="D14" s="133" t="s">
        <v>99</v>
      </c>
      <c r="E14" s="134"/>
      <c r="F14" s="71">
        <v>0</v>
      </c>
      <c r="G14" s="133" t="s">
        <v>109</v>
      </c>
      <c r="H14" s="134"/>
      <c r="I14" s="72" t="s">
        <v>126</v>
      </c>
      <c r="J14" s="36"/>
    </row>
    <row r="15" spans="1:10" ht="15" customHeight="1">
      <c r="A15" s="64"/>
      <c r="B15" s="67" t="s">
        <v>46</v>
      </c>
      <c r="C15" s="71">
        <f>SUM('Stavební rozpočet'!AC12:AC21)</f>
        <v>0</v>
      </c>
      <c r="D15" s="133" t="s">
        <v>100</v>
      </c>
      <c r="E15" s="134"/>
      <c r="F15" s="71">
        <v>0</v>
      </c>
      <c r="G15" s="133" t="s">
        <v>110</v>
      </c>
      <c r="H15" s="134"/>
      <c r="I15" s="72" t="s">
        <v>126</v>
      </c>
      <c r="J15" s="36"/>
    </row>
    <row r="16" spans="1:10" ht="15" customHeight="1">
      <c r="A16" s="63" t="s">
        <v>85</v>
      </c>
      <c r="B16" s="67" t="s">
        <v>96</v>
      </c>
      <c r="C16" s="71">
        <f>SUM('Stavební rozpočet'!AD12:AD21)</f>
        <v>0</v>
      </c>
      <c r="D16" s="133" t="s">
        <v>101</v>
      </c>
      <c r="E16" s="134"/>
      <c r="F16" s="71">
        <v>0</v>
      </c>
      <c r="G16" s="133" t="s">
        <v>111</v>
      </c>
      <c r="H16" s="134"/>
      <c r="I16" s="72" t="s">
        <v>126</v>
      </c>
      <c r="J16" s="36"/>
    </row>
    <row r="17" spans="1:10" ht="15" customHeight="1">
      <c r="A17" s="64"/>
      <c r="B17" s="67" t="s">
        <v>46</v>
      </c>
      <c r="C17" s="71">
        <f>SUM('Stavební rozpočet'!AE12:AE21)</f>
        <v>0</v>
      </c>
      <c r="D17" s="133"/>
      <c r="E17" s="134"/>
      <c r="F17" s="72"/>
      <c r="G17" s="133" t="s">
        <v>112</v>
      </c>
      <c r="H17" s="134"/>
      <c r="I17" s="72" t="s">
        <v>126</v>
      </c>
      <c r="J17" s="36"/>
    </row>
    <row r="18" spans="1:10" ht="15" customHeight="1">
      <c r="A18" s="63" t="s">
        <v>86</v>
      </c>
      <c r="B18" s="67" t="s">
        <v>96</v>
      </c>
      <c r="C18" s="71">
        <f>SUM('Stavební rozpočet'!AF12:AF21)</f>
        <v>0</v>
      </c>
      <c r="D18" s="133"/>
      <c r="E18" s="134"/>
      <c r="F18" s="72"/>
      <c r="G18" s="133" t="s">
        <v>113</v>
      </c>
      <c r="H18" s="134"/>
      <c r="I18" s="72" t="s">
        <v>126</v>
      </c>
      <c r="J18" s="36"/>
    </row>
    <row r="19" spans="1:10" ht="15" customHeight="1">
      <c r="A19" s="64"/>
      <c r="B19" s="67" t="s">
        <v>46</v>
      </c>
      <c r="C19" s="71">
        <f>SUM('Stavební rozpočet'!AG12:AG21)</f>
        <v>0</v>
      </c>
      <c r="D19" s="133"/>
      <c r="E19" s="134"/>
      <c r="F19" s="72"/>
      <c r="G19" s="133" t="s">
        <v>114</v>
      </c>
      <c r="H19" s="134"/>
      <c r="I19" s="72" t="s">
        <v>126</v>
      </c>
      <c r="J19" s="36"/>
    </row>
    <row r="20" spans="1:10" ht="15" customHeight="1">
      <c r="A20" s="135" t="s">
        <v>87</v>
      </c>
      <c r="B20" s="136"/>
      <c r="C20" s="71">
        <f>SUM('Stavební rozpočet'!AH12:AH21)</f>
        <v>0</v>
      </c>
      <c r="D20" s="133"/>
      <c r="E20" s="134"/>
      <c r="F20" s="72"/>
      <c r="G20" s="133"/>
      <c r="H20" s="134"/>
      <c r="I20" s="72"/>
      <c r="J20" s="36"/>
    </row>
    <row r="21" spans="1:10" ht="15" customHeight="1">
      <c r="A21" s="135" t="s">
        <v>88</v>
      </c>
      <c r="B21" s="136"/>
      <c r="C21" s="71">
        <f>SUM('Stavební rozpočet'!Z12:Z21)</f>
        <v>0</v>
      </c>
      <c r="D21" s="133"/>
      <c r="E21" s="134"/>
      <c r="F21" s="72"/>
      <c r="G21" s="133"/>
      <c r="H21" s="134"/>
      <c r="I21" s="72"/>
      <c r="J21" s="36"/>
    </row>
    <row r="22" spans="1:10" ht="16.5" customHeight="1">
      <c r="A22" s="135" t="s">
        <v>89</v>
      </c>
      <c r="B22" s="136"/>
      <c r="C22" s="71">
        <f>SUM(C14:C21)</f>
        <v>0</v>
      </c>
      <c r="D22" s="135" t="s">
        <v>102</v>
      </c>
      <c r="E22" s="136"/>
      <c r="F22" s="71">
        <f>SUM(F14:F21)</f>
        <v>0</v>
      </c>
      <c r="G22" s="135" t="s">
        <v>115</v>
      </c>
      <c r="H22" s="136"/>
      <c r="I22" s="71">
        <f>SUM(I14:I21)</f>
        <v>0</v>
      </c>
      <c r="J22" s="36"/>
    </row>
    <row r="23" spans="1:10" ht="15" customHeight="1">
      <c r="A23" s="8"/>
      <c r="B23" s="8"/>
      <c r="C23" s="69"/>
      <c r="D23" s="135" t="s">
        <v>103</v>
      </c>
      <c r="E23" s="136"/>
      <c r="F23" s="73">
        <v>0</v>
      </c>
      <c r="G23" s="135" t="s">
        <v>116</v>
      </c>
      <c r="H23" s="136"/>
      <c r="I23" s="71">
        <v>0</v>
      </c>
      <c r="J23" s="36"/>
    </row>
    <row r="24" spans="4:9" ht="15" customHeight="1">
      <c r="D24" s="8"/>
      <c r="E24" s="8"/>
      <c r="F24" s="74"/>
      <c r="G24" s="135" t="s">
        <v>117</v>
      </c>
      <c r="H24" s="136"/>
      <c r="I24" s="76"/>
    </row>
    <row r="25" spans="6:10" ht="15" customHeight="1">
      <c r="F25" s="75"/>
      <c r="G25" s="135" t="s">
        <v>118</v>
      </c>
      <c r="H25" s="136"/>
      <c r="I25" s="71">
        <v>0</v>
      </c>
      <c r="J25" s="36"/>
    </row>
    <row r="26" spans="1:9" ht="12.75">
      <c r="A26" s="61"/>
      <c r="B26" s="61"/>
      <c r="C26" s="61"/>
      <c r="G26" s="8"/>
      <c r="H26" s="8"/>
      <c r="I26" s="8"/>
    </row>
    <row r="27" spans="1:9" ht="15" customHeight="1">
      <c r="A27" s="137" t="s">
        <v>90</v>
      </c>
      <c r="B27" s="138"/>
      <c r="C27" s="77">
        <f>SUM('Stavební rozpočet'!AJ12:AJ21)</f>
        <v>0</v>
      </c>
      <c r="D27" s="70"/>
      <c r="E27" s="61"/>
      <c r="F27" s="61"/>
      <c r="G27" s="61"/>
      <c r="H27" s="61"/>
      <c r="I27" s="61"/>
    </row>
    <row r="28" spans="1:10" ht="15" customHeight="1">
      <c r="A28" s="137" t="s">
        <v>91</v>
      </c>
      <c r="B28" s="138"/>
      <c r="C28" s="77">
        <f>SUM('Stavební rozpočet'!AK12:AK21)</f>
        <v>0</v>
      </c>
      <c r="D28" s="137" t="s">
        <v>104</v>
      </c>
      <c r="E28" s="138"/>
      <c r="F28" s="77">
        <f>ROUND(C28*(15/100),2)</f>
        <v>0</v>
      </c>
      <c r="G28" s="137" t="s">
        <v>119</v>
      </c>
      <c r="H28" s="138"/>
      <c r="I28" s="77">
        <f>SUM(C27:C29)</f>
        <v>0</v>
      </c>
      <c r="J28" s="36"/>
    </row>
    <row r="29" spans="1:10" ht="15" customHeight="1">
      <c r="A29" s="137" t="s">
        <v>92</v>
      </c>
      <c r="B29" s="138"/>
      <c r="C29" s="77">
        <f>SUM('Stavební rozpočet'!AL12:AL21)</f>
        <v>0</v>
      </c>
      <c r="D29" s="137" t="s">
        <v>105</v>
      </c>
      <c r="E29" s="138"/>
      <c r="F29" s="77">
        <f>ROUND(C29*(21/100),2)</f>
        <v>0</v>
      </c>
      <c r="G29" s="137" t="s">
        <v>120</v>
      </c>
      <c r="H29" s="138"/>
      <c r="I29" s="77">
        <f>SUM(F28:F29)+I28</f>
        <v>0</v>
      </c>
      <c r="J29" s="36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1" spans="1:10" ht="14.25" customHeight="1">
      <c r="A31" s="139" t="s">
        <v>93</v>
      </c>
      <c r="B31" s="140"/>
      <c r="C31" s="141"/>
      <c r="D31" s="139" t="s">
        <v>106</v>
      </c>
      <c r="E31" s="140"/>
      <c r="F31" s="141"/>
      <c r="G31" s="139" t="s">
        <v>121</v>
      </c>
      <c r="H31" s="140"/>
      <c r="I31" s="141"/>
      <c r="J31" s="37"/>
    </row>
    <row r="32" spans="1:10" ht="14.25" customHeight="1">
      <c r="A32" s="142"/>
      <c r="B32" s="143"/>
      <c r="C32" s="144"/>
      <c r="D32" s="142"/>
      <c r="E32" s="143"/>
      <c r="F32" s="144"/>
      <c r="G32" s="142"/>
      <c r="H32" s="143"/>
      <c r="I32" s="144"/>
      <c r="J32" s="37"/>
    </row>
    <row r="33" spans="1:10" ht="14.25" customHeight="1">
      <c r="A33" s="142"/>
      <c r="B33" s="143"/>
      <c r="C33" s="144"/>
      <c r="D33" s="142"/>
      <c r="E33" s="143"/>
      <c r="F33" s="144"/>
      <c r="G33" s="142"/>
      <c r="H33" s="143"/>
      <c r="I33" s="144"/>
      <c r="J33" s="37"/>
    </row>
    <row r="34" spans="1:10" ht="14.25" customHeight="1">
      <c r="A34" s="142"/>
      <c r="B34" s="143"/>
      <c r="C34" s="144"/>
      <c r="D34" s="142"/>
      <c r="E34" s="143"/>
      <c r="F34" s="144"/>
      <c r="G34" s="142"/>
      <c r="H34" s="143"/>
      <c r="I34" s="144"/>
      <c r="J34" s="37"/>
    </row>
    <row r="35" spans="1:10" ht="14.25" customHeight="1">
      <c r="A35" s="145" t="s">
        <v>94</v>
      </c>
      <c r="B35" s="146"/>
      <c r="C35" s="147"/>
      <c r="D35" s="145" t="s">
        <v>94</v>
      </c>
      <c r="E35" s="146"/>
      <c r="F35" s="147"/>
      <c r="G35" s="145" t="s">
        <v>94</v>
      </c>
      <c r="H35" s="146"/>
      <c r="I35" s="147"/>
      <c r="J35" s="37"/>
    </row>
    <row r="36" spans="1:9" ht="11.25" customHeight="1">
      <c r="A36" s="66" t="s">
        <v>12</v>
      </c>
      <c r="B36" s="68"/>
      <c r="C36" s="68"/>
      <c r="D36" s="68"/>
      <c r="E36" s="68"/>
      <c r="F36" s="68"/>
      <c r="G36" s="68"/>
      <c r="H36" s="68"/>
      <c r="I36" s="68"/>
    </row>
    <row r="37" spans="1:9" ht="12.75">
      <c r="A37" s="93"/>
      <c r="B37" s="84"/>
      <c r="C37" s="84"/>
      <c r="D37" s="84"/>
      <c r="E37" s="84"/>
      <c r="F37" s="84"/>
      <c r="G37" s="84"/>
      <c r="H37" s="84"/>
      <c r="I37" s="8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kucer</cp:lastModifiedBy>
  <dcterms:modified xsi:type="dcterms:W3CDTF">2022-07-04T15:16:16Z</dcterms:modified>
  <cp:category/>
  <cp:version/>
  <cp:contentType/>
  <cp:contentStatus/>
</cp:coreProperties>
</file>