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Prehlad" sheetId="1" r:id="rId1"/>
    <sheet name="Rekapitulacia" sheetId="2" r:id="rId2"/>
    <sheet name="Kryci list" sheetId="3" r:id="rId3"/>
  </sheets>
  <definedNames>
    <definedName name="Excel_BuiltIn__FilterDatabase">#REF!</definedName>
    <definedName name="Excel_BuiltIn_Print_Area" localSheetId="2">'Kryci list'!$A:$M</definedName>
    <definedName name="Excel_BuiltIn_Print_Area" localSheetId="0">'Prehlad'!$A:$AH</definedName>
    <definedName name="Excel_BuiltIn_Print_Area" localSheetId="1">'Rekapitulacia'!$A:$G</definedName>
    <definedName name="Excel_BuiltIn_Print_Titles" localSheetId="0">'Prehlad'!$8:$10</definedName>
    <definedName name="Excel_BuiltIn_Print_Titles" localSheetId="1">'Rekapitulacia'!$8:$10</definedName>
    <definedName name="fakt1R">#REF!</definedName>
    <definedName name="_xlnm.Print_Titles" localSheetId="0">'Prehlad'!$8:$10</definedName>
    <definedName name="_xlnm.Print_Titles" localSheetId="1">'Rekapitulacia'!$8:$10</definedName>
  </definedNames>
  <calcPr fullCalcOnLoad="1"/>
</workbook>
</file>

<file path=xl/sharedStrings.xml><?xml version="1.0" encoding="utf-8"?>
<sst xmlns="http://schemas.openxmlformats.org/spreadsheetml/2006/main" count="588" uniqueCount="344">
  <si>
    <t xml:space="preserve">Odberateľ: </t>
  </si>
  <si>
    <t xml:space="preserve">Spracoval: Ing. Kmec                              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</si>
  <si>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</si>
  <si>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</si>
  <si>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</si>
  <si>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</si>
  <si>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</si>
  <si>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</si>
  <si>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 : </t>
  </si>
  <si>
    <t>Rozpočet</t>
  </si>
  <si>
    <t>Prehľad rozpočtových nákladov v</t>
  </si>
  <si>
    <t>EUR</t>
  </si>
  <si>
    <t xml:space="preserve">Dodávateľ: </t>
  </si>
  <si>
    <t>Dátum: 04.05.2022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</si>
  <si>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</si>
  <si>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</si>
  <si>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</si>
  <si>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</si>
  <si>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</si>
  <si>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</si>
  <si>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 VRANOV N/T-KRIŽOVANIE ULÍC HVIEZDOSLAVOVA, M.R. ŠTEFÁNIKA A PLOCHY PRED CVČ</t>
  </si>
  <si>
    <t>VF</t>
  </si>
  <si>
    <t>Objekt : SO 01-OKRUŽNÁ KRIŽOVATKA</t>
  </si>
  <si>
    <t>Stavoprojekt, s.r.o., Prešov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</si>
  <si>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</si>
  <si>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</si>
  <si>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</si>
  <si>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</si>
  <si>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</si>
  <si>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</si>
  <si>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</si>
  <si>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</si>
  <si>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</si>
  <si>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</si>
  <si>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číslo</t>
  </si>
  <si>
    <t>cen.</t>
  </si>
  <si>
    <t>výkaz-výmer</t>
  </si>
  <si>
    <t>výmera</t>
  </si>
  <si>
    <t>jednotka</t>
  </si>
  <si>
    <t>cena</t>
  </si>
  <si>
    <t>materiál</t>
  </si>
  <si>
    <t>PRÁCE A DODÁVKY HSV</t>
  </si>
  <si>
    <t>1 - ZEMNE PRÁCE</t>
  </si>
  <si>
    <t>272</t>
  </si>
  <si>
    <t>113106121</t>
  </si>
  <si>
    <t>Rozobratie dlažby pre chodcov z betón. dlaždíc alebo tvárnic</t>
  </si>
  <si>
    <t>m2</t>
  </si>
  <si>
    <t>"vrátane vybúrania rigolu zo žľaboviek"423 =   423,000</t>
  </si>
  <si>
    <t>221</t>
  </si>
  <si>
    <t>113107141</t>
  </si>
  <si>
    <t>Odstránenie podkladov alebo krytov živičných hr. do 50 mm, do 200 m2</t>
  </si>
  <si>
    <t>.</t>
  </si>
  <si>
    <t>113107223</t>
  </si>
  <si>
    <t>Odstránenie podkladov alebo krytov z kameniva drv. hr. 200-300 mm, nad 200 m2</t>
  </si>
  <si>
    <t>113107244</t>
  </si>
  <si>
    <t>Odstránenie podkladov alebo krytov živičných hr. 150-200 mm, nad 200 m2</t>
  </si>
  <si>
    <t>113151214</t>
  </si>
  <si>
    <t>Frézovanie živ. krytu hr. do 50 mm, š. nad 750 mm alebo nad 500 m2, bez prekážok</t>
  </si>
  <si>
    <t>113202111</t>
  </si>
  <si>
    <t>Vytrhanie krajníkov alebo obrubníkov stojatých</t>
  </si>
  <si>
    <t>m</t>
  </si>
  <si>
    <t>113204111</t>
  </si>
  <si>
    <t>Vytrhanie obrubníkov záhonových</t>
  </si>
  <si>
    <t>121101101</t>
  </si>
  <si>
    <t>Odstránenie ornice s premiestnením do 50 m</t>
  </si>
  <si>
    <t>m3</t>
  </si>
  <si>
    <t>320*0,15 =   48,000</t>
  </si>
  <si>
    <t>001</t>
  </si>
  <si>
    <t>122202202</t>
  </si>
  <si>
    <t>Odkopávky pre cesty v horn. tr. 3 nad 100 do 1 000 m3</t>
  </si>
  <si>
    <t>1577*0,35+425*0,1 =   594,450</t>
  </si>
  <si>
    <t>122202209</t>
  </si>
  <si>
    <t>Príplatok za lepivosť horn. tr. 3 pre cesty</t>
  </si>
  <si>
    <t>132201101</t>
  </si>
  <si>
    <t>Hĺbenie rýh šírka do 60 cm v horn. tr. 3 do 100 m3</t>
  </si>
  <si>
    <t>0,35*0,5*375 =   65,625</t>
  </si>
  <si>
    <t>132201109</t>
  </si>
  <si>
    <t>Príplatok za lepivosť horniny tr. 3 v rýhach š. do 60 cm</t>
  </si>
  <si>
    <t>133201101</t>
  </si>
  <si>
    <t>Hĺbenie šachiet v horn. tr. 3 do 100 m3</t>
  </si>
  <si>
    <t>1,2*1,2*2*5 =   14,400</t>
  </si>
  <si>
    <t>133201109</t>
  </si>
  <si>
    <t>Príplatok za lepivosť horniny tr.3</t>
  </si>
  <si>
    <t>162701105</t>
  </si>
  <si>
    <t>Vodorovné premiestnenie výkopu do 10000 m horn. tr. 1-4</t>
  </si>
  <si>
    <t>594,45+65,625+14,4 =   674,475</t>
  </si>
  <si>
    <t>171201201</t>
  </si>
  <si>
    <t>Uloženie sypaniny na skládku</t>
  </si>
  <si>
    <t>180402111</t>
  </si>
  <si>
    <t>Založenie parkového trávnika výsevom v rovine</t>
  </si>
  <si>
    <t>181101101</t>
  </si>
  <si>
    <t>Úprava pláne v zárezoch v horn. tr. 1-4 bez zhutnenia</t>
  </si>
  <si>
    <t>181101102</t>
  </si>
  <si>
    <t>Úprava pláne v zárezoch v horn. tr. 1-4 so zhutnením</t>
  </si>
  <si>
    <t>181301101</t>
  </si>
  <si>
    <t>Rozprestretie ornice, sklon do 1:5 do 500 m2 hr. do 10 cm</t>
  </si>
  <si>
    <t>231</t>
  </si>
  <si>
    <t>183403153</t>
  </si>
  <si>
    <t>Obrobenie pôdy hrabaním v rovine</t>
  </si>
  <si>
    <t>MAT</t>
  </si>
  <si>
    <t>005724000</t>
  </si>
  <si>
    <t>Zmes trávna parková sídlisková</t>
  </si>
  <si>
    <t>kg</t>
  </si>
  <si>
    <t>710*0,03*1,05 =   22,365</t>
  </si>
  <si>
    <t xml:space="preserve">1 - ZEMNE PRÁCE  spolu: </t>
  </si>
  <si>
    <t>2 - ZÁKLADY</t>
  </si>
  <si>
    <t>002</t>
  </si>
  <si>
    <t>212571111</t>
  </si>
  <si>
    <t>Výplň trativodov štrkopieskom triedeným</t>
  </si>
  <si>
    <t>0,5*0,25*375 =   46,875</t>
  </si>
  <si>
    <t>286112250</t>
  </si>
  <si>
    <t>Rúrka PVC drenážna flexibilná d 160 mm</t>
  </si>
  <si>
    <t>212572111</t>
  </si>
  <si>
    <t>Lôžko pre trativod zo štrkopiesku triedeného</t>
  </si>
  <si>
    <t>0,5*0,1*375 =   18,750</t>
  </si>
  <si>
    <t>271</t>
  </si>
  <si>
    <t>212752127</t>
  </si>
  <si>
    <t>Trativody z flexibilného potrubia DN 160 so štrkopieskovým lôžkom a obsypom</t>
  </si>
  <si>
    <t xml:space="preserve">2 - ZÁKLADY  spolu: </t>
  </si>
  <si>
    <t>5 - KOMUNIKÁCIE</t>
  </si>
  <si>
    <t>564251111</t>
  </si>
  <si>
    <t>Podklad zo štrkopiesku hr. 150 mm</t>
  </si>
  <si>
    <t>564861111</t>
  </si>
  <si>
    <t>Podklad zo štrkodrte hr. 200 mm</t>
  </si>
  <si>
    <t>564861112</t>
  </si>
  <si>
    <t>Podklad zo štrkodrte hr. 210 mm</t>
  </si>
  <si>
    <t>"priemer. hr., fr 0-32"1543,5 =   1543,500</t>
  </si>
  <si>
    <t>564861113</t>
  </si>
  <si>
    <t>Podklad zo štrkodrte hr. 220 mm</t>
  </si>
  <si>
    <t>"frakcia 0-32"33,5 =   33,500</t>
  </si>
  <si>
    <t>567141122</t>
  </si>
  <si>
    <t>Podklad z prostého betónu tr. C 12/15 hr. 220 mm</t>
  </si>
  <si>
    <t>573111112</t>
  </si>
  <si>
    <t>Postrek živ. infiltračný s posypom kam. z asfaltu 1,0 kg/m2</t>
  </si>
  <si>
    <t>573211111</t>
  </si>
  <si>
    <t>Postrek živičný spojovací z cestného asfaltu 0,5-0,7 kg/m2</t>
  </si>
  <si>
    <t>577144221</t>
  </si>
  <si>
    <t>Asfaltový betón AC 11 (ABS II) hr. 50 mm, š. nad 3 m</t>
  </si>
  <si>
    <t>1543,5+647,5 =   2191,000</t>
  </si>
  <si>
    <t>577155222</t>
  </si>
  <si>
    <t>Asfaltový betón AC 16 (ABH II) vrstva ložná hr. 60 mm, š. nad 3 m</t>
  </si>
  <si>
    <t>577156224</t>
  </si>
  <si>
    <t>Asfaltový betón ABVH II hr. 90 mm, š. nad 3 m</t>
  </si>
  <si>
    <t>596211133</t>
  </si>
  <si>
    <t>Kladenie zámkovej dlažby pre chodcov hr. 60 mm sk. C nad 300 m2</t>
  </si>
  <si>
    <t>596211230</t>
  </si>
  <si>
    <t>Kladenie zámkovej dlažby pre chodcov hr. 80 mm sk. C do 50 m2</t>
  </si>
  <si>
    <t>592960015</t>
  </si>
  <si>
    <t>Dlažba  200*100*60  sivá</t>
  </si>
  <si>
    <t>382,5*1,01 =   386,325</t>
  </si>
  <si>
    <t>592960016</t>
  </si>
  <si>
    <t>33,5*1,01 =   33,835</t>
  </si>
  <si>
    <t>592960046</t>
  </si>
  <si>
    <t>14,6*1,01 =   14,746</t>
  </si>
  <si>
    <t>592960047</t>
  </si>
  <si>
    <t>9,8*1,01 =   9,898</t>
  </si>
  <si>
    <t xml:space="preserve">5 - KOMUNIKÁCIE  spolu: </t>
  </si>
  <si>
    <t>6 - ÚPRAVY POVRCHOV, PODLAHY, VÝPLNE</t>
  </si>
  <si>
    <t>011</t>
  </si>
  <si>
    <t>631571003</t>
  </si>
  <si>
    <t>Násyp zo štrkopiesku 0-32 spevňujúceho</t>
  </si>
  <si>
    <t xml:space="preserve">6 - ÚPRAVY POVRCHOV, PODLAHY, VÝPLNE  spolu: </t>
  </si>
  <si>
    <t>8 - RÚROVÉ VEDENIA</t>
  </si>
  <si>
    <t>899331111</t>
  </si>
  <si>
    <t>Výšková úprava vstupu alebo vpuste do 200 mm zvýšením poklopu</t>
  </si>
  <si>
    <t>kus</t>
  </si>
  <si>
    <t>899431111</t>
  </si>
  <si>
    <t>Výšková úprava vstupu alebo vpuste do 200 mm zvýšením hrnca</t>
  </si>
  <si>
    <t xml:space="preserve">8 - RÚROVÉ VEDENIA  spolu: </t>
  </si>
  <si>
    <t>9 - OSTATNÉ KONŠTRUKCIE A PRÁCE</t>
  </si>
  <si>
    <t>9100001</t>
  </si>
  <si>
    <t>Uloženie kábelového žľabu</t>
  </si>
  <si>
    <t>5008030</t>
  </si>
  <si>
    <t>Dodávka kábelového žľabu</t>
  </si>
  <si>
    <t>5008031</t>
  </si>
  <si>
    <t>Dodávka červenej fólie š=0,33 m</t>
  </si>
  <si>
    <t>914001111</t>
  </si>
  <si>
    <t>Osadenie zvislých cestných dopravných značiek na stĺpiky, konzoly alebo objekty</t>
  </si>
  <si>
    <t>404420206</t>
  </si>
  <si>
    <t>Značka dopravná 201 (Daj prednosť v jazde!) Al plech reflex. tr. 2 založ. Al okraj 630 mm</t>
  </si>
  <si>
    <t>404420301</t>
  </si>
  <si>
    <t>Značka dopravná 213  plech reflex. tr. 1 lis. okraj d 420</t>
  </si>
  <si>
    <t>404421121</t>
  </si>
  <si>
    <t>Značka dopravná 302,  plech reflex. tr. 1 Al. okraj 420x420 mm</t>
  </si>
  <si>
    <t>404421308</t>
  </si>
  <si>
    <t>Značka dopravná 325  plech reflex. tr. 1 Al. okraj 500x500 mm</t>
  </si>
  <si>
    <t>404421501</t>
  </si>
  <si>
    <t>Značka dopravná 364  plech reflex. tr. 1 lis. okraj 330 x 1000 mm</t>
  </si>
  <si>
    <t>404421504</t>
  </si>
  <si>
    <t>Značka dopravná 366 plech reflex. tr. 2 Al. okraj 330 x1000 mm</t>
  </si>
  <si>
    <t>404421508</t>
  </si>
  <si>
    <t>Značka dopravná 360 plech reflex. tr. 1 Al. okraj  2000 x 1500 mm</t>
  </si>
  <si>
    <t>404459610</t>
  </si>
  <si>
    <t>Stĺpik Al 60/5 hladký drážkový</t>
  </si>
  <si>
    <t>26*3,5 =   91,000</t>
  </si>
  <si>
    <t>915711111</t>
  </si>
  <si>
    <t>Vodorovné značenie krytov striek. farbou, deliace čiary š. 120 mm</t>
  </si>
  <si>
    <t>915712111</t>
  </si>
  <si>
    <t>Vodorovné značenie krytov striek. farbou, vodiace pásiky š. 250 mm</t>
  </si>
  <si>
    <t>915719111</t>
  </si>
  <si>
    <t>Príplatok za reflexnú úpravu balotinovú, deliace čiary š. 120 mm</t>
  </si>
  <si>
    <t>915719211</t>
  </si>
  <si>
    <t>Príplatok za reflexnú úpravu balotinovú, vodiace pásiky š. 250 mm</t>
  </si>
  <si>
    <t>915721111</t>
  </si>
  <si>
    <t>Vodorovné značenie krytov striek. farbou, čiary, zebry, šípky, nápisy a pod.</t>
  </si>
  <si>
    <t>915729111</t>
  </si>
  <si>
    <t>Príplatok za reflexnú úpravu balotinovú, čiary, zebry, šípky, nápisy a pod.</t>
  </si>
  <si>
    <t>915791111</t>
  </si>
  <si>
    <t>Predznač. pre vodor. značenie z náter. hmôt, deliace čiary, vodiace pásiky</t>
  </si>
  <si>
    <t>915791112</t>
  </si>
  <si>
    <t>Predznač. pre vodor. znač. z náter. hmôt, stopčiary, zebry, tiene, šípky, nápisy, prechody</t>
  </si>
  <si>
    <t>916561111</t>
  </si>
  <si>
    <t>Osadenie záhon. obrubníka betón. do lôžka z betónu tr. C 12/15 s bočnou oporou</t>
  </si>
  <si>
    <t>592172000</t>
  </si>
  <si>
    <t>Betónový obrubník parkový 500/200/50</t>
  </si>
  <si>
    <t>ks</t>
  </si>
  <si>
    <t>216,5*2*1,01 =   437,330</t>
  </si>
  <si>
    <t>917862111</t>
  </si>
  <si>
    <t>Osad. chodník. obrubníka betón. stojatého s oporou do lôžka z betónu tr. C 12/15</t>
  </si>
  <si>
    <t>592174020</t>
  </si>
  <si>
    <t>Betón. obrubník nábehový 1000/200/150</t>
  </si>
  <si>
    <t>31,5**1,01 =   32,606</t>
  </si>
  <si>
    <t>592174510</t>
  </si>
  <si>
    <t>Obrubník chodníkový ABO 2-15 100x15x25</t>
  </si>
  <si>
    <t>336*1,01 =   339,360</t>
  </si>
  <si>
    <t>919735111</t>
  </si>
  <si>
    <t>Rezanie stávajúceho živičného krytu alebo podkladu hr. do 50 mm</t>
  </si>
  <si>
    <t>926400302</t>
  </si>
  <si>
    <t>Príplatok za pieskocementové lôžko</t>
  </si>
  <si>
    <t>013</t>
  </si>
  <si>
    <t>961044111</t>
  </si>
  <si>
    <t>Búranie základov z betónu prostého alebo otvorov nad 4 m2</t>
  </si>
  <si>
    <t>3,2 =   3,200</t>
  </si>
  <si>
    <t>9650821080</t>
  </si>
  <si>
    <t>Zvýšenie únosnosti podložiana požadovaných 45 MPA</t>
  </si>
  <si>
    <t>"primiešaním vápna a cementu do hl. cca 35 cm"1577 =   1577,000</t>
  </si>
  <si>
    <t>966006132</t>
  </si>
  <si>
    <t>Odstránenie dopravných značiek so stĺpikmi s betónovými pätkami</t>
  </si>
  <si>
    <t>97830302</t>
  </si>
  <si>
    <t>Zušenie jestvujúcich uličných vpustí (zásyp štrkodrvou, odstránenie vrchnej časti)</t>
  </si>
  <si>
    <t>97830303</t>
  </si>
  <si>
    <t>Vbúranie jestvujúcich chráničiek pri nahradení novými</t>
  </si>
  <si>
    <t>979082213</t>
  </si>
  <si>
    <t>Vodorovná doprava sute po suchu do 1 km</t>
  </si>
  <si>
    <t>t</t>
  </si>
  <si>
    <t>51*0,098+1838*0,316+1838*0,4+646*0,1+3,2*2 =   1392,006</t>
  </si>
  <si>
    <t>979082219</t>
  </si>
  <si>
    <t>Príplatok za každý ďalší 1 km sute</t>
  </si>
  <si>
    <t>9*1392,006 =   12528,054</t>
  </si>
  <si>
    <t>979084216</t>
  </si>
  <si>
    <t>Vodorovná doprava vybúraných hmôt po suchu do 5 km</t>
  </si>
  <si>
    <t>423*0,138+352*0,145+120*0,04 =   114,214</t>
  </si>
  <si>
    <t>979084219</t>
  </si>
  <si>
    <t>Príplatok za každých ďalších 5 km vybúr. hmôt nad 5 km</t>
  </si>
  <si>
    <t>015</t>
  </si>
  <si>
    <t>979088110</t>
  </si>
  <si>
    <t>Poplatok za uloženie sute a vyb. hmôt na skladku</t>
  </si>
  <si>
    <t>1392,006+114,214 =   1506,220</t>
  </si>
  <si>
    <t>990101111</t>
  </si>
  <si>
    <t>Preloženie prístreškov SAD</t>
  </si>
  <si>
    <t>990101112</t>
  </si>
  <si>
    <t>Preloženie označníkov zastávok</t>
  </si>
  <si>
    <t>990101113</t>
  </si>
  <si>
    <t>Preloženie reklamných panelov</t>
  </si>
  <si>
    <t>9901011143</t>
  </si>
  <si>
    <t>Preloženie lavičiek</t>
  </si>
  <si>
    <t>990103311</t>
  </si>
  <si>
    <t>Preloženie stánku PNS vrátane káblovej prípojky</t>
  </si>
  <si>
    <t>990403301</t>
  </si>
  <si>
    <t>Preloženie mobilných kvetináčov</t>
  </si>
  <si>
    <t>9970101010</t>
  </si>
  <si>
    <t>Preloženie označníka s názvami ulíc</t>
  </si>
  <si>
    <t>998225111</t>
  </si>
  <si>
    <t>Presun hmôt pre pozemné komunikácie a plochy letísk, kryt živičný</t>
  </si>
  <si>
    <t xml:space="preserve">9 - OSTATNÉ KONŠTRUKCIE A PRÁCE  spolu: </t>
  </si>
  <si>
    <t xml:space="preserve">PRÁCE A DODÁVKY HSV  spolu: </t>
  </si>
  <si>
    <t>Za rozpočet celkom</t>
  </si>
  <si>
    <t>Rekapitulácia rozpočtu v</t>
  </si>
  <si>
    <t>Rekapitulácia splátky v</t>
  </si>
  <si>
    <t>Rekapitulácia výrobnej kalkulácie v</t>
  </si>
  <si>
    <t>Popis položky, stavebného dielu, remesla</t>
  </si>
  <si>
    <t xml:space="preserve"> Stavoprojekt, s.r.o., Prešov</t>
  </si>
  <si>
    <t xml:space="preserve"> Stavba : VRANOV N/T-KRIŽOVANIE ULÍC HVIEZDOSLAVOVA, M.R. ŠTEFÁNIKA A PLOCHY PRED CVČ</t>
  </si>
  <si>
    <t>Miesto:</t>
  </si>
  <si>
    <t>Rozpočet:</t>
  </si>
  <si>
    <t>Krycí list rozpočtu v</t>
  </si>
  <si>
    <t xml:space="preserve"> Objekt : SO 01-OKRUŽNÁ KRIŽOVATKA</t>
  </si>
  <si>
    <t>JKSO :</t>
  </si>
  <si>
    <t>Spracoval:</t>
  </si>
  <si>
    <t>Ing. Kmec</t>
  </si>
  <si>
    <t>Krycí list splátky v</t>
  </si>
  <si>
    <t xml:space="preserve"> </t>
  </si>
  <si>
    <t>Dňa:</t>
  </si>
  <si>
    <t>04.05.2022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</si>
  <si>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</si>
  <si>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</si>
  <si>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</si>
  <si>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</si>
  <si>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</si>
  <si>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</si>
  <si>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</si>
  <si>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</si>
  <si>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</si>
  <si>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</si>
  <si>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</si>
  <si>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</si>
  <si>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</si>
  <si>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</si>
  <si>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</si>
  <si>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</si>
  <si>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</si>
  <si>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</si>
  <si>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</si>
  <si>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</si>
  <si>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</si>
  <si>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</si>
  <si>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</si>
  <si>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</si>
  <si>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</si>
  <si>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</si>
  <si>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</si>
  <si>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</si>
  <si>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</si>
  <si>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</si>
  <si>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</si>
  <si>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</si>
  <si>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</si>
  <si>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</si>
  <si>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</si>
  <si>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</si>
  <si>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</si>
  <si>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</si>
  <si>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</si>
  <si>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</si>
  <si>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</si>
  <si>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</si>
  <si>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</si>
  <si>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</si>
  <si>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Súčet riadkov 21 až 23: </t>
  </si>
  <si>
    <t>F</t>
  </si>
  <si>
    <t xml:space="preserve"> Odpočet - prípočet</t>
  </si>
  <si>
    <r>
      <t xml:space="preserve">Dlažba   200*100*80  sivá </t>
    </r>
    <r>
      <rPr>
        <sz val="8"/>
        <color indexed="10"/>
        <rFont val="Arial Narrow"/>
        <family val="2"/>
      </rPr>
      <t>obchodný názov a typ uvedie uchádzač</t>
    </r>
  </si>
  <si>
    <r>
      <t xml:space="preserve">Dlažba pre nevidiacich  200*200*60 červená nopková </t>
    </r>
    <r>
      <rPr>
        <sz val="8"/>
        <color indexed="10"/>
        <rFont val="Arial Narrow"/>
        <family val="2"/>
      </rPr>
      <t>obchodný názov a typ uvedie uchádzač</t>
    </r>
  </si>
  <si>
    <r>
      <t xml:space="preserve">Dlažba pre nevidiacich  200*200*60 červená drážková </t>
    </r>
    <r>
      <rPr>
        <sz val="8"/>
        <color indexed="10"/>
        <rFont val="Arial Narrow"/>
        <family val="2"/>
      </rPr>
      <t>obchodný názov a typ uvedie uchádzač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</si>
</sst>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Sk&quot;;[Red]\-#,##0&quot; Sk&quot;"/>
    <numFmt numFmtId="165" formatCode="_-* #,##0&quot; Sk&quot;_-;\-* #,##0&quot; Sk&quot;_-;_-* &quot;- Sk&quot;_-;_-@_-"/>
    <numFmt numFmtId="166" formatCode="#,##0.000"/>
    <numFmt numFmtId="167" formatCode="#,##0.00000"/>
    <numFmt numFmtId="168" formatCode="#,##0.0000"/>
    <numFmt numFmtId="169" formatCode="#,##0\ _S_k"/>
    <numFmt numFmtId="170" formatCode="#,##0&quot; Sk&quot;"/>
    <numFmt numFmtId="171" formatCode="0.00\ %"/>
    <numFmt numFmtId="172" formatCode="#,##0\ "/>
  </numFmts>
  <fonts count="51">
    <font>
      <sz val="10"/>
      <name val="Arial"/>
      <family val="2"/>
    </font>
    <font>
      <b/>
      <sz val="7"/>
      <name val="Letter Gothic CE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1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22"/>
      <name val="Arial Narrow"/>
      <family val="2"/>
    </font>
    <font>
      <b/>
      <sz val="8"/>
      <color indexed="22"/>
      <name val="Arial Narrow"/>
      <family val="2"/>
    </font>
    <font>
      <b/>
      <sz val="10"/>
      <name val="Arial Narrow"/>
      <family val="2"/>
    </font>
    <font>
      <sz val="8"/>
      <color indexed="12"/>
      <name val="Arial Narrow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Border="0">
      <alignment vertical="center"/>
      <protection/>
    </xf>
    <xf numFmtId="164" fontId="1" fillId="0" borderId="1">
      <alignment/>
      <protection/>
    </xf>
    <xf numFmtId="0" fontId="0" fillId="0" borderId="1">
      <alignment/>
      <protection/>
    </xf>
    <xf numFmtId="165" fontId="0" fillId="0" borderId="0" applyBorder="0" applyProtection="0">
      <alignment/>
    </xf>
    <xf numFmtId="0" fontId="2" fillId="2" borderId="0" applyBorder="0" applyProtection="0">
      <alignment/>
    </xf>
    <xf numFmtId="0" fontId="2" fillId="3" borderId="0" applyBorder="0" applyProtection="0">
      <alignment/>
    </xf>
    <xf numFmtId="0" fontId="2" fillId="4" borderId="0" applyBorder="0" applyProtection="0">
      <alignment/>
    </xf>
    <xf numFmtId="0" fontId="2" fillId="5" borderId="0" applyBorder="0" applyProtection="0">
      <alignment/>
    </xf>
    <xf numFmtId="0" fontId="2" fillId="6" borderId="0" applyBorder="0" applyProtection="0">
      <alignment/>
    </xf>
    <xf numFmtId="0" fontId="2" fillId="4" borderId="0" applyBorder="0" applyProtection="0">
      <alignment/>
    </xf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2" fillId="6" borderId="0" applyBorder="0" applyProtection="0">
      <alignment/>
    </xf>
    <xf numFmtId="0" fontId="2" fillId="3" borderId="0" applyBorder="0" applyProtection="0">
      <alignment/>
    </xf>
    <xf numFmtId="0" fontId="2" fillId="16" borderId="0" applyBorder="0" applyProtection="0">
      <alignment/>
    </xf>
    <xf numFmtId="0" fontId="2" fillId="17" borderId="0" applyBorder="0" applyProtection="0">
      <alignment/>
    </xf>
    <xf numFmtId="0" fontId="2" fillId="6" borderId="0" applyBorder="0" applyProtection="0">
      <alignment/>
    </xf>
    <xf numFmtId="0" fontId="2" fillId="4" borderId="0" applyBorder="0" applyProtection="0">
      <alignment/>
    </xf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Border="0" applyProtection="0">
      <alignment/>
    </xf>
    <xf numFmtId="0" fontId="4" fillId="25" borderId="0" applyBorder="0" applyProtection="0">
      <alignment/>
    </xf>
    <xf numFmtId="0" fontId="4" fillId="26" borderId="0" applyBorder="0" applyProtection="0">
      <alignment/>
    </xf>
    <xf numFmtId="0" fontId="4" fillId="17" borderId="0" applyBorder="0" applyProtection="0">
      <alignment/>
    </xf>
    <xf numFmtId="0" fontId="4" fillId="6" borderId="0" applyBorder="0" applyProtection="0">
      <alignment/>
    </xf>
    <xf numFmtId="0" fontId="4" fillId="3" borderId="0" applyBorder="0" applyProtection="0">
      <alignment/>
    </xf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5" borderId="0" applyNumberFormat="0" applyBorder="0" applyAlignment="0" applyProtection="0"/>
    <xf numFmtId="0" fontId="5" fillId="2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6" fillId="38" borderId="0" applyNumberFormat="0" applyBorder="0" applyAlignment="0" applyProtection="0"/>
    <xf numFmtId="0" fontId="7" fillId="14" borderId="2" applyNumberFormat="0" applyAlignment="0" applyProtection="0"/>
    <xf numFmtId="0" fontId="8" fillId="0" borderId="3" applyProtection="0">
      <alignment/>
    </xf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>
      <alignment/>
      <protection/>
    </xf>
    <xf numFmtId="0" fontId="35" fillId="39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35" borderId="6" applyNumberFormat="0" applyAlignment="0" applyProtection="0"/>
    <xf numFmtId="0" fontId="16" fillId="24" borderId="2" applyNumberFormat="0" applyAlignment="0" applyProtection="0"/>
    <xf numFmtId="0" fontId="36" fillId="40" borderId="7" applyNumberFormat="0" applyAlignment="0" applyProtection="0"/>
    <xf numFmtId="0" fontId="1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Border="0" applyProtection="0">
      <alignment/>
    </xf>
    <xf numFmtId="0" fontId="40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41" fillId="41" borderId="0" applyNumberFormat="0" applyBorder="0" applyAlignment="0" applyProtection="0"/>
    <xf numFmtId="0" fontId="11" fillId="0" borderId="0">
      <alignment/>
      <protection/>
    </xf>
    <xf numFmtId="0" fontId="0" fillId="4" borderId="12" applyNumberFormat="0" applyAlignment="0" applyProtection="0"/>
    <xf numFmtId="0" fontId="8" fillId="14" borderId="13" applyNumberFormat="0" applyAlignment="0" applyProtection="0"/>
    <xf numFmtId="9" fontId="0" fillId="0" borderId="0" applyFill="0" applyBorder="0" applyAlignment="0" applyProtection="0"/>
    <xf numFmtId="0" fontId="0" fillId="42" borderId="14" applyNumberFormat="0" applyFont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1" fillId="0" borderId="0" applyBorder="0">
      <alignment vertical="center"/>
      <protection/>
    </xf>
    <xf numFmtId="0" fontId="17" fillId="0" borderId="0" applyBorder="0" applyProtection="0">
      <alignment/>
    </xf>
    <xf numFmtId="0" fontId="44" fillId="0" borderId="0" applyNumberFormat="0" applyFill="0" applyBorder="0" applyAlignment="0" applyProtection="0"/>
    <xf numFmtId="0" fontId="1" fillId="0" borderId="17">
      <alignment vertical="center"/>
      <protection/>
    </xf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45" fillId="43" borderId="19" applyNumberFormat="0" applyAlignment="0" applyProtection="0"/>
    <xf numFmtId="0" fontId="46" fillId="44" borderId="19" applyNumberFormat="0" applyAlignment="0" applyProtection="0"/>
    <xf numFmtId="0" fontId="47" fillId="44" borderId="20" applyNumberFormat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3" fillId="0" borderId="0" xfId="0" applyFont="1" applyAlignment="1" applyProtection="1">
      <alignment horizontal="right" vertical="top"/>
      <protection/>
    </xf>
    <xf numFmtId="49" fontId="23" fillId="0" borderId="0" xfId="0" applyNumberFormat="1" applyFont="1" applyAlignment="1" applyProtection="1">
      <alignment horizontal="center" vertical="top"/>
      <protection/>
    </xf>
    <xf numFmtId="49" fontId="23" fillId="0" borderId="0" xfId="0" applyNumberFormat="1" applyFont="1" applyAlignment="1" applyProtection="1">
      <alignment vertical="top"/>
      <protection/>
    </xf>
    <xf numFmtId="49" fontId="23" fillId="0" borderId="0" xfId="0" applyNumberFormat="1" applyFont="1" applyAlignment="1" applyProtection="1">
      <alignment horizontal="left" vertical="top" wrapText="1"/>
      <protection/>
    </xf>
    <xf numFmtId="166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4" fontId="23" fillId="0" borderId="0" xfId="0" applyNumberFormat="1" applyFont="1" applyAlignment="1" applyProtection="1">
      <alignment vertical="top"/>
      <protection/>
    </xf>
    <xf numFmtId="167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horizontal="center" vertical="top"/>
      <protection/>
    </xf>
    <xf numFmtId="168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4" fontId="23" fillId="0" borderId="0" xfId="0" applyNumberFormat="1" applyFont="1" applyAlignment="1" applyProtection="1">
      <alignment/>
      <protection/>
    </xf>
    <xf numFmtId="167" fontId="23" fillId="0" borderId="0" xfId="0" applyNumberFormat="1" applyFont="1" applyAlignment="1" applyProtection="1">
      <alignment/>
      <protection/>
    </xf>
    <xf numFmtId="166" fontId="23" fillId="0" borderId="0" xfId="0" applyNumberFormat="1" applyFont="1" applyAlignment="1" applyProtection="1">
      <alignment/>
      <protection/>
    </xf>
    <xf numFmtId="49" fontId="25" fillId="0" borderId="0" xfId="107" applyNumberFormat="1" applyFont="1">
      <alignment/>
      <protection/>
    </xf>
    <xf numFmtId="0" fontId="25" fillId="0" borderId="0" xfId="107" applyFont="1">
      <alignment/>
      <protection/>
    </xf>
    <xf numFmtId="49" fontId="23" fillId="0" borderId="0" xfId="0" applyNumberFormat="1" applyFont="1" applyAlignment="1" applyProtection="1">
      <alignment/>
      <protection/>
    </xf>
    <xf numFmtId="49" fontId="26" fillId="0" borderId="0" xfId="107" applyNumberFormat="1" applyFont="1">
      <alignment/>
      <protection/>
    </xf>
    <xf numFmtId="0" fontId="26" fillId="0" borderId="0" xfId="107" applyFont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49" fontId="23" fillId="0" borderId="0" xfId="0" applyNumberFormat="1" applyFont="1" applyAlignment="1" applyProtection="1">
      <alignment/>
      <protection/>
    </xf>
    <xf numFmtId="0" fontId="27" fillId="0" borderId="0" xfId="0" applyNumberFormat="1" applyFont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 locked="0"/>
    </xf>
    <xf numFmtId="0" fontId="28" fillId="0" borderId="21" xfId="0" applyFont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49" fontId="23" fillId="0" borderId="21" xfId="0" applyNumberFormat="1" applyFont="1" applyBorder="1" applyAlignment="1" applyProtection="1">
      <alignment horizontal="left"/>
      <protection/>
    </xf>
    <xf numFmtId="0" fontId="23" fillId="0" borderId="21" xfId="0" applyFont="1" applyBorder="1" applyAlignment="1" applyProtection="1">
      <alignment horizontal="right"/>
      <protection/>
    </xf>
    <xf numFmtId="0" fontId="23" fillId="0" borderId="24" xfId="0" applyFont="1" applyBorder="1" applyAlignment="1" applyProtection="1">
      <alignment horizont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/>
      <protection/>
    </xf>
    <xf numFmtId="0" fontId="28" fillId="0" borderId="25" xfId="0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166" fontId="23" fillId="0" borderId="24" xfId="0" applyNumberFormat="1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49" fontId="23" fillId="0" borderId="24" xfId="0" applyNumberFormat="1" applyFont="1" applyBorder="1" applyAlignment="1" applyProtection="1">
      <alignment horizontal="left"/>
      <protection/>
    </xf>
    <xf numFmtId="0" fontId="23" fillId="0" borderId="24" xfId="0" applyFont="1" applyBorder="1" applyAlignment="1" applyProtection="1">
      <alignment horizontal="right"/>
      <protection/>
    </xf>
    <xf numFmtId="49" fontId="24" fillId="0" borderId="0" xfId="0" applyNumberFormat="1" applyFont="1" applyAlignment="1" applyProtection="1">
      <alignment vertical="top"/>
      <protection/>
    </xf>
    <xf numFmtId="49" fontId="28" fillId="0" borderId="0" xfId="0" applyNumberFormat="1" applyFont="1" applyAlignment="1" applyProtection="1">
      <alignment horizontal="left" vertical="top" wrapText="1"/>
      <protection/>
    </xf>
    <xf numFmtId="166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4" fontId="28" fillId="0" borderId="0" xfId="0" applyNumberFormat="1" applyFont="1" applyAlignment="1" applyProtection="1">
      <alignment vertical="top"/>
      <protection/>
    </xf>
    <xf numFmtId="167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horizontal="center" vertical="top"/>
      <protection/>
    </xf>
    <xf numFmtId="49" fontId="23" fillId="0" borderId="0" xfId="0" applyNumberFormat="1" applyFont="1" applyAlignment="1" applyProtection="1">
      <alignment horizontal="right" vertical="top" wrapText="1"/>
      <protection/>
    </xf>
    <xf numFmtId="4" fontId="24" fillId="0" borderId="0" xfId="0" applyNumberFormat="1" applyFont="1" applyAlignment="1" applyProtection="1">
      <alignment vertical="top"/>
      <protection/>
    </xf>
    <xf numFmtId="167" fontId="24" fillId="0" borderId="0" xfId="0" applyNumberFormat="1" applyFont="1" applyAlignment="1" applyProtection="1">
      <alignment vertical="top"/>
      <protection/>
    </xf>
    <xf numFmtId="166" fontId="24" fillId="0" borderId="0" xfId="0" applyNumberFormat="1" applyFont="1" applyAlignment="1" applyProtection="1">
      <alignment vertical="top"/>
      <protection/>
    </xf>
    <xf numFmtId="49" fontId="24" fillId="0" borderId="0" xfId="0" applyNumberFormat="1" applyFont="1" applyAlignment="1" applyProtection="1">
      <alignment horizontal="left" vertical="top" wrapText="1"/>
      <protection/>
    </xf>
    <xf numFmtId="0" fontId="23" fillId="0" borderId="0" xfId="107" applyFont="1">
      <alignment/>
      <protection/>
    </xf>
    <xf numFmtId="0" fontId="23" fillId="0" borderId="0" xfId="107" applyFont="1" applyAlignment="1">
      <alignment horizontal="left" vertical="center"/>
      <protection/>
    </xf>
    <xf numFmtId="0" fontId="27" fillId="0" borderId="0" xfId="107" applyNumberFormat="1" applyFont="1" applyAlignment="1">
      <alignment horizontal="left" vertical="center"/>
      <protection/>
    </xf>
    <xf numFmtId="0" fontId="23" fillId="0" borderId="26" xfId="107" applyFont="1" applyBorder="1" applyAlignment="1">
      <alignment horizontal="left" vertical="center"/>
      <protection/>
    </xf>
    <xf numFmtId="0" fontId="23" fillId="0" borderId="27" xfId="107" applyFont="1" applyBorder="1" applyAlignment="1">
      <alignment horizontal="left" vertical="center"/>
      <protection/>
    </xf>
    <xf numFmtId="0" fontId="23" fillId="0" borderId="27" xfId="107" applyFont="1" applyBorder="1" applyAlignment="1">
      <alignment horizontal="right" vertical="center"/>
      <protection/>
    </xf>
    <xf numFmtId="0" fontId="23" fillId="0" borderId="28" xfId="107" applyFont="1" applyBorder="1" applyAlignment="1">
      <alignment horizontal="left" vertical="center"/>
      <protection/>
    </xf>
    <xf numFmtId="0" fontId="23" fillId="0" borderId="29" xfId="107" applyFont="1" applyBorder="1" applyAlignment="1">
      <alignment horizontal="left" vertical="center"/>
      <protection/>
    </xf>
    <xf numFmtId="0" fontId="23" fillId="0" borderId="30" xfId="107" applyFont="1" applyBorder="1" applyAlignment="1">
      <alignment horizontal="left" vertical="center"/>
      <protection/>
    </xf>
    <xf numFmtId="0" fontId="23" fillId="0" borderId="30" xfId="107" applyFont="1" applyBorder="1" applyAlignment="1">
      <alignment horizontal="right" vertical="center"/>
      <protection/>
    </xf>
    <xf numFmtId="0" fontId="23" fillId="0" borderId="31" xfId="107" applyFont="1" applyBorder="1" applyAlignment="1">
      <alignment horizontal="left" vertical="center"/>
      <protection/>
    </xf>
    <xf numFmtId="0" fontId="23" fillId="0" borderId="32" xfId="107" applyFont="1" applyBorder="1" applyAlignment="1">
      <alignment horizontal="left" vertical="center"/>
      <protection/>
    </xf>
    <xf numFmtId="0" fontId="23" fillId="0" borderId="33" xfId="107" applyFont="1" applyBorder="1" applyAlignment="1">
      <alignment horizontal="left" vertical="center"/>
      <protection/>
    </xf>
    <xf numFmtId="0" fontId="23" fillId="0" borderId="33" xfId="107" applyFont="1" applyBorder="1" applyAlignment="1">
      <alignment horizontal="right" vertical="center"/>
      <protection/>
    </xf>
    <xf numFmtId="0" fontId="23" fillId="0" borderId="34" xfId="107" applyFont="1" applyBorder="1" applyAlignment="1">
      <alignment horizontal="left" vertical="center"/>
      <protection/>
    </xf>
    <xf numFmtId="49" fontId="23" fillId="0" borderId="27" xfId="107" applyNumberFormat="1" applyFont="1" applyBorder="1" applyAlignment="1">
      <alignment horizontal="right" vertical="center"/>
      <protection/>
    </xf>
    <xf numFmtId="49" fontId="23" fillId="0" borderId="30" xfId="107" applyNumberFormat="1" applyFont="1" applyBorder="1" applyAlignment="1">
      <alignment horizontal="right" vertical="center"/>
      <protection/>
    </xf>
    <xf numFmtId="49" fontId="23" fillId="0" borderId="33" xfId="107" applyNumberFormat="1" applyFont="1" applyBorder="1" applyAlignment="1">
      <alignment horizontal="right" vertical="center"/>
      <protection/>
    </xf>
    <xf numFmtId="0" fontId="23" fillId="0" borderId="26" xfId="107" applyFont="1" applyBorder="1" applyAlignment="1">
      <alignment horizontal="right" vertical="center"/>
      <protection/>
    </xf>
    <xf numFmtId="0" fontId="23" fillId="0" borderId="27" xfId="107" applyFont="1" applyBorder="1" applyAlignment="1">
      <alignment vertical="center"/>
      <protection/>
    </xf>
    <xf numFmtId="169" fontId="23" fillId="0" borderId="27" xfId="107" applyNumberFormat="1" applyFont="1" applyBorder="1" applyAlignment="1">
      <alignment horizontal="left" vertical="center"/>
      <protection/>
    </xf>
    <xf numFmtId="170" fontId="23" fillId="0" borderId="27" xfId="107" applyNumberFormat="1" applyFont="1" applyBorder="1" applyAlignment="1">
      <alignment horizontal="right" vertical="center"/>
      <protection/>
    </xf>
    <xf numFmtId="3" fontId="23" fillId="0" borderId="35" xfId="107" applyNumberFormat="1" applyFont="1" applyBorder="1" applyAlignment="1">
      <alignment horizontal="right" vertical="center"/>
      <protection/>
    </xf>
    <xf numFmtId="3" fontId="23" fillId="0" borderId="28" xfId="107" applyNumberFormat="1" applyFont="1" applyBorder="1" applyAlignment="1">
      <alignment vertical="center"/>
      <protection/>
    </xf>
    <xf numFmtId="0" fontId="23" fillId="0" borderId="36" xfId="107" applyFont="1" applyBorder="1" applyAlignment="1">
      <alignment horizontal="right" vertical="center"/>
      <protection/>
    </xf>
    <xf numFmtId="0" fontId="23" fillId="0" borderId="37" xfId="107" applyFont="1" applyBorder="1" applyAlignment="1">
      <alignment vertical="center"/>
      <protection/>
    </xf>
    <xf numFmtId="169" fontId="23" fillId="0" borderId="37" xfId="107" applyNumberFormat="1" applyFont="1" applyBorder="1" applyAlignment="1">
      <alignment horizontal="left" vertical="center"/>
      <protection/>
    </xf>
    <xf numFmtId="170" fontId="23" fillId="0" borderId="37" xfId="107" applyNumberFormat="1" applyFont="1" applyBorder="1" applyAlignment="1">
      <alignment horizontal="right" vertical="center"/>
      <protection/>
    </xf>
    <xf numFmtId="3" fontId="23" fillId="0" borderId="38" xfId="107" applyNumberFormat="1" applyFont="1" applyBorder="1" applyAlignment="1">
      <alignment horizontal="right" vertical="center"/>
      <protection/>
    </xf>
    <xf numFmtId="0" fontId="23" fillId="0" borderId="37" xfId="107" applyFont="1" applyBorder="1" applyAlignment="1">
      <alignment horizontal="right" vertical="center"/>
      <protection/>
    </xf>
    <xf numFmtId="3" fontId="23" fillId="0" borderId="39" xfId="107" applyNumberFormat="1" applyFont="1" applyBorder="1" applyAlignment="1">
      <alignment vertical="center"/>
      <protection/>
    </xf>
    <xf numFmtId="0" fontId="24" fillId="0" borderId="40" xfId="107" applyFont="1" applyBorder="1" applyAlignment="1">
      <alignment horizontal="center" vertical="center"/>
      <protection/>
    </xf>
    <xf numFmtId="0" fontId="23" fillId="0" borderId="41" xfId="107" applyFont="1" applyBorder="1" applyAlignment="1">
      <alignment horizontal="left" vertical="center"/>
      <protection/>
    </xf>
    <xf numFmtId="0" fontId="23" fillId="0" borderId="41" xfId="107" applyFont="1" applyBorder="1" applyAlignment="1">
      <alignment horizontal="center" vertical="center"/>
      <protection/>
    </xf>
    <xf numFmtId="0" fontId="23" fillId="0" borderId="42" xfId="107" applyFont="1" applyBorder="1" applyAlignment="1">
      <alignment horizontal="center" vertical="center"/>
      <protection/>
    </xf>
    <xf numFmtId="0" fontId="23" fillId="0" borderId="43" xfId="107" applyFont="1" applyBorder="1" applyAlignment="1">
      <alignment horizontal="center" vertical="center"/>
      <protection/>
    </xf>
    <xf numFmtId="0" fontId="23" fillId="0" borderId="44" xfId="107" applyFont="1" applyBorder="1" applyAlignment="1">
      <alignment horizontal="left" vertical="center"/>
      <protection/>
    </xf>
    <xf numFmtId="4" fontId="23" fillId="0" borderId="44" xfId="107" applyNumberFormat="1" applyFont="1" applyBorder="1" applyAlignment="1">
      <alignment horizontal="right" vertical="center"/>
      <protection/>
    </xf>
    <xf numFmtId="4" fontId="23" fillId="0" borderId="45" xfId="107" applyNumberFormat="1" applyFont="1" applyBorder="1" applyAlignment="1">
      <alignment horizontal="right" vertical="center"/>
      <protection/>
    </xf>
    <xf numFmtId="0" fontId="23" fillId="0" borderId="46" xfId="107" applyFont="1" applyBorder="1" applyAlignment="1">
      <alignment horizontal="left" vertical="center"/>
      <protection/>
    </xf>
    <xf numFmtId="171" fontId="23" fillId="0" borderId="47" xfId="107" applyNumberFormat="1" applyFont="1" applyBorder="1" applyAlignment="1">
      <alignment horizontal="right" vertical="center"/>
      <protection/>
    </xf>
    <xf numFmtId="0" fontId="23" fillId="0" borderId="48" xfId="107" applyFont="1" applyBorder="1" applyAlignment="1">
      <alignment horizontal="center" vertical="center"/>
      <protection/>
    </xf>
    <xf numFmtId="0" fontId="23" fillId="0" borderId="17" xfId="107" applyFont="1" applyBorder="1" applyAlignment="1">
      <alignment horizontal="left" vertical="center"/>
      <protection/>
    </xf>
    <xf numFmtId="4" fontId="23" fillId="0" borderId="17" xfId="107" applyNumberFormat="1" applyFont="1" applyBorder="1" applyAlignment="1">
      <alignment horizontal="right" vertical="center"/>
      <protection/>
    </xf>
    <xf numFmtId="4" fontId="23" fillId="0" borderId="49" xfId="107" applyNumberFormat="1" applyFont="1" applyBorder="1" applyAlignment="1">
      <alignment horizontal="right" vertical="center"/>
      <protection/>
    </xf>
    <xf numFmtId="0" fontId="23" fillId="0" borderId="50" xfId="107" applyFont="1" applyBorder="1" applyAlignment="1">
      <alignment horizontal="left" vertical="center"/>
      <protection/>
    </xf>
    <xf numFmtId="171" fontId="23" fillId="0" borderId="51" xfId="107" applyNumberFormat="1" applyFont="1" applyBorder="1" applyAlignment="1">
      <alignment horizontal="right" vertical="center"/>
      <protection/>
    </xf>
    <xf numFmtId="4" fontId="23" fillId="0" borderId="52" xfId="107" applyNumberFormat="1" applyFont="1" applyBorder="1" applyAlignment="1">
      <alignment horizontal="right" vertical="center"/>
      <protection/>
    </xf>
    <xf numFmtId="0" fontId="23" fillId="0" borderId="53" xfId="107" applyFont="1" applyBorder="1" applyAlignment="1">
      <alignment horizontal="center" vertical="center"/>
      <protection/>
    </xf>
    <xf numFmtId="0" fontId="23" fillId="0" borderId="54" xfId="107" applyFont="1" applyBorder="1" applyAlignment="1">
      <alignment horizontal="left" vertical="center"/>
      <protection/>
    </xf>
    <xf numFmtId="4" fontId="23" fillId="0" borderId="54" xfId="107" applyNumberFormat="1" applyFont="1" applyBorder="1" applyAlignment="1">
      <alignment horizontal="right" vertical="center"/>
      <protection/>
    </xf>
    <xf numFmtId="4" fontId="23" fillId="0" borderId="55" xfId="107" applyNumberFormat="1" applyFont="1" applyBorder="1" applyAlignment="1">
      <alignment horizontal="right" vertical="center"/>
      <protection/>
    </xf>
    <xf numFmtId="4" fontId="23" fillId="0" borderId="56" xfId="107" applyNumberFormat="1" applyFont="1" applyBorder="1" applyAlignment="1">
      <alignment horizontal="right" vertical="center"/>
      <protection/>
    </xf>
    <xf numFmtId="0" fontId="23" fillId="0" borderId="57" xfId="107" applyFont="1" applyBorder="1" applyAlignment="1">
      <alignment horizontal="center" vertical="center"/>
      <protection/>
    </xf>
    <xf numFmtId="0" fontId="23" fillId="0" borderId="54" xfId="107" applyFont="1" applyBorder="1" applyAlignment="1">
      <alignment horizontal="right" vertical="center"/>
      <protection/>
    </xf>
    <xf numFmtId="0" fontId="23" fillId="0" borderId="55" xfId="107" applyFont="1" applyBorder="1" applyAlignment="1">
      <alignment horizontal="left" vertical="center"/>
      <protection/>
    </xf>
    <xf numFmtId="0" fontId="23" fillId="0" borderId="57" xfId="107" applyFont="1" applyBorder="1" applyAlignment="1">
      <alignment horizontal="right" vertical="center"/>
      <protection/>
    </xf>
    <xf numFmtId="0" fontId="23" fillId="0" borderId="58" xfId="107" applyFont="1" applyBorder="1" applyAlignment="1">
      <alignment horizontal="center" vertical="center"/>
      <protection/>
    </xf>
    <xf numFmtId="0" fontId="23" fillId="0" borderId="59" xfId="107" applyFont="1" applyBorder="1" applyAlignment="1">
      <alignment horizontal="left" vertical="center"/>
      <protection/>
    </xf>
    <xf numFmtId="0" fontId="23" fillId="0" borderId="60" xfId="107" applyFont="1" applyBorder="1" applyAlignment="1">
      <alignment horizontal="left" vertical="center"/>
      <protection/>
    </xf>
    <xf numFmtId="0" fontId="23" fillId="0" borderId="61" xfId="107" applyFont="1" applyBorder="1" applyAlignment="1">
      <alignment horizontal="left" vertical="center"/>
      <protection/>
    </xf>
    <xf numFmtId="0" fontId="23" fillId="0" borderId="0" xfId="107" applyFont="1" applyBorder="1" applyAlignment="1">
      <alignment horizontal="left" vertical="center"/>
      <protection/>
    </xf>
    <xf numFmtId="0" fontId="23" fillId="0" borderId="62" xfId="107" applyFont="1" applyBorder="1" applyAlignment="1">
      <alignment horizontal="left" vertical="center"/>
      <protection/>
    </xf>
    <xf numFmtId="0" fontId="23" fillId="0" borderId="51" xfId="107" applyFont="1" applyBorder="1" applyAlignment="1">
      <alignment horizontal="left" vertical="center"/>
      <protection/>
    </xf>
    <xf numFmtId="0" fontId="23" fillId="0" borderId="59" xfId="107" applyFont="1" applyBorder="1" applyAlignment="1">
      <alignment horizontal="right" vertical="center"/>
      <protection/>
    </xf>
    <xf numFmtId="0" fontId="23" fillId="0" borderId="0" xfId="107" applyFont="1" applyBorder="1" applyAlignment="1">
      <alignment horizontal="right" vertical="center"/>
      <protection/>
    </xf>
    <xf numFmtId="0" fontId="23" fillId="0" borderId="63" xfId="107" applyFont="1" applyBorder="1" applyAlignment="1">
      <alignment horizontal="left" vertical="center"/>
      <protection/>
    </xf>
    <xf numFmtId="0" fontId="23" fillId="0" borderId="47" xfId="107" applyFont="1" applyBorder="1" applyAlignment="1">
      <alignment horizontal="right" vertical="center"/>
      <protection/>
    </xf>
    <xf numFmtId="4" fontId="23" fillId="0" borderId="51" xfId="107" applyNumberFormat="1" applyFont="1" applyBorder="1" applyAlignment="1">
      <alignment horizontal="right" vertical="center"/>
      <protection/>
    </xf>
    <xf numFmtId="0" fontId="23" fillId="0" borderId="36" xfId="107" applyFont="1" applyBorder="1" applyAlignment="1">
      <alignment horizontal="left" vertical="center"/>
      <protection/>
    </xf>
    <xf numFmtId="0" fontId="23" fillId="0" borderId="37" xfId="107" applyFont="1" applyBorder="1" applyAlignment="1">
      <alignment horizontal="left" vertical="center"/>
      <protection/>
    </xf>
    <xf numFmtId="0" fontId="23" fillId="0" borderId="39" xfId="107" applyFont="1" applyBorder="1" applyAlignment="1">
      <alignment horizontal="left" vertical="center"/>
      <protection/>
    </xf>
    <xf numFmtId="0" fontId="24" fillId="0" borderId="64" xfId="107" applyFont="1" applyBorder="1" applyAlignment="1">
      <alignment horizontal="center" vertical="center"/>
      <protection/>
    </xf>
    <xf numFmtId="0" fontId="23" fillId="0" borderId="65" xfId="107" applyFont="1" applyBorder="1" applyAlignment="1">
      <alignment horizontal="left" vertical="center"/>
      <protection/>
    </xf>
    <xf numFmtId="0" fontId="23" fillId="0" borderId="66" xfId="107" applyFont="1" applyBorder="1" applyAlignment="1">
      <alignment horizontal="left" vertical="center"/>
      <protection/>
    </xf>
    <xf numFmtId="172" fontId="23" fillId="0" borderId="67" xfId="107" applyNumberFormat="1" applyFont="1" applyBorder="1" applyAlignment="1">
      <alignment horizontal="right" vertical="center"/>
      <protection/>
    </xf>
    <xf numFmtId="0" fontId="23" fillId="0" borderId="22" xfId="0" applyFont="1" applyBorder="1" applyAlignment="1" applyProtection="1">
      <alignment horizontal="center"/>
      <protection/>
    </xf>
    <xf numFmtId="0" fontId="23" fillId="0" borderId="68" xfId="0" applyFont="1" applyBorder="1" applyAlignment="1" applyProtection="1">
      <alignment horizontal="center"/>
      <protection/>
    </xf>
    <xf numFmtId="0" fontId="23" fillId="0" borderId="42" xfId="107" applyFont="1" applyBorder="1" applyAlignment="1">
      <alignment horizontal="center" vertical="center"/>
      <protection/>
    </xf>
    <xf numFmtId="0" fontId="23" fillId="0" borderId="69" xfId="107" applyFont="1" applyBorder="1" applyAlignment="1">
      <alignment horizontal="center" vertical="center"/>
      <protection/>
    </xf>
    <xf numFmtId="0" fontId="23" fillId="0" borderId="70" xfId="107" applyFont="1" applyBorder="1" applyAlignment="1">
      <alignment horizontal="center" vertical="center"/>
      <protection/>
    </xf>
  </cellXfs>
  <cellStyles count="11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Explanatory Text" xfId="83"/>
    <cellStyle name="Comma" xfId="84"/>
    <cellStyle name="Comma [0]" xfId="85"/>
    <cellStyle name="data" xfId="86"/>
    <cellStyle name="Dobrá" xfId="87"/>
    <cellStyle name="Good" xfId="88"/>
    <cellStyle name="Heading 1" xfId="89"/>
    <cellStyle name="Heading 2" xfId="90"/>
    <cellStyle name="Heading 3" xfId="91"/>
    <cellStyle name="Heading 4" xfId="92"/>
    <cellStyle name="Check Cell" xfId="93"/>
    <cellStyle name="Input" xfId="94"/>
    <cellStyle name="Kontrolná bunka" xfId="95"/>
    <cellStyle name="Linked Cell" xfId="96"/>
    <cellStyle name="Currency" xfId="97"/>
    <cellStyle name="Currency [0]" xfId="98"/>
    <cellStyle name="Nadpis 1" xfId="99"/>
    <cellStyle name="Nadpis 2" xfId="100"/>
    <cellStyle name="Nadpis 3" xfId="101"/>
    <cellStyle name="Nadpis 4" xfId="102"/>
    <cellStyle name="Název" xfId="103"/>
    <cellStyle name="Názov" xfId="104"/>
    <cellStyle name="Neutral" xfId="105"/>
    <cellStyle name="Neutrálna" xfId="106"/>
    <cellStyle name="normálne_KLs" xfId="107"/>
    <cellStyle name="Note" xfId="108"/>
    <cellStyle name="Output" xfId="109"/>
    <cellStyle name="Percent" xfId="110"/>
    <cellStyle name="Poznámka" xfId="111"/>
    <cellStyle name="Prepojená bunka" xfId="112"/>
    <cellStyle name="Spolu" xfId="113"/>
    <cellStyle name="TEXT 1" xfId="114"/>
    <cellStyle name="Text upozornění" xfId="115"/>
    <cellStyle name="Text upozornenia" xfId="116"/>
    <cellStyle name="TEXT1" xfId="117"/>
    <cellStyle name="Title" xfId="118"/>
    <cellStyle name="Total" xfId="119"/>
    <cellStyle name="Vstup" xfId="120"/>
    <cellStyle name="Výpočet" xfId="121"/>
    <cellStyle name="Výstup" xfId="122"/>
    <cellStyle name="Vysvetľujúci text" xfId="123"/>
    <cellStyle name="Warning Text" xfId="124"/>
    <cellStyle name="Zlá" xfId="125"/>
    <cellStyle name="Zvýraznenie1" xfId="126"/>
    <cellStyle name="Zvýraznenie2" xfId="127"/>
    <cellStyle name="Zvýraznenie3" xfId="128"/>
    <cellStyle name="Zvýraznenie4" xfId="129"/>
    <cellStyle name="Zvýraznenie5" xfId="130"/>
    <cellStyle name="Zvýraznenie6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5"/>
  <sheetViews>
    <sheetView showGridLines="0" zoomScalePageLayoutView="0" workbookViewId="0" topLeftCell="A109">
      <selection activeCell="D81" sqref="D81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45.7109375" style="4" customWidth="1"/>
    <col min="5" max="5" width="11.28125" style="5" customWidth="1"/>
    <col min="6" max="6" width="5.8515625" style="6" customWidth="1"/>
    <col min="7" max="7" width="8.7109375" style="7" customWidth="1"/>
    <col min="8" max="10" width="9.7109375" style="7" customWidth="1"/>
    <col min="11" max="11" width="7.421875" style="8" customWidth="1"/>
    <col min="12" max="12" width="8.28125" style="8" customWidth="1"/>
    <col min="13" max="13" width="7.140625" style="5" customWidth="1"/>
    <col min="14" max="14" width="7.00390625" style="5" customWidth="1"/>
    <col min="15" max="15" width="3.57421875" style="6" customWidth="1"/>
    <col min="16" max="16" width="12.7109375" style="6" customWidth="1"/>
    <col min="17" max="19" width="11.28125" style="5" customWidth="1"/>
    <col min="20" max="20" width="10.57421875" style="9" customWidth="1"/>
    <col min="21" max="21" width="10.28125" style="9" customWidth="1"/>
    <col min="22" max="22" width="5.7109375" style="9" customWidth="1"/>
    <col min="23" max="23" width="9.140625" style="5" customWidth="1"/>
    <col min="24" max="25" width="2.7109375" style="6" customWidth="1"/>
    <col min="26" max="26" width="7.57421875" style="3" customWidth="1"/>
    <col min="27" max="27" width="12.7109375" style="3" customWidth="1"/>
    <col min="28" max="28" width="4.28125" style="6" customWidth="1"/>
    <col min="29" max="30" width="2.7109375" style="6" customWidth="1"/>
    <col min="31" max="34" width="9.140625" style="10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0</v>
      </c>
      <c r="B1" s="11"/>
      <c r="C1" s="11"/>
      <c r="D1" s="11"/>
      <c r="E1" s="11"/>
      <c r="F1" s="11"/>
      <c r="G1" s="13"/>
      <c r="H1" s="11"/>
      <c r="I1" s="12" t="s">
        <v>1</v>
      </c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2</v>
      </c>
      <c r="AA1" s="16" t="s">
        <v>3</v>
      </c>
      <c r="AB1" s="17" t="s">
        <v>4</v>
      </c>
      <c r="AC1" s="17" t="s">
        <v>5</v>
      </c>
      <c r="AD1" s="17" t="s">
        <v>6</v>
      </c>
      <c r="AE1" s="11"/>
      <c r="AF1" s="11"/>
      <c r="AG1" s="11"/>
      <c r="AH1" s="11"/>
    </row>
    <row r="2" spans="1:34" ht="9.75">
      <c r="A2" s="12" t="s">
        <v>7</v>
      </c>
      <c r="B2" s="11"/>
      <c r="C2" s="11"/>
      <c r="D2" s="11"/>
      <c r="E2" s="11"/>
      <c r="F2" s="11"/>
      <c r="G2" s="13"/>
      <c r="H2" s="18"/>
      <c r="I2" s="12" t="s">
        <v>8</v>
      </c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9</v>
      </c>
      <c r="AA2" s="19" t="s">
        <v>10</v>
      </c>
      <c r="AB2" s="20" t="s">
        <v>11</v>
      </c>
      <c r="AC2" s="20"/>
      <c r="AD2" s="19"/>
      <c r="AE2" s="11"/>
      <c r="AF2" s="11"/>
      <c r="AG2" s="11"/>
      <c r="AH2" s="11"/>
    </row>
    <row r="3" spans="1:34" ht="9.75">
      <c r="A3" s="12" t="s">
        <v>12</v>
      </c>
      <c r="B3" s="11"/>
      <c r="C3" s="11"/>
      <c r="D3" s="11"/>
      <c r="E3" s="11"/>
      <c r="F3" s="11"/>
      <c r="G3" s="13"/>
      <c r="H3" s="11"/>
      <c r="I3" s="12" t="s">
        <v>13</v>
      </c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14</v>
      </c>
      <c r="AA3" s="19" t="s">
        <v>15</v>
      </c>
      <c r="AB3" s="20" t="s">
        <v>11</v>
      </c>
      <c r="AC3" s="20" t="s">
        <v>16</v>
      </c>
      <c r="AD3" s="19" t="s">
        <v>17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18</v>
      </c>
      <c r="AA4" s="19" t="s">
        <v>19</v>
      </c>
      <c r="AB4" s="20" t="s">
        <v>11</v>
      </c>
      <c r="AC4" s="20"/>
      <c r="AD4" s="19"/>
      <c r="AE4" s="11"/>
      <c r="AF4" s="11"/>
      <c r="AG4" s="11"/>
      <c r="AH4" s="11"/>
    </row>
    <row r="5" spans="1:34" ht="9.75">
      <c r="A5" s="12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21</v>
      </c>
      <c r="AA5" s="19" t="s">
        <v>15</v>
      </c>
      <c r="AB5" s="20" t="s">
        <v>11</v>
      </c>
      <c r="AC5" s="20" t="s">
        <v>16</v>
      </c>
      <c r="AD5" s="19" t="s">
        <v>17</v>
      </c>
      <c r="AE5" s="11"/>
      <c r="AF5" s="11"/>
      <c r="AG5" s="11"/>
      <c r="AH5" s="11"/>
    </row>
    <row r="6" spans="1:34" ht="9.75">
      <c r="A6" s="12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8"/>
      <c r="AA6" s="18"/>
      <c r="AB6" s="11"/>
      <c r="AC6" s="11"/>
      <c r="AD6" s="11"/>
      <c r="AE6" s="11"/>
      <c r="AF6" s="11"/>
      <c r="AG6" s="11"/>
      <c r="AH6" s="11"/>
    </row>
    <row r="7" spans="1:34" ht="9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8"/>
      <c r="AA7" s="18"/>
      <c r="AB7" s="11"/>
      <c r="AC7" s="11"/>
      <c r="AD7" s="11"/>
      <c r="AE7" s="11"/>
      <c r="AF7" s="11"/>
      <c r="AG7" s="11"/>
      <c r="AH7" s="11"/>
    </row>
    <row r="8" spans="1:34" ht="13.5">
      <c r="A8" s="11" t="s">
        <v>23</v>
      </c>
      <c r="B8" s="21"/>
      <c r="C8" s="22"/>
      <c r="D8" s="23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8"/>
      <c r="AA8" s="18"/>
      <c r="AB8" s="11"/>
      <c r="AC8" s="11"/>
      <c r="AD8" s="11"/>
      <c r="AE8" s="6"/>
      <c r="AF8" s="6"/>
      <c r="AG8" s="6"/>
      <c r="AH8" s="6"/>
    </row>
    <row r="9" spans="1:34" ht="9.75">
      <c r="A9" s="24" t="s">
        <v>24</v>
      </c>
      <c r="B9" s="24" t="s">
        <v>25</v>
      </c>
      <c r="C9" s="24" t="s">
        <v>26</v>
      </c>
      <c r="D9" s="24" t="s">
        <v>27</v>
      </c>
      <c r="E9" s="24" t="s">
        <v>28</v>
      </c>
      <c r="F9" s="24" t="s">
        <v>29</v>
      </c>
      <c r="G9" s="24" t="s">
        <v>30</v>
      </c>
      <c r="H9" s="24" t="s">
        <v>31</v>
      </c>
      <c r="I9" s="24" t="s">
        <v>32</v>
      </c>
      <c r="J9" s="24" t="s">
        <v>33</v>
      </c>
      <c r="K9" s="130"/>
      <c r="L9" s="130"/>
      <c r="M9" s="131"/>
      <c r="N9" s="131"/>
      <c r="O9" s="24"/>
      <c r="P9" s="26"/>
      <c r="Q9" s="24"/>
      <c r="R9" s="24"/>
      <c r="S9" s="26"/>
      <c r="T9" s="27"/>
      <c r="U9" s="28"/>
      <c r="V9" s="29"/>
      <c r="W9" s="24"/>
      <c r="X9" s="24"/>
      <c r="Y9" s="24"/>
      <c r="Z9" s="30"/>
      <c r="AA9" s="30"/>
      <c r="AB9" s="24"/>
      <c r="AC9" s="24"/>
      <c r="AD9" s="24"/>
      <c r="AE9" s="31"/>
      <c r="AF9" s="31"/>
      <c r="AG9" s="31"/>
      <c r="AH9" s="31"/>
    </row>
    <row r="10" spans="1:34" ht="9.75">
      <c r="A10" s="32" t="s">
        <v>34</v>
      </c>
      <c r="B10" s="32" t="s">
        <v>35</v>
      </c>
      <c r="C10" s="33"/>
      <c r="D10" s="32" t="s">
        <v>36</v>
      </c>
      <c r="E10" s="32" t="s">
        <v>37</v>
      </c>
      <c r="F10" s="32" t="s">
        <v>38</v>
      </c>
      <c r="G10" s="32" t="s">
        <v>39</v>
      </c>
      <c r="H10" s="32"/>
      <c r="I10" s="32" t="s">
        <v>40</v>
      </c>
      <c r="J10" s="32"/>
      <c r="K10" s="32"/>
      <c r="L10" s="32"/>
      <c r="M10" s="34"/>
      <c r="N10" s="32"/>
      <c r="O10" s="32"/>
      <c r="P10" s="34"/>
      <c r="Q10" s="32"/>
      <c r="R10" s="32"/>
      <c r="S10" s="34"/>
      <c r="T10" s="35"/>
      <c r="U10" s="36"/>
      <c r="V10" s="37"/>
      <c r="W10" s="38"/>
      <c r="X10" s="39"/>
      <c r="Y10" s="39"/>
      <c r="Z10" s="40"/>
      <c r="AA10" s="40"/>
      <c r="AB10" s="32"/>
      <c r="AC10" s="39"/>
      <c r="AD10" s="39"/>
      <c r="AE10" s="41"/>
      <c r="AF10" s="41"/>
      <c r="AG10" s="41"/>
      <c r="AH10" s="41"/>
    </row>
    <row r="12" ht="9.75">
      <c r="B12" s="42" t="s">
        <v>41</v>
      </c>
    </row>
    <row r="13" ht="9.75">
      <c r="B13" s="3" t="s">
        <v>42</v>
      </c>
    </row>
    <row r="14" spans="1:25" ht="12.75">
      <c r="A14" s="1">
        <v>1</v>
      </c>
      <c r="B14" s="2" t="s">
        <v>43</v>
      </c>
      <c r="C14" s="3" t="s">
        <v>44</v>
      </c>
      <c r="D14" s="4" t="s">
        <v>45</v>
      </c>
      <c r="E14" s="5">
        <v>423</v>
      </c>
      <c r="F14" s="6" t="s">
        <v>46</v>
      </c>
      <c r="G14"/>
      <c r="H14" s="7">
        <f>ROUND(E14*G14,2)</f>
        <v>0</v>
      </c>
      <c r="J14" s="7">
        <f>ROUND(E14*G14,2)</f>
        <v>0</v>
      </c>
      <c r="X14" s="3"/>
      <c r="Y14" s="3"/>
    </row>
    <row r="15" spans="4:24" ht="12.75">
      <c r="D15" s="43" t="s">
        <v>47</v>
      </c>
      <c r="E15" s="44"/>
      <c r="F15" s="45"/>
      <c r="G15"/>
      <c r="H15" s="46"/>
      <c r="I15" s="46"/>
      <c r="J15" s="46"/>
      <c r="K15" s="47"/>
      <c r="L15" s="47"/>
      <c r="M15" s="44"/>
      <c r="N15" s="44"/>
      <c r="O15" s="45"/>
      <c r="P15" s="45"/>
      <c r="Q15" s="44"/>
      <c r="R15" s="44"/>
      <c r="S15" s="44"/>
      <c r="T15" s="48"/>
      <c r="U15" s="48"/>
      <c r="V15" s="48"/>
      <c r="W15" s="44"/>
      <c r="X15" s="45"/>
    </row>
    <row r="16" spans="1:25" ht="12.75">
      <c r="A16" s="1">
        <v>2</v>
      </c>
      <c r="B16" s="2" t="s">
        <v>48</v>
      </c>
      <c r="C16" s="3" t="s">
        <v>49</v>
      </c>
      <c r="D16" s="4" t="s">
        <v>50</v>
      </c>
      <c r="E16" s="5">
        <v>51</v>
      </c>
      <c r="F16" s="6" t="s">
        <v>46</v>
      </c>
      <c r="G16"/>
      <c r="H16" s="7">
        <f>ROUND(E16*G16,2)</f>
        <v>0</v>
      </c>
      <c r="J16" s="7">
        <f>ROUND(E16*G16,2)</f>
        <v>0</v>
      </c>
      <c r="X16" s="3"/>
      <c r="Y16" s="3"/>
    </row>
    <row r="17" spans="4:24" ht="12.75">
      <c r="D17" s="43" t="s">
        <v>51</v>
      </c>
      <c r="E17" s="44"/>
      <c r="F17" s="45"/>
      <c r="G17"/>
      <c r="H17" s="46"/>
      <c r="I17" s="46"/>
      <c r="J17" s="46"/>
      <c r="K17" s="47"/>
      <c r="L17" s="47"/>
      <c r="M17" s="44"/>
      <c r="N17" s="44"/>
      <c r="O17" s="45"/>
      <c r="P17" s="45"/>
      <c r="Q17" s="44"/>
      <c r="R17" s="44"/>
      <c r="S17" s="44"/>
      <c r="T17" s="48"/>
      <c r="U17" s="48"/>
      <c r="V17" s="48"/>
      <c r="W17" s="44"/>
      <c r="X17" s="45"/>
    </row>
    <row r="18" spans="1:25" ht="12.75">
      <c r="A18" s="1">
        <v>3</v>
      </c>
      <c r="B18" s="2" t="s">
        <v>48</v>
      </c>
      <c r="C18" s="3" t="s">
        <v>52</v>
      </c>
      <c r="D18" s="4" t="s">
        <v>53</v>
      </c>
      <c r="E18" s="5">
        <v>1838</v>
      </c>
      <c r="F18" s="6" t="s">
        <v>46</v>
      </c>
      <c r="G18"/>
      <c r="H18" s="7">
        <f aca="true" t="shared" si="0" ref="H18:H23">ROUND(E18*G18,2)</f>
        <v>0</v>
      </c>
      <c r="J18" s="7">
        <f aca="true" t="shared" si="1" ref="J18:J23">ROUND(E18*G18,2)</f>
        <v>0</v>
      </c>
      <c r="X18" s="3"/>
      <c r="Y18" s="3"/>
    </row>
    <row r="19" spans="1:25" ht="12.75">
      <c r="A19" s="1">
        <v>4</v>
      </c>
      <c r="B19" s="2" t="s">
        <v>48</v>
      </c>
      <c r="C19" s="3" t="s">
        <v>54</v>
      </c>
      <c r="D19" s="4" t="s">
        <v>55</v>
      </c>
      <c r="E19" s="5">
        <v>1838</v>
      </c>
      <c r="F19" s="6" t="s">
        <v>46</v>
      </c>
      <c r="G19"/>
      <c r="H19" s="7">
        <f t="shared" si="0"/>
        <v>0</v>
      </c>
      <c r="J19" s="7">
        <f t="shared" si="1"/>
        <v>0</v>
      </c>
      <c r="X19" s="3"/>
      <c r="Y19" s="3"/>
    </row>
    <row r="20" spans="1:25" ht="20.25">
      <c r="A20" s="1">
        <v>5</v>
      </c>
      <c r="B20" s="2" t="s">
        <v>48</v>
      </c>
      <c r="C20" s="3" t="s">
        <v>56</v>
      </c>
      <c r="D20" s="4" t="s">
        <v>57</v>
      </c>
      <c r="E20" s="5">
        <v>646</v>
      </c>
      <c r="F20" s="6" t="s">
        <v>46</v>
      </c>
      <c r="G20"/>
      <c r="H20" s="7">
        <f t="shared" si="0"/>
        <v>0</v>
      </c>
      <c r="J20" s="7">
        <f t="shared" si="1"/>
        <v>0</v>
      </c>
      <c r="X20" s="3"/>
      <c r="Y20" s="3"/>
    </row>
    <row r="21" spans="1:25" ht="12.75">
      <c r="A21" s="1">
        <v>6</v>
      </c>
      <c r="B21" s="2" t="s">
        <v>43</v>
      </c>
      <c r="C21" s="3" t="s">
        <v>58</v>
      </c>
      <c r="D21" s="4" t="s">
        <v>59</v>
      </c>
      <c r="E21" s="5">
        <v>352</v>
      </c>
      <c r="F21" s="6" t="s">
        <v>60</v>
      </c>
      <c r="G21"/>
      <c r="H21" s="7">
        <f t="shared" si="0"/>
        <v>0</v>
      </c>
      <c r="J21" s="7">
        <f t="shared" si="1"/>
        <v>0</v>
      </c>
      <c r="X21" s="3"/>
      <c r="Y21" s="3"/>
    </row>
    <row r="22" spans="1:25" ht="12.75">
      <c r="A22" s="1">
        <v>7</v>
      </c>
      <c r="B22" s="2" t="s">
        <v>43</v>
      </c>
      <c r="C22" s="3" t="s">
        <v>61</v>
      </c>
      <c r="D22" s="4" t="s">
        <v>62</v>
      </c>
      <c r="E22" s="5">
        <v>120</v>
      </c>
      <c r="F22" s="6" t="s">
        <v>60</v>
      </c>
      <c r="G22"/>
      <c r="H22" s="7">
        <f t="shared" si="0"/>
        <v>0</v>
      </c>
      <c r="J22" s="7">
        <f t="shared" si="1"/>
        <v>0</v>
      </c>
      <c r="X22" s="3"/>
      <c r="Y22" s="3"/>
    </row>
    <row r="23" spans="1:25" ht="12.75">
      <c r="A23" s="1">
        <v>8</v>
      </c>
      <c r="B23" s="2" t="s">
        <v>43</v>
      </c>
      <c r="C23" s="3" t="s">
        <v>63</v>
      </c>
      <c r="D23" s="4" t="s">
        <v>64</v>
      </c>
      <c r="E23" s="5">
        <v>48</v>
      </c>
      <c r="F23" s="6" t="s">
        <v>65</v>
      </c>
      <c r="G23"/>
      <c r="H23" s="7">
        <f t="shared" si="0"/>
        <v>0</v>
      </c>
      <c r="J23" s="7">
        <f t="shared" si="1"/>
        <v>0</v>
      </c>
      <c r="X23" s="3"/>
      <c r="Y23" s="3"/>
    </row>
    <row r="24" spans="4:24" ht="12.75">
      <c r="D24" s="43" t="s">
        <v>66</v>
      </c>
      <c r="E24" s="44"/>
      <c r="F24" s="45"/>
      <c r="G24"/>
      <c r="H24" s="46"/>
      <c r="I24" s="46"/>
      <c r="J24" s="46"/>
      <c r="K24" s="47"/>
      <c r="L24" s="47"/>
      <c r="M24" s="44"/>
      <c r="N24" s="44"/>
      <c r="O24" s="45"/>
      <c r="P24" s="45"/>
      <c r="Q24" s="44"/>
      <c r="R24" s="44"/>
      <c r="S24" s="44"/>
      <c r="T24" s="48"/>
      <c r="U24" s="48"/>
      <c r="V24" s="48"/>
      <c r="W24" s="44"/>
      <c r="X24" s="45"/>
    </row>
    <row r="25" spans="1:25" ht="12.75">
      <c r="A25" s="1">
        <v>9</v>
      </c>
      <c r="B25" s="2" t="s">
        <v>67</v>
      </c>
      <c r="C25" s="3" t="s">
        <v>68</v>
      </c>
      <c r="D25" s="4" t="s">
        <v>69</v>
      </c>
      <c r="E25" s="5">
        <v>594.45</v>
      </c>
      <c r="F25" s="6" t="s">
        <v>65</v>
      </c>
      <c r="G25"/>
      <c r="H25" s="7">
        <f>ROUND(E25*G25,2)</f>
        <v>0</v>
      </c>
      <c r="J25" s="7">
        <f>ROUND(E25*G25,2)</f>
        <v>0</v>
      </c>
      <c r="X25" s="3"/>
      <c r="Y25" s="3"/>
    </row>
    <row r="26" spans="4:24" ht="12.75">
      <c r="D26" s="43" t="s">
        <v>70</v>
      </c>
      <c r="E26" s="44"/>
      <c r="F26" s="45"/>
      <c r="G26"/>
      <c r="H26" s="46"/>
      <c r="I26" s="46"/>
      <c r="J26" s="46"/>
      <c r="K26" s="47"/>
      <c r="L26" s="47"/>
      <c r="M26" s="44"/>
      <c r="N26" s="44"/>
      <c r="O26" s="45"/>
      <c r="P26" s="45"/>
      <c r="Q26" s="44"/>
      <c r="R26" s="44"/>
      <c r="S26" s="44"/>
      <c r="T26" s="48"/>
      <c r="U26" s="48"/>
      <c r="V26" s="48"/>
      <c r="W26" s="44"/>
      <c r="X26" s="45"/>
    </row>
    <row r="27" spans="1:25" ht="12.75">
      <c r="A27" s="1">
        <v>10</v>
      </c>
      <c r="B27" s="2" t="s">
        <v>67</v>
      </c>
      <c r="C27" s="3" t="s">
        <v>71</v>
      </c>
      <c r="D27" s="4" t="s">
        <v>72</v>
      </c>
      <c r="E27" s="5">
        <v>594.45</v>
      </c>
      <c r="F27" s="6" t="s">
        <v>65</v>
      </c>
      <c r="G27"/>
      <c r="H27" s="7">
        <f>ROUND(E27*G27,2)</f>
        <v>0</v>
      </c>
      <c r="J27" s="7">
        <f>ROUND(E27*G27,2)</f>
        <v>0</v>
      </c>
      <c r="X27" s="3"/>
      <c r="Y27" s="3"/>
    </row>
    <row r="28" spans="1:25" ht="12.75">
      <c r="A28" s="1">
        <v>11</v>
      </c>
      <c r="B28" s="2" t="s">
        <v>43</v>
      </c>
      <c r="C28" s="3" t="s">
        <v>73</v>
      </c>
      <c r="D28" s="4" t="s">
        <v>74</v>
      </c>
      <c r="E28" s="5">
        <v>65.625</v>
      </c>
      <c r="F28" s="6" t="s">
        <v>65</v>
      </c>
      <c r="G28"/>
      <c r="H28" s="7">
        <f>ROUND(E28*G28,2)</f>
        <v>0</v>
      </c>
      <c r="J28" s="7">
        <f>ROUND(E28*G28,2)</f>
        <v>0</v>
      </c>
      <c r="X28" s="3"/>
      <c r="Y28" s="3"/>
    </row>
    <row r="29" spans="4:24" ht="12.75">
      <c r="D29" s="43" t="s">
        <v>75</v>
      </c>
      <c r="E29" s="44"/>
      <c r="F29" s="45"/>
      <c r="G29"/>
      <c r="H29" s="46"/>
      <c r="I29" s="46"/>
      <c r="J29" s="46"/>
      <c r="K29" s="47"/>
      <c r="L29" s="47"/>
      <c r="M29" s="44"/>
      <c r="N29" s="44"/>
      <c r="O29" s="45"/>
      <c r="P29" s="45"/>
      <c r="Q29" s="44"/>
      <c r="R29" s="44"/>
      <c r="S29" s="44"/>
      <c r="T29" s="48"/>
      <c r="U29" s="48"/>
      <c r="V29" s="48"/>
      <c r="W29" s="44"/>
      <c r="X29" s="45"/>
    </row>
    <row r="30" spans="1:25" ht="12.75">
      <c r="A30" s="1">
        <v>12</v>
      </c>
      <c r="B30" s="2" t="s">
        <v>43</v>
      </c>
      <c r="C30" s="3" t="s">
        <v>76</v>
      </c>
      <c r="D30" s="4" t="s">
        <v>77</v>
      </c>
      <c r="E30" s="5">
        <v>65.625</v>
      </c>
      <c r="F30" s="6" t="s">
        <v>65</v>
      </c>
      <c r="G30"/>
      <c r="H30" s="7">
        <f>ROUND(E30*G30,2)</f>
        <v>0</v>
      </c>
      <c r="J30" s="7">
        <f>ROUND(E30*G30,2)</f>
        <v>0</v>
      </c>
      <c r="X30" s="3"/>
      <c r="Y30" s="3"/>
    </row>
    <row r="31" spans="1:25" ht="12.75">
      <c r="A31" s="1">
        <v>13</v>
      </c>
      <c r="B31" s="2" t="s">
        <v>43</v>
      </c>
      <c r="C31" s="3" t="s">
        <v>78</v>
      </c>
      <c r="D31" s="4" t="s">
        <v>79</v>
      </c>
      <c r="E31" s="5">
        <v>14.4</v>
      </c>
      <c r="F31" s="6" t="s">
        <v>65</v>
      </c>
      <c r="G31"/>
      <c r="H31" s="7">
        <f>ROUND(E31*G31,2)</f>
        <v>0</v>
      </c>
      <c r="J31" s="7">
        <f>ROUND(E31*G31,2)</f>
        <v>0</v>
      </c>
      <c r="X31" s="3"/>
      <c r="Y31" s="3"/>
    </row>
    <row r="32" spans="4:24" ht="12.75">
      <c r="D32" s="43" t="s">
        <v>80</v>
      </c>
      <c r="E32" s="44"/>
      <c r="F32" s="45"/>
      <c r="G32"/>
      <c r="H32" s="46"/>
      <c r="I32" s="46"/>
      <c r="J32" s="46"/>
      <c r="K32" s="47"/>
      <c r="L32" s="47"/>
      <c r="M32" s="44"/>
      <c r="N32" s="44"/>
      <c r="O32" s="45"/>
      <c r="P32" s="45"/>
      <c r="Q32" s="44"/>
      <c r="R32" s="44"/>
      <c r="S32" s="44"/>
      <c r="T32" s="48"/>
      <c r="U32" s="48"/>
      <c r="V32" s="48"/>
      <c r="W32" s="44"/>
      <c r="X32" s="45"/>
    </row>
    <row r="33" spans="1:25" ht="12.75">
      <c r="A33" s="1">
        <v>14</v>
      </c>
      <c r="B33" s="2" t="s">
        <v>43</v>
      </c>
      <c r="C33" s="3" t="s">
        <v>81</v>
      </c>
      <c r="D33" s="4" t="s">
        <v>82</v>
      </c>
      <c r="E33" s="5">
        <v>14.4</v>
      </c>
      <c r="F33" s="6" t="s">
        <v>65</v>
      </c>
      <c r="G33"/>
      <c r="H33" s="7">
        <f>ROUND(E33*G33,2)</f>
        <v>0</v>
      </c>
      <c r="J33" s="7">
        <f>ROUND(E33*G33,2)</f>
        <v>0</v>
      </c>
      <c r="X33" s="3"/>
      <c r="Y33" s="3"/>
    </row>
    <row r="34" spans="1:25" ht="12.75">
      <c r="A34" s="1">
        <v>15</v>
      </c>
      <c r="B34" s="2" t="s">
        <v>43</v>
      </c>
      <c r="C34" s="3" t="s">
        <v>83</v>
      </c>
      <c r="D34" s="4" t="s">
        <v>84</v>
      </c>
      <c r="E34" s="5">
        <v>674.475</v>
      </c>
      <c r="F34" s="6" t="s">
        <v>65</v>
      </c>
      <c r="G34"/>
      <c r="H34" s="7">
        <f>ROUND(E34*G34,2)</f>
        <v>0</v>
      </c>
      <c r="J34" s="7">
        <f>ROUND(E34*G34,2)</f>
        <v>0</v>
      </c>
      <c r="X34" s="3"/>
      <c r="Y34" s="3"/>
    </row>
    <row r="35" spans="4:24" ht="12.75">
      <c r="D35" s="43" t="s">
        <v>85</v>
      </c>
      <c r="E35" s="44"/>
      <c r="F35" s="45"/>
      <c r="G35"/>
      <c r="H35" s="46"/>
      <c r="I35" s="46"/>
      <c r="J35" s="46"/>
      <c r="K35" s="47"/>
      <c r="L35" s="47"/>
      <c r="M35" s="44"/>
      <c r="N35" s="44"/>
      <c r="O35" s="45"/>
      <c r="P35" s="45"/>
      <c r="Q35" s="44"/>
      <c r="R35" s="44"/>
      <c r="S35" s="44"/>
      <c r="T35" s="48"/>
      <c r="U35" s="48"/>
      <c r="V35" s="48"/>
      <c r="W35" s="44"/>
      <c r="X35" s="45"/>
    </row>
    <row r="36" spans="1:25" ht="12.75">
      <c r="A36" s="1">
        <v>16</v>
      </c>
      <c r="B36" s="2" t="s">
        <v>43</v>
      </c>
      <c r="C36" s="3" t="s">
        <v>86</v>
      </c>
      <c r="D36" s="4" t="s">
        <v>87</v>
      </c>
      <c r="E36" s="5">
        <v>674.475</v>
      </c>
      <c r="F36" s="6" t="s">
        <v>65</v>
      </c>
      <c r="G36"/>
      <c r="H36" s="7">
        <f aca="true" t="shared" si="2" ref="H36:H41">ROUND(E36*G36,2)</f>
        <v>0</v>
      </c>
      <c r="J36" s="7">
        <f aca="true" t="shared" si="3" ref="J36:J42">ROUND(E36*G36,2)</f>
        <v>0</v>
      </c>
      <c r="X36" s="3"/>
      <c r="Y36" s="3"/>
    </row>
    <row r="37" spans="1:25" ht="12.75">
      <c r="A37" s="1">
        <v>17</v>
      </c>
      <c r="B37" s="2" t="s">
        <v>43</v>
      </c>
      <c r="C37" s="3" t="s">
        <v>88</v>
      </c>
      <c r="D37" s="4" t="s">
        <v>89</v>
      </c>
      <c r="E37" s="5">
        <v>710</v>
      </c>
      <c r="F37" s="6" t="s">
        <v>46</v>
      </c>
      <c r="G37"/>
      <c r="H37" s="7">
        <f t="shared" si="2"/>
        <v>0</v>
      </c>
      <c r="J37" s="7">
        <f t="shared" si="3"/>
        <v>0</v>
      </c>
      <c r="X37" s="3"/>
      <c r="Y37" s="3"/>
    </row>
    <row r="38" spans="1:25" ht="12.75">
      <c r="A38" s="1">
        <v>18</v>
      </c>
      <c r="B38" s="2" t="s">
        <v>43</v>
      </c>
      <c r="C38" s="3" t="s">
        <v>90</v>
      </c>
      <c r="D38" s="4" t="s">
        <v>91</v>
      </c>
      <c r="E38" s="5">
        <v>710</v>
      </c>
      <c r="F38" s="6" t="s">
        <v>46</v>
      </c>
      <c r="G38"/>
      <c r="H38" s="7">
        <f t="shared" si="2"/>
        <v>0</v>
      </c>
      <c r="J38" s="7">
        <f t="shared" si="3"/>
        <v>0</v>
      </c>
      <c r="X38" s="3"/>
      <c r="Y38" s="3"/>
    </row>
    <row r="39" spans="1:25" ht="12.75">
      <c r="A39" s="1">
        <v>19</v>
      </c>
      <c r="B39" s="2" t="s">
        <v>43</v>
      </c>
      <c r="C39" s="3" t="s">
        <v>92</v>
      </c>
      <c r="D39" s="4" t="s">
        <v>93</v>
      </c>
      <c r="E39" s="5">
        <v>2002</v>
      </c>
      <c r="F39" s="6" t="s">
        <v>46</v>
      </c>
      <c r="G39"/>
      <c r="H39" s="7">
        <f t="shared" si="2"/>
        <v>0</v>
      </c>
      <c r="J39" s="7">
        <f t="shared" si="3"/>
        <v>0</v>
      </c>
      <c r="X39" s="3"/>
      <c r="Y39" s="3"/>
    </row>
    <row r="40" spans="1:25" ht="12.75">
      <c r="A40" s="1">
        <v>20</v>
      </c>
      <c r="B40" s="2" t="s">
        <v>67</v>
      </c>
      <c r="C40" s="3" t="s">
        <v>94</v>
      </c>
      <c r="D40" s="4" t="s">
        <v>95</v>
      </c>
      <c r="E40" s="5">
        <v>710</v>
      </c>
      <c r="F40" s="6" t="s">
        <v>46</v>
      </c>
      <c r="G40"/>
      <c r="H40" s="7">
        <f t="shared" si="2"/>
        <v>0</v>
      </c>
      <c r="J40" s="7">
        <f t="shared" si="3"/>
        <v>0</v>
      </c>
      <c r="X40" s="3"/>
      <c r="Y40" s="3"/>
    </row>
    <row r="41" spans="1:25" ht="12.75">
      <c r="A41" s="1">
        <v>21</v>
      </c>
      <c r="B41" s="2" t="s">
        <v>96</v>
      </c>
      <c r="C41" s="3" t="s">
        <v>97</v>
      </c>
      <c r="D41" s="4" t="s">
        <v>98</v>
      </c>
      <c r="E41" s="5">
        <v>710</v>
      </c>
      <c r="F41" s="6" t="s">
        <v>46</v>
      </c>
      <c r="G41"/>
      <c r="H41" s="7">
        <f t="shared" si="2"/>
        <v>0</v>
      </c>
      <c r="J41" s="7">
        <f t="shared" si="3"/>
        <v>0</v>
      </c>
      <c r="X41" s="3"/>
      <c r="Y41" s="3"/>
    </row>
    <row r="42" spans="1:25" ht="12.75">
      <c r="A42" s="1">
        <v>22</v>
      </c>
      <c r="B42" s="2" t="s">
        <v>99</v>
      </c>
      <c r="C42" s="3" t="s">
        <v>100</v>
      </c>
      <c r="D42" s="4" t="s">
        <v>101</v>
      </c>
      <c r="E42" s="5">
        <v>22.365</v>
      </c>
      <c r="F42" s="6" t="s">
        <v>102</v>
      </c>
      <c r="G42"/>
      <c r="I42" s="7">
        <f>ROUND(E42*G42,2)</f>
        <v>0</v>
      </c>
      <c r="J42" s="7">
        <f t="shared" si="3"/>
        <v>0</v>
      </c>
      <c r="X42" s="3"/>
      <c r="Y42" s="3"/>
    </row>
    <row r="43" spans="4:24" ht="12.75">
      <c r="D43" s="43" t="s">
        <v>103</v>
      </c>
      <c r="E43" s="44"/>
      <c r="F43" s="45"/>
      <c r="G43"/>
      <c r="H43" s="46"/>
      <c r="I43" s="46"/>
      <c r="J43" s="46"/>
      <c r="K43" s="47"/>
      <c r="L43" s="47"/>
      <c r="M43" s="44"/>
      <c r="N43" s="44"/>
      <c r="O43" s="45"/>
      <c r="P43" s="45"/>
      <c r="Q43" s="44"/>
      <c r="R43" s="44"/>
      <c r="S43" s="44"/>
      <c r="T43" s="48"/>
      <c r="U43" s="48"/>
      <c r="V43" s="48"/>
      <c r="W43" s="44"/>
      <c r="X43" s="45"/>
    </row>
    <row r="44" spans="4:14" ht="12.75">
      <c r="D44" s="49" t="s">
        <v>104</v>
      </c>
      <c r="E44" s="50">
        <f>J44</f>
        <v>0</v>
      </c>
      <c r="G44"/>
      <c r="H44" s="50">
        <f>SUM(H12:H43)</f>
        <v>0</v>
      </c>
      <c r="I44" s="50">
        <f>SUM(I12:I43)</f>
        <v>0</v>
      </c>
      <c r="J44" s="50">
        <f>SUM(J12:J43)</f>
        <v>0</v>
      </c>
      <c r="L44" s="51"/>
      <c r="N44" s="52"/>
    </row>
    <row r="45" ht="12.75">
      <c r="G45"/>
    </row>
    <row r="46" spans="2:7" ht="12.75">
      <c r="B46" s="3" t="s">
        <v>105</v>
      </c>
      <c r="G46"/>
    </row>
    <row r="47" spans="1:25" ht="12.75">
      <c r="A47" s="1">
        <v>23</v>
      </c>
      <c r="B47" s="2" t="s">
        <v>106</v>
      </c>
      <c r="C47" s="3" t="s">
        <v>107</v>
      </c>
      <c r="D47" s="4" t="s">
        <v>108</v>
      </c>
      <c r="E47" s="5">
        <v>46.875</v>
      </c>
      <c r="F47" s="6" t="s">
        <v>65</v>
      </c>
      <c r="G47"/>
      <c r="H47" s="7">
        <f>ROUND(E47*G47,2)</f>
        <v>0</v>
      </c>
      <c r="J47" s="7">
        <f>ROUND(E47*G47,2)</f>
        <v>0</v>
      </c>
      <c r="X47" s="3"/>
      <c r="Y47" s="3"/>
    </row>
    <row r="48" spans="4:24" ht="12.75">
      <c r="D48" s="43" t="s">
        <v>109</v>
      </c>
      <c r="E48" s="44"/>
      <c r="F48" s="45"/>
      <c r="G48"/>
      <c r="H48" s="46"/>
      <c r="I48" s="46"/>
      <c r="J48" s="46"/>
      <c r="K48" s="47"/>
      <c r="L48" s="47"/>
      <c r="M48" s="44"/>
      <c r="N48" s="44"/>
      <c r="O48" s="45"/>
      <c r="P48" s="45"/>
      <c r="Q48" s="44"/>
      <c r="R48" s="44"/>
      <c r="S48" s="44"/>
      <c r="T48" s="48"/>
      <c r="U48" s="48"/>
      <c r="V48" s="48"/>
      <c r="W48" s="44"/>
      <c r="X48" s="45"/>
    </row>
    <row r="49" spans="1:25" ht="12.75">
      <c r="A49" s="1">
        <v>24</v>
      </c>
      <c r="B49" s="2" t="s">
        <v>99</v>
      </c>
      <c r="C49" s="3" t="s">
        <v>110</v>
      </c>
      <c r="D49" s="4" t="s">
        <v>111</v>
      </c>
      <c r="E49" s="5">
        <v>375</v>
      </c>
      <c r="F49" s="6" t="s">
        <v>60</v>
      </c>
      <c r="G49"/>
      <c r="I49" s="7">
        <f>ROUND(E49*G49,2)</f>
        <v>0</v>
      </c>
      <c r="J49" s="7">
        <f>ROUND(E49*G49,2)</f>
        <v>0</v>
      </c>
      <c r="X49" s="3"/>
      <c r="Y49" s="3"/>
    </row>
    <row r="50" spans="1:25" ht="12.75">
      <c r="A50" s="1">
        <v>25</v>
      </c>
      <c r="B50" s="2" t="s">
        <v>106</v>
      </c>
      <c r="C50" s="3" t="s">
        <v>112</v>
      </c>
      <c r="D50" s="4" t="s">
        <v>113</v>
      </c>
      <c r="E50" s="5">
        <v>18.75</v>
      </c>
      <c r="F50" s="6" t="s">
        <v>65</v>
      </c>
      <c r="G50"/>
      <c r="H50" s="7">
        <f>ROUND(E50*G50,2)</f>
        <v>0</v>
      </c>
      <c r="J50" s="7">
        <f>ROUND(E50*G50,2)</f>
        <v>0</v>
      </c>
      <c r="X50" s="3"/>
      <c r="Y50" s="3"/>
    </row>
    <row r="51" spans="4:24" ht="12.75">
      <c r="D51" s="43" t="s">
        <v>114</v>
      </c>
      <c r="E51" s="44"/>
      <c r="F51" s="45"/>
      <c r="G51"/>
      <c r="H51" s="46"/>
      <c r="I51" s="46"/>
      <c r="J51" s="46"/>
      <c r="K51" s="47"/>
      <c r="L51" s="47"/>
      <c r="M51" s="44"/>
      <c r="N51" s="44"/>
      <c r="O51" s="45"/>
      <c r="P51" s="45"/>
      <c r="Q51" s="44"/>
      <c r="R51" s="44"/>
      <c r="S51" s="44"/>
      <c r="T51" s="48"/>
      <c r="U51" s="48"/>
      <c r="V51" s="48"/>
      <c r="W51" s="44"/>
      <c r="X51" s="45"/>
    </row>
    <row r="52" spans="1:25" ht="12.75">
      <c r="A52" s="1">
        <v>26</v>
      </c>
      <c r="B52" s="2" t="s">
        <v>115</v>
      </c>
      <c r="C52" s="3" t="s">
        <v>116</v>
      </c>
      <c r="D52" s="4" t="s">
        <v>117</v>
      </c>
      <c r="E52" s="5">
        <v>375</v>
      </c>
      <c r="F52" s="6" t="s">
        <v>60</v>
      </c>
      <c r="G52"/>
      <c r="H52" s="7">
        <f>ROUND(E52*G52,2)</f>
        <v>0</v>
      </c>
      <c r="J52" s="7">
        <f>ROUND(E52*G52,2)</f>
        <v>0</v>
      </c>
      <c r="X52" s="3"/>
      <c r="Y52" s="3"/>
    </row>
    <row r="53" spans="4:14" ht="12.75">
      <c r="D53" s="49" t="s">
        <v>118</v>
      </c>
      <c r="E53" s="50">
        <f>J53</f>
        <v>0</v>
      </c>
      <c r="G53"/>
      <c r="H53" s="50">
        <f>SUM(H46:H52)</f>
        <v>0</v>
      </c>
      <c r="I53" s="50">
        <f>SUM(I46:I52)</f>
        <v>0</v>
      </c>
      <c r="J53" s="50">
        <f>SUM(J46:J52)</f>
        <v>0</v>
      </c>
      <c r="L53" s="51"/>
      <c r="N53" s="52"/>
    </row>
    <row r="54" ht="12.75">
      <c r="G54"/>
    </row>
    <row r="55" spans="2:7" ht="12.75">
      <c r="B55" s="3" t="s">
        <v>119</v>
      </c>
      <c r="G55"/>
    </row>
    <row r="56" spans="1:25" ht="12.75">
      <c r="A56" s="1">
        <v>27</v>
      </c>
      <c r="B56" s="2" t="s">
        <v>48</v>
      </c>
      <c r="C56" s="3" t="s">
        <v>120</v>
      </c>
      <c r="D56" s="4" t="s">
        <v>121</v>
      </c>
      <c r="E56" s="5">
        <v>425</v>
      </c>
      <c r="F56" s="6" t="s">
        <v>46</v>
      </c>
      <c r="G56"/>
      <c r="H56" s="7">
        <f>ROUND(E56*G56,2)</f>
        <v>0</v>
      </c>
      <c r="J56" s="7">
        <f>ROUND(E56*G56,2)</f>
        <v>0</v>
      </c>
      <c r="X56" s="3"/>
      <c r="Y56" s="3"/>
    </row>
    <row r="57" spans="1:25" ht="12.75">
      <c r="A57" s="1">
        <v>28</v>
      </c>
      <c r="B57" s="2" t="s">
        <v>48</v>
      </c>
      <c r="C57" s="3" t="s">
        <v>122</v>
      </c>
      <c r="D57" s="4" t="s">
        <v>123</v>
      </c>
      <c r="E57" s="5">
        <v>1543.5</v>
      </c>
      <c r="F57" s="6" t="s">
        <v>46</v>
      </c>
      <c r="G57"/>
      <c r="H57" s="7">
        <f>ROUND(E57*G57,2)</f>
        <v>0</v>
      </c>
      <c r="J57" s="7">
        <f>ROUND(E57*G57,2)</f>
        <v>0</v>
      </c>
      <c r="X57" s="3"/>
      <c r="Y57" s="3"/>
    </row>
    <row r="58" spans="1:25" ht="12.75">
      <c r="A58" s="1">
        <v>29</v>
      </c>
      <c r="B58" s="2" t="s">
        <v>48</v>
      </c>
      <c r="C58" s="3" t="s">
        <v>124</v>
      </c>
      <c r="D58" s="4" t="s">
        <v>125</v>
      </c>
      <c r="E58" s="5">
        <v>1543.5</v>
      </c>
      <c r="F58" s="6" t="s">
        <v>46</v>
      </c>
      <c r="G58"/>
      <c r="H58" s="7">
        <f>ROUND(E58*G58,2)</f>
        <v>0</v>
      </c>
      <c r="J58" s="7">
        <f>ROUND(E58*G58,2)</f>
        <v>0</v>
      </c>
      <c r="X58" s="3"/>
      <c r="Y58" s="3"/>
    </row>
    <row r="59" spans="4:24" ht="12.75">
      <c r="D59" s="43" t="s">
        <v>126</v>
      </c>
      <c r="E59" s="44"/>
      <c r="F59" s="45"/>
      <c r="G59"/>
      <c r="H59" s="46"/>
      <c r="I59" s="46"/>
      <c r="J59" s="46"/>
      <c r="K59" s="47"/>
      <c r="L59" s="47"/>
      <c r="M59" s="44"/>
      <c r="N59" s="44"/>
      <c r="O59" s="45"/>
      <c r="P59" s="45"/>
      <c r="Q59" s="44"/>
      <c r="R59" s="44"/>
      <c r="S59" s="44"/>
      <c r="T59" s="48"/>
      <c r="U59" s="48"/>
      <c r="V59" s="48"/>
      <c r="W59" s="44"/>
      <c r="X59" s="45"/>
    </row>
    <row r="60" spans="1:25" ht="12.75">
      <c r="A60" s="1">
        <v>30</v>
      </c>
      <c r="B60" s="2" t="s">
        <v>48</v>
      </c>
      <c r="C60" s="3" t="s">
        <v>127</v>
      </c>
      <c r="D60" s="4" t="s">
        <v>128</v>
      </c>
      <c r="E60" s="5">
        <v>33.5</v>
      </c>
      <c r="F60" s="6" t="s">
        <v>46</v>
      </c>
      <c r="G60"/>
      <c r="H60" s="7">
        <f>ROUND(E60*G60,2)</f>
        <v>0</v>
      </c>
      <c r="J60" s="7">
        <f>ROUND(E60*G60,2)</f>
        <v>0</v>
      </c>
      <c r="X60" s="3"/>
      <c r="Y60" s="3"/>
    </row>
    <row r="61" spans="4:24" ht="12.75">
      <c r="D61" s="43" t="s">
        <v>129</v>
      </c>
      <c r="E61" s="44"/>
      <c r="F61" s="45"/>
      <c r="G61"/>
      <c r="H61" s="46"/>
      <c r="I61" s="46"/>
      <c r="J61" s="46"/>
      <c r="K61" s="47"/>
      <c r="L61" s="47"/>
      <c r="M61" s="44"/>
      <c r="N61" s="44"/>
      <c r="O61" s="45"/>
      <c r="P61" s="45"/>
      <c r="Q61" s="44"/>
      <c r="R61" s="44"/>
      <c r="S61" s="44"/>
      <c r="T61" s="48"/>
      <c r="U61" s="48"/>
      <c r="V61" s="48"/>
      <c r="W61" s="44"/>
      <c r="X61" s="45"/>
    </row>
    <row r="62" spans="1:25" ht="12.75">
      <c r="A62" s="1">
        <v>31</v>
      </c>
      <c r="B62" s="2" t="s">
        <v>48</v>
      </c>
      <c r="C62" s="3" t="s">
        <v>130</v>
      </c>
      <c r="D62" s="4" t="s">
        <v>131</v>
      </c>
      <c r="E62" s="5">
        <v>33.5</v>
      </c>
      <c r="F62" s="6" t="s">
        <v>46</v>
      </c>
      <c r="G62"/>
      <c r="H62" s="7">
        <f>ROUND(E62*G62,2)</f>
        <v>0</v>
      </c>
      <c r="J62" s="7">
        <f>ROUND(E62*G62,2)</f>
        <v>0</v>
      </c>
      <c r="X62" s="3"/>
      <c r="Y62" s="3"/>
    </row>
    <row r="63" spans="1:25" ht="12.75">
      <c r="A63" s="1">
        <v>32</v>
      </c>
      <c r="B63" s="2" t="s">
        <v>43</v>
      </c>
      <c r="C63" s="3" t="s">
        <v>132</v>
      </c>
      <c r="D63" s="4" t="s">
        <v>133</v>
      </c>
      <c r="E63" s="5">
        <v>1543.5</v>
      </c>
      <c r="F63" s="6" t="s">
        <v>46</v>
      </c>
      <c r="G63"/>
      <c r="H63" s="7">
        <f>ROUND(E63*G63,2)</f>
        <v>0</v>
      </c>
      <c r="J63" s="7">
        <f>ROUND(E63*G63,2)</f>
        <v>0</v>
      </c>
      <c r="X63" s="3"/>
      <c r="Y63" s="3"/>
    </row>
    <row r="64" spans="4:24" ht="12.75">
      <c r="D64" s="43" t="s">
        <v>51</v>
      </c>
      <c r="E64" s="44"/>
      <c r="F64" s="45"/>
      <c r="G64"/>
      <c r="H64" s="46"/>
      <c r="I64" s="46"/>
      <c r="J64" s="46"/>
      <c r="K64" s="47"/>
      <c r="L64" s="47"/>
      <c r="M64" s="44"/>
      <c r="N64" s="44"/>
      <c r="O64" s="45"/>
      <c r="P64" s="45"/>
      <c r="Q64" s="44"/>
      <c r="R64" s="44"/>
      <c r="S64" s="44"/>
      <c r="T64" s="48"/>
      <c r="U64" s="48"/>
      <c r="V64" s="48"/>
      <c r="W64" s="44"/>
      <c r="X64" s="45"/>
    </row>
    <row r="65" spans="1:25" ht="12.75">
      <c r="A65" s="1">
        <v>33</v>
      </c>
      <c r="B65" s="2" t="s">
        <v>43</v>
      </c>
      <c r="C65" s="3" t="s">
        <v>134</v>
      </c>
      <c r="D65" s="4" t="s">
        <v>135</v>
      </c>
      <c r="E65" s="5">
        <v>647.5</v>
      </c>
      <c r="F65" s="6" t="s">
        <v>46</v>
      </c>
      <c r="G65"/>
      <c r="H65" s="7">
        <f>ROUND(E65*G65,2)</f>
        <v>0</v>
      </c>
      <c r="J65" s="7">
        <f>ROUND(E65*G65,2)</f>
        <v>0</v>
      </c>
      <c r="X65" s="3"/>
      <c r="Y65" s="3"/>
    </row>
    <row r="66" spans="1:25" ht="12.75">
      <c r="A66" s="1">
        <v>34</v>
      </c>
      <c r="B66" s="2" t="s">
        <v>48</v>
      </c>
      <c r="C66" s="3" t="s">
        <v>136</v>
      </c>
      <c r="D66" s="4" t="s">
        <v>137</v>
      </c>
      <c r="E66" s="5">
        <v>2191</v>
      </c>
      <c r="F66" s="6" t="s">
        <v>46</v>
      </c>
      <c r="G66"/>
      <c r="H66" s="7">
        <f>ROUND(E66*G66,2)</f>
        <v>0</v>
      </c>
      <c r="J66" s="7">
        <f>ROUND(E66*G66,2)</f>
        <v>0</v>
      </c>
      <c r="X66" s="3"/>
      <c r="Y66" s="3"/>
    </row>
    <row r="67" spans="4:24" ht="12.75">
      <c r="D67" s="43" t="s">
        <v>138</v>
      </c>
      <c r="E67" s="44"/>
      <c r="F67" s="45"/>
      <c r="G67"/>
      <c r="H67" s="46"/>
      <c r="I67" s="46"/>
      <c r="J67" s="46"/>
      <c r="K67" s="47"/>
      <c r="L67" s="47"/>
      <c r="M67" s="44"/>
      <c r="N67" s="44"/>
      <c r="O67" s="45"/>
      <c r="P67" s="45"/>
      <c r="Q67" s="44"/>
      <c r="R67" s="44"/>
      <c r="S67" s="44"/>
      <c r="T67" s="48"/>
      <c r="U67" s="48"/>
      <c r="V67" s="48"/>
      <c r="W67" s="44"/>
      <c r="X67" s="45"/>
    </row>
    <row r="68" spans="1:25" ht="12.75">
      <c r="A68" s="1">
        <v>35</v>
      </c>
      <c r="B68" s="2" t="s">
        <v>48</v>
      </c>
      <c r="C68" s="3" t="s">
        <v>139</v>
      </c>
      <c r="D68" s="4" t="s">
        <v>140</v>
      </c>
      <c r="E68" s="5">
        <v>1543.5</v>
      </c>
      <c r="F68" s="6" t="s">
        <v>46</v>
      </c>
      <c r="G68"/>
      <c r="H68" s="7">
        <f>ROUND(E68*G68,2)</f>
        <v>0</v>
      </c>
      <c r="J68" s="7">
        <f>ROUND(E68*G68,2)</f>
        <v>0</v>
      </c>
      <c r="X68" s="3"/>
      <c r="Y68" s="3"/>
    </row>
    <row r="69" spans="1:25" ht="12.75">
      <c r="A69" s="1">
        <v>36</v>
      </c>
      <c r="B69" s="2" t="s">
        <v>48</v>
      </c>
      <c r="C69" s="3" t="s">
        <v>141</v>
      </c>
      <c r="D69" s="4" t="s">
        <v>142</v>
      </c>
      <c r="E69" s="5">
        <v>1543.5</v>
      </c>
      <c r="F69" s="6" t="s">
        <v>46</v>
      </c>
      <c r="G69"/>
      <c r="H69" s="7">
        <f>ROUND(E69*G69,2)</f>
        <v>0</v>
      </c>
      <c r="J69" s="7">
        <f>ROUND(E69*G69,2)</f>
        <v>0</v>
      </c>
      <c r="X69" s="3"/>
      <c r="Y69" s="3"/>
    </row>
    <row r="70" spans="1:25" ht="12.75">
      <c r="A70" s="1">
        <v>37</v>
      </c>
      <c r="B70" s="2" t="s">
        <v>48</v>
      </c>
      <c r="C70" s="3" t="s">
        <v>143</v>
      </c>
      <c r="D70" s="4" t="s">
        <v>144</v>
      </c>
      <c r="E70" s="5">
        <v>425</v>
      </c>
      <c r="F70" s="6" t="s">
        <v>46</v>
      </c>
      <c r="G70"/>
      <c r="H70" s="7">
        <f>ROUND(E70*G70,2)</f>
        <v>0</v>
      </c>
      <c r="J70" s="7">
        <f>ROUND(E70*G70,2)</f>
        <v>0</v>
      </c>
      <c r="X70" s="3"/>
      <c r="Y70" s="3"/>
    </row>
    <row r="71" spans="1:25" ht="12.75">
      <c r="A71" s="1">
        <v>38</v>
      </c>
      <c r="B71" s="2" t="s">
        <v>48</v>
      </c>
      <c r="C71" s="3" t="s">
        <v>145</v>
      </c>
      <c r="D71" s="4" t="s">
        <v>146</v>
      </c>
      <c r="E71" s="5">
        <v>33.5</v>
      </c>
      <c r="F71" s="6" t="s">
        <v>46</v>
      </c>
      <c r="G71"/>
      <c r="H71" s="7">
        <f>ROUND(E71*G71,2)</f>
        <v>0</v>
      </c>
      <c r="J71" s="7">
        <f>ROUND(E71*G71,2)</f>
        <v>0</v>
      </c>
      <c r="X71" s="3"/>
      <c r="Y71" s="3"/>
    </row>
    <row r="72" spans="1:25" ht="12.75">
      <c r="A72" s="1">
        <v>39</v>
      </c>
      <c r="B72" s="2" t="s">
        <v>99</v>
      </c>
      <c r="C72" s="3" t="s">
        <v>147</v>
      </c>
      <c r="D72" s="4" t="s">
        <v>148</v>
      </c>
      <c r="E72" s="5">
        <v>386.325</v>
      </c>
      <c r="F72" s="6" t="s">
        <v>46</v>
      </c>
      <c r="G72"/>
      <c r="I72" s="7">
        <f>ROUND(E72*G72,2)</f>
        <v>0</v>
      </c>
      <c r="J72" s="7">
        <f>ROUND(E72*G72,2)</f>
        <v>0</v>
      </c>
      <c r="X72" s="3"/>
      <c r="Y72" s="3"/>
    </row>
    <row r="73" spans="4:24" ht="12.75">
      <c r="D73" s="43" t="s">
        <v>149</v>
      </c>
      <c r="E73" s="44"/>
      <c r="F73" s="45"/>
      <c r="G73"/>
      <c r="H73" s="46"/>
      <c r="I73" s="46"/>
      <c r="J73" s="46"/>
      <c r="K73" s="47"/>
      <c r="L73" s="47"/>
      <c r="M73" s="44"/>
      <c r="N73" s="44"/>
      <c r="O73" s="45"/>
      <c r="P73" s="45"/>
      <c r="Q73" s="44"/>
      <c r="R73" s="44"/>
      <c r="S73" s="44"/>
      <c r="T73" s="48"/>
      <c r="U73" s="48"/>
      <c r="V73" s="48"/>
      <c r="W73" s="44"/>
      <c r="X73" s="45"/>
    </row>
    <row r="74" spans="1:25" ht="12.75">
      <c r="A74" s="1">
        <v>40</v>
      </c>
      <c r="B74" s="2" t="s">
        <v>99</v>
      </c>
      <c r="C74" s="3" t="s">
        <v>150</v>
      </c>
      <c r="D74" s="4" t="s">
        <v>341</v>
      </c>
      <c r="E74" s="5">
        <v>33.835</v>
      </c>
      <c r="F74" s="6" t="s">
        <v>46</v>
      </c>
      <c r="G74"/>
      <c r="I74" s="7">
        <f>ROUND(E74*G74,2)</f>
        <v>0</v>
      </c>
      <c r="J74" s="7">
        <f>ROUND(E74*G74,2)</f>
        <v>0</v>
      </c>
      <c r="X74" s="3"/>
      <c r="Y74" s="3"/>
    </row>
    <row r="75" spans="4:24" ht="12.75">
      <c r="D75" s="43" t="s">
        <v>151</v>
      </c>
      <c r="E75" s="44"/>
      <c r="F75" s="45"/>
      <c r="G75"/>
      <c r="H75" s="46"/>
      <c r="I75" s="46"/>
      <c r="J75" s="46"/>
      <c r="K75" s="47"/>
      <c r="L75" s="47"/>
      <c r="M75" s="44"/>
      <c r="N75" s="44"/>
      <c r="O75" s="45"/>
      <c r="P75" s="45"/>
      <c r="Q75" s="44"/>
      <c r="R75" s="44"/>
      <c r="S75" s="44"/>
      <c r="T75" s="48"/>
      <c r="U75" s="48"/>
      <c r="V75" s="48"/>
      <c r="W75" s="44"/>
      <c r="X75" s="45"/>
    </row>
    <row r="76" spans="1:25" ht="20.25">
      <c r="A76" s="1">
        <v>41</v>
      </c>
      <c r="B76" s="2" t="s">
        <v>99</v>
      </c>
      <c r="C76" s="3" t="s">
        <v>152</v>
      </c>
      <c r="D76" s="4" t="s">
        <v>342</v>
      </c>
      <c r="E76" s="5">
        <v>14.746</v>
      </c>
      <c r="F76" s="6" t="s">
        <v>46</v>
      </c>
      <c r="G76"/>
      <c r="I76" s="7">
        <f>ROUND(E76*G76,2)</f>
        <v>0</v>
      </c>
      <c r="J76" s="7">
        <f>ROUND(E76*G76,2)</f>
        <v>0</v>
      </c>
      <c r="X76" s="3"/>
      <c r="Y76" s="3"/>
    </row>
    <row r="77" spans="4:24" ht="12.75">
      <c r="D77" s="43" t="s">
        <v>153</v>
      </c>
      <c r="E77" s="44"/>
      <c r="F77" s="45"/>
      <c r="G77"/>
      <c r="H77" s="46"/>
      <c r="I77" s="46"/>
      <c r="J77" s="46"/>
      <c r="K77" s="47"/>
      <c r="L77" s="47"/>
      <c r="M77" s="44"/>
      <c r="N77" s="44"/>
      <c r="O77" s="45"/>
      <c r="P77" s="45"/>
      <c r="Q77" s="44"/>
      <c r="R77" s="44"/>
      <c r="S77" s="44"/>
      <c r="T77" s="48"/>
      <c r="U77" s="48"/>
      <c r="V77" s="48"/>
      <c r="W77" s="44"/>
      <c r="X77" s="45"/>
    </row>
    <row r="78" spans="1:25" ht="20.25">
      <c r="A78" s="1">
        <v>42</v>
      </c>
      <c r="B78" s="2" t="s">
        <v>99</v>
      </c>
      <c r="C78" s="3" t="s">
        <v>154</v>
      </c>
      <c r="D78" s="4" t="s">
        <v>343</v>
      </c>
      <c r="E78" s="5">
        <v>9.898</v>
      </c>
      <c r="F78" s="6" t="s">
        <v>46</v>
      </c>
      <c r="G78"/>
      <c r="I78" s="7">
        <f>ROUND(E78*G78,2)</f>
        <v>0</v>
      </c>
      <c r="J78" s="7">
        <f>ROUND(E78*G78,2)</f>
        <v>0</v>
      </c>
      <c r="X78" s="3"/>
      <c r="Y78" s="3"/>
    </row>
    <row r="79" spans="4:24" ht="12.75">
      <c r="D79" s="43" t="s">
        <v>155</v>
      </c>
      <c r="E79" s="44"/>
      <c r="F79" s="45"/>
      <c r="G79"/>
      <c r="H79" s="46"/>
      <c r="I79" s="46"/>
      <c r="J79" s="46"/>
      <c r="K79" s="47"/>
      <c r="L79" s="47"/>
      <c r="M79" s="44"/>
      <c r="N79" s="44"/>
      <c r="O79" s="45"/>
      <c r="P79" s="45"/>
      <c r="Q79" s="44"/>
      <c r="R79" s="44"/>
      <c r="S79" s="44"/>
      <c r="T79" s="48"/>
      <c r="U79" s="48"/>
      <c r="V79" s="48"/>
      <c r="W79" s="44"/>
      <c r="X79" s="45"/>
    </row>
    <row r="80" spans="4:14" ht="12.75">
      <c r="D80" s="49" t="s">
        <v>156</v>
      </c>
      <c r="E80" s="50">
        <f>J80</f>
        <v>0</v>
      </c>
      <c r="G80"/>
      <c r="H80" s="50">
        <f>SUM(H55:H79)</f>
        <v>0</v>
      </c>
      <c r="I80" s="50">
        <f>SUM(I55:I79)</f>
        <v>0</v>
      </c>
      <c r="J80" s="50">
        <f>SUM(J55:J79)</f>
        <v>0</v>
      </c>
      <c r="L80" s="51"/>
      <c r="N80" s="52"/>
    </row>
    <row r="81" ht="12.75">
      <c r="G81"/>
    </row>
    <row r="82" spans="2:7" ht="12.75">
      <c r="B82" s="3" t="s">
        <v>157</v>
      </c>
      <c r="G82"/>
    </row>
    <row r="83" spans="1:25" ht="12.75">
      <c r="A83" s="1">
        <v>43</v>
      </c>
      <c r="B83" s="2" t="s">
        <v>158</v>
      </c>
      <c r="C83" s="3" t="s">
        <v>159</v>
      </c>
      <c r="D83" s="4" t="s">
        <v>160</v>
      </c>
      <c r="E83" s="5">
        <v>14.4</v>
      </c>
      <c r="F83" s="6" t="s">
        <v>65</v>
      </c>
      <c r="G83"/>
      <c r="H83" s="7">
        <f>ROUND(E83*G83,2)</f>
        <v>0</v>
      </c>
      <c r="J83" s="7">
        <f>ROUND(E83*G83,2)</f>
        <v>0</v>
      </c>
      <c r="X83" s="3"/>
      <c r="Y83" s="3"/>
    </row>
    <row r="84" spans="4:24" ht="12.75">
      <c r="D84" s="43" t="s">
        <v>80</v>
      </c>
      <c r="E84" s="44"/>
      <c r="F84" s="45"/>
      <c r="G84"/>
      <c r="H84" s="46"/>
      <c r="I84" s="46"/>
      <c r="J84" s="46"/>
      <c r="K84" s="47"/>
      <c r="L84" s="47"/>
      <c r="M84" s="44"/>
      <c r="N84" s="44"/>
      <c r="O84" s="45"/>
      <c r="P84" s="45"/>
      <c r="Q84" s="44"/>
      <c r="R84" s="44"/>
      <c r="S84" s="44"/>
      <c r="T84" s="48"/>
      <c r="U84" s="48"/>
      <c r="V84" s="48"/>
      <c r="W84" s="44"/>
      <c r="X84" s="45"/>
    </row>
    <row r="85" spans="4:14" ht="12.75">
      <c r="D85" s="49" t="s">
        <v>161</v>
      </c>
      <c r="E85" s="50">
        <f>J85</f>
        <v>0</v>
      </c>
      <c r="G85"/>
      <c r="H85" s="50">
        <f>SUM(H82:H84)</f>
        <v>0</v>
      </c>
      <c r="I85" s="50">
        <f>SUM(I82:I84)</f>
        <v>0</v>
      </c>
      <c r="J85" s="50">
        <f>SUM(J82:J84)</f>
        <v>0</v>
      </c>
      <c r="L85" s="51"/>
      <c r="N85" s="52"/>
    </row>
    <row r="86" ht="12.75">
      <c r="G86"/>
    </row>
    <row r="87" spans="2:7" ht="12.75">
      <c r="B87" s="3" t="s">
        <v>162</v>
      </c>
      <c r="G87"/>
    </row>
    <row r="88" spans="1:25" ht="12.75">
      <c r="A88" s="1">
        <v>44</v>
      </c>
      <c r="B88" s="2" t="s">
        <v>48</v>
      </c>
      <c r="C88" s="3" t="s">
        <v>163</v>
      </c>
      <c r="D88" s="4" t="s">
        <v>164</v>
      </c>
      <c r="E88" s="5">
        <v>12</v>
      </c>
      <c r="F88" s="6" t="s">
        <v>165</v>
      </c>
      <c r="G88"/>
      <c r="H88" s="7">
        <f>ROUND(E88*G88,2)</f>
        <v>0</v>
      </c>
      <c r="J88" s="7">
        <f>ROUND(E88*G88,2)</f>
        <v>0</v>
      </c>
      <c r="X88" s="3"/>
      <c r="Y88" s="3"/>
    </row>
    <row r="89" spans="1:25" ht="12.75">
      <c r="A89" s="1">
        <v>45</v>
      </c>
      <c r="B89" s="2" t="s">
        <v>48</v>
      </c>
      <c r="C89" s="3" t="s">
        <v>166</v>
      </c>
      <c r="D89" s="4" t="s">
        <v>167</v>
      </c>
      <c r="E89" s="5">
        <v>11</v>
      </c>
      <c r="F89" s="6" t="s">
        <v>165</v>
      </c>
      <c r="G89"/>
      <c r="H89" s="7">
        <f>ROUND(E89*G89,2)</f>
        <v>0</v>
      </c>
      <c r="J89" s="7">
        <f>ROUND(E89*G89,2)</f>
        <v>0</v>
      </c>
      <c r="X89" s="3"/>
      <c r="Y89" s="3"/>
    </row>
    <row r="90" spans="4:14" ht="12.75">
      <c r="D90" s="49" t="s">
        <v>168</v>
      </c>
      <c r="E90" s="50">
        <f>J90</f>
        <v>0</v>
      </c>
      <c r="G90"/>
      <c r="H90" s="50">
        <f>SUM(H87:H89)</f>
        <v>0</v>
      </c>
      <c r="I90" s="50">
        <f>SUM(I87:I89)</f>
        <v>0</v>
      </c>
      <c r="J90" s="50">
        <f>SUM(J87:J89)</f>
        <v>0</v>
      </c>
      <c r="L90" s="51"/>
      <c r="N90" s="52"/>
    </row>
    <row r="91" ht="12.75">
      <c r="G91"/>
    </row>
    <row r="92" spans="2:7" ht="12.75">
      <c r="B92" s="3" t="s">
        <v>169</v>
      </c>
      <c r="G92"/>
    </row>
    <row r="93" spans="1:25" ht="12.75">
      <c r="A93" s="1">
        <v>46</v>
      </c>
      <c r="B93" s="2" t="s">
        <v>158</v>
      </c>
      <c r="C93" s="3" t="s">
        <v>170</v>
      </c>
      <c r="D93" s="4" t="s">
        <v>171</v>
      </c>
      <c r="E93" s="5">
        <v>161</v>
      </c>
      <c r="F93" s="6" t="s">
        <v>60</v>
      </c>
      <c r="G93"/>
      <c r="H93" s="7">
        <f>ROUND(E93*G93,2)</f>
        <v>0</v>
      </c>
      <c r="J93" s="7">
        <f aca="true" t="shared" si="4" ref="J93:J104">ROUND(E93*G93,2)</f>
        <v>0</v>
      </c>
      <c r="X93" s="3"/>
      <c r="Y93" s="3"/>
    </row>
    <row r="94" spans="1:25" ht="12.75">
      <c r="A94" s="1">
        <v>47</v>
      </c>
      <c r="B94" s="2" t="s">
        <v>99</v>
      </c>
      <c r="C94" s="3" t="s">
        <v>172</v>
      </c>
      <c r="D94" s="4" t="s">
        <v>173</v>
      </c>
      <c r="E94" s="5">
        <v>161</v>
      </c>
      <c r="F94" s="6" t="s">
        <v>60</v>
      </c>
      <c r="G94"/>
      <c r="I94" s="7">
        <f>ROUND(E94*G94,2)</f>
        <v>0</v>
      </c>
      <c r="J94" s="7">
        <f t="shared" si="4"/>
        <v>0</v>
      </c>
      <c r="X94" s="3"/>
      <c r="Y94" s="3"/>
    </row>
    <row r="95" spans="1:25" ht="12.75">
      <c r="A95" s="1">
        <v>48</v>
      </c>
      <c r="B95" s="2" t="s">
        <v>99</v>
      </c>
      <c r="C95" s="3" t="s">
        <v>174</v>
      </c>
      <c r="D95" s="4" t="s">
        <v>175</v>
      </c>
      <c r="E95" s="5">
        <v>161</v>
      </c>
      <c r="F95" s="6" t="s">
        <v>60</v>
      </c>
      <c r="G95"/>
      <c r="I95" s="7">
        <f>ROUND(E95*G95,2)</f>
        <v>0</v>
      </c>
      <c r="J95" s="7">
        <f t="shared" si="4"/>
        <v>0</v>
      </c>
      <c r="X95" s="3"/>
      <c r="Y95" s="3"/>
    </row>
    <row r="96" spans="1:25" ht="12.75">
      <c r="A96" s="1">
        <v>49</v>
      </c>
      <c r="B96" s="2" t="s">
        <v>48</v>
      </c>
      <c r="C96" s="3" t="s">
        <v>176</v>
      </c>
      <c r="D96" s="4" t="s">
        <v>177</v>
      </c>
      <c r="E96" s="5">
        <v>26</v>
      </c>
      <c r="F96" s="6" t="s">
        <v>165</v>
      </c>
      <c r="G96"/>
      <c r="H96" s="7">
        <f>ROUND(E96*G96,2)</f>
        <v>0</v>
      </c>
      <c r="J96" s="7">
        <f t="shared" si="4"/>
        <v>0</v>
      </c>
      <c r="X96" s="3"/>
      <c r="Y96" s="3"/>
    </row>
    <row r="97" spans="1:25" ht="20.25">
      <c r="A97" s="1">
        <v>50</v>
      </c>
      <c r="B97" s="2" t="s">
        <v>99</v>
      </c>
      <c r="C97" s="3" t="s">
        <v>178</v>
      </c>
      <c r="D97" s="4" t="s">
        <v>179</v>
      </c>
      <c r="E97" s="5">
        <v>4</v>
      </c>
      <c r="F97" s="6" t="s">
        <v>165</v>
      </c>
      <c r="G97"/>
      <c r="I97" s="7">
        <f aca="true" t="shared" si="5" ref="I97:I104">ROUND(E97*G97,2)</f>
        <v>0</v>
      </c>
      <c r="J97" s="7">
        <f t="shared" si="4"/>
        <v>0</v>
      </c>
      <c r="X97" s="3"/>
      <c r="Y97" s="3"/>
    </row>
    <row r="98" spans="1:25" ht="12.75">
      <c r="A98" s="1">
        <v>51</v>
      </c>
      <c r="B98" s="2" t="s">
        <v>99</v>
      </c>
      <c r="C98" s="3" t="s">
        <v>180</v>
      </c>
      <c r="D98" s="4" t="s">
        <v>181</v>
      </c>
      <c r="E98" s="5">
        <v>4</v>
      </c>
      <c r="F98" s="6" t="s">
        <v>165</v>
      </c>
      <c r="G98"/>
      <c r="I98" s="7">
        <f t="shared" si="5"/>
        <v>0</v>
      </c>
      <c r="J98" s="7">
        <f t="shared" si="4"/>
        <v>0</v>
      </c>
      <c r="X98" s="3"/>
      <c r="Y98" s="3"/>
    </row>
    <row r="99" spans="1:25" ht="12.75">
      <c r="A99" s="1">
        <v>52</v>
      </c>
      <c r="B99" s="2" t="s">
        <v>99</v>
      </c>
      <c r="C99" s="3" t="s">
        <v>182</v>
      </c>
      <c r="D99" s="4" t="s">
        <v>183</v>
      </c>
      <c r="E99" s="5">
        <v>4</v>
      </c>
      <c r="F99" s="6" t="s">
        <v>165</v>
      </c>
      <c r="G99"/>
      <c r="I99" s="7">
        <f t="shared" si="5"/>
        <v>0</v>
      </c>
      <c r="J99" s="7">
        <f t="shared" si="4"/>
        <v>0</v>
      </c>
      <c r="X99" s="3"/>
      <c r="Y99" s="3"/>
    </row>
    <row r="100" spans="1:25" ht="12.75">
      <c r="A100" s="1">
        <v>53</v>
      </c>
      <c r="B100" s="2" t="s">
        <v>99</v>
      </c>
      <c r="C100" s="3" t="s">
        <v>184</v>
      </c>
      <c r="D100" s="4" t="s">
        <v>185</v>
      </c>
      <c r="E100" s="5">
        <v>6</v>
      </c>
      <c r="F100" s="6" t="s">
        <v>165</v>
      </c>
      <c r="G100"/>
      <c r="I100" s="7">
        <f t="shared" si="5"/>
        <v>0</v>
      </c>
      <c r="J100" s="7">
        <f t="shared" si="4"/>
        <v>0</v>
      </c>
      <c r="X100" s="3"/>
      <c r="Y100" s="3"/>
    </row>
    <row r="101" spans="1:25" ht="12.75">
      <c r="A101" s="1">
        <v>54</v>
      </c>
      <c r="B101" s="2" t="s">
        <v>99</v>
      </c>
      <c r="C101" s="3" t="s">
        <v>186</v>
      </c>
      <c r="D101" s="4" t="s">
        <v>187</v>
      </c>
      <c r="E101" s="5">
        <v>1</v>
      </c>
      <c r="F101" s="6" t="s">
        <v>165</v>
      </c>
      <c r="G101"/>
      <c r="I101" s="7">
        <f t="shared" si="5"/>
        <v>0</v>
      </c>
      <c r="J101" s="7">
        <f t="shared" si="4"/>
        <v>0</v>
      </c>
      <c r="X101" s="3"/>
      <c r="Y101" s="3"/>
    </row>
    <row r="102" spans="1:25" ht="12.75">
      <c r="A102" s="1">
        <v>55</v>
      </c>
      <c r="B102" s="2" t="s">
        <v>99</v>
      </c>
      <c r="C102" s="3" t="s">
        <v>188</v>
      </c>
      <c r="D102" s="4" t="s">
        <v>189</v>
      </c>
      <c r="E102" s="5">
        <v>3</v>
      </c>
      <c r="F102" s="6" t="s">
        <v>165</v>
      </c>
      <c r="G102"/>
      <c r="I102" s="7">
        <f t="shared" si="5"/>
        <v>0</v>
      </c>
      <c r="J102" s="7">
        <f t="shared" si="4"/>
        <v>0</v>
      </c>
      <c r="X102" s="3"/>
      <c r="Y102" s="3"/>
    </row>
    <row r="103" spans="1:25" ht="12.75">
      <c r="A103" s="1">
        <v>56</v>
      </c>
      <c r="B103" s="2" t="s">
        <v>99</v>
      </c>
      <c r="C103" s="3" t="s">
        <v>190</v>
      </c>
      <c r="D103" s="4" t="s">
        <v>191</v>
      </c>
      <c r="E103" s="5">
        <v>4</v>
      </c>
      <c r="F103" s="6" t="s">
        <v>165</v>
      </c>
      <c r="G103"/>
      <c r="I103" s="7">
        <f t="shared" si="5"/>
        <v>0</v>
      </c>
      <c r="J103" s="7">
        <f t="shared" si="4"/>
        <v>0</v>
      </c>
      <c r="X103" s="3"/>
      <c r="Y103" s="3"/>
    </row>
    <row r="104" spans="1:25" ht="12.75">
      <c r="A104" s="1">
        <v>57</v>
      </c>
      <c r="B104" s="2" t="s">
        <v>99</v>
      </c>
      <c r="C104" s="3" t="s">
        <v>192</v>
      </c>
      <c r="D104" s="4" t="s">
        <v>193</v>
      </c>
      <c r="E104" s="5">
        <v>91</v>
      </c>
      <c r="F104" s="6" t="s">
        <v>60</v>
      </c>
      <c r="G104"/>
      <c r="I104" s="7">
        <f t="shared" si="5"/>
        <v>0</v>
      </c>
      <c r="J104" s="7">
        <f t="shared" si="4"/>
        <v>0</v>
      </c>
      <c r="X104" s="3"/>
      <c r="Y104" s="3"/>
    </row>
    <row r="105" spans="4:24" ht="12.75">
      <c r="D105" s="43" t="s">
        <v>194</v>
      </c>
      <c r="E105" s="44"/>
      <c r="F105" s="45"/>
      <c r="G105"/>
      <c r="H105" s="46"/>
      <c r="I105" s="46"/>
      <c r="J105" s="46"/>
      <c r="K105" s="47"/>
      <c r="L105" s="47"/>
      <c r="M105" s="44"/>
      <c r="N105" s="44"/>
      <c r="O105" s="45"/>
      <c r="P105" s="45"/>
      <c r="Q105" s="44"/>
      <c r="R105" s="44"/>
      <c r="S105" s="44"/>
      <c r="T105" s="48"/>
      <c r="U105" s="48"/>
      <c r="V105" s="48"/>
      <c r="W105" s="44"/>
      <c r="X105" s="45"/>
    </row>
    <row r="106" spans="1:25" ht="12.75">
      <c r="A106" s="1">
        <v>58</v>
      </c>
      <c r="B106" s="2" t="s">
        <v>48</v>
      </c>
      <c r="C106" s="3" t="s">
        <v>195</v>
      </c>
      <c r="D106" s="4" t="s">
        <v>196</v>
      </c>
      <c r="E106" s="5">
        <v>317</v>
      </c>
      <c r="F106" s="6" t="s">
        <v>60</v>
      </c>
      <c r="G106"/>
      <c r="H106" s="7">
        <f aca="true" t="shared" si="6" ref="H106:H114">ROUND(E106*G106,2)</f>
        <v>0</v>
      </c>
      <c r="J106" s="7">
        <f aca="true" t="shared" si="7" ref="J106:J115">ROUND(E106*G106,2)</f>
        <v>0</v>
      </c>
      <c r="X106" s="3"/>
      <c r="Y106" s="3"/>
    </row>
    <row r="107" spans="1:25" ht="12.75">
      <c r="A107" s="1">
        <v>59</v>
      </c>
      <c r="B107" s="2" t="s">
        <v>48</v>
      </c>
      <c r="C107" s="3" t="s">
        <v>197</v>
      </c>
      <c r="D107" s="4" t="s">
        <v>198</v>
      </c>
      <c r="E107" s="5">
        <v>343</v>
      </c>
      <c r="F107" s="6" t="s">
        <v>60</v>
      </c>
      <c r="G107"/>
      <c r="H107" s="7">
        <f t="shared" si="6"/>
        <v>0</v>
      </c>
      <c r="J107" s="7">
        <f t="shared" si="7"/>
        <v>0</v>
      </c>
      <c r="X107" s="3"/>
      <c r="Y107" s="3"/>
    </row>
    <row r="108" spans="1:25" ht="12.75">
      <c r="A108" s="1">
        <v>60</v>
      </c>
      <c r="B108" s="2" t="s">
        <v>48</v>
      </c>
      <c r="C108" s="3" t="s">
        <v>199</v>
      </c>
      <c r="D108" s="4" t="s">
        <v>200</v>
      </c>
      <c r="E108" s="5">
        <v>317</v>
      </c>
      <c r="F108" s="6" t="s">
        <v>60</v>
      </c>
      <c r="G108"/>
      <c r="H108" s="7">
        <f t="shared" si="6"/>
        <v>0</v>
      </c>
      <c r="J108" s="7">
        <f t="shared" si="7"/>
        <v>0</v>
      </c>
      <c r="X108" s="3"/>
      <c r="Y108" s="3"/>
    </row>
    <row r="109" spans="1:25" ht="12.75">
      <c r="A109" s="1">
        <v>61</v>
      </c>
      <c r="B109" s="2" t="s">
        <v>48</v>
      </c>
      <c r="C109" s="3" t="s">
        <v>201</v>
      </c>
      <c r="D109" s="4" t="s">
        <v>202</v>
      </c>
      <c r="E109" s="5">
        <v>343</v>
      </c>
      <c r="F109" s="6" t="s">
        <v>60</v>
      </c>
      <c r="G109"/>
      <c r="H109" s="7">
        <f t="shared" si="6"/>
        <v>0</v>
      </c>
      <c r="J109" s="7">
        <f t="shared" si="7"/>
        <v>0</v>
      </c>
      <c r="X109" s="3"/>
      <c r="Y109" s="3"/>
    </row>
    <row r="110" spans="1:25" ht="12.75">
      <c r="A110" s="1">
        <v>62</v>
      </c>
      <c r="B110" s="2" t="s">
        <v>48</v>
      </c>
      <c r="C110" s="3" t="s">
        <v>203</v>
      </c>
      <c r="D110" s="4" t="s">
        <v>204</v>
      </c>
      <c r="E110" s="5">
        <v>80</v>
      </c>
      <c r="F110" s="6" t="s">
        <v>46</v>
      </c>
      <c r="G110"/>
      <c r="H110" s="7">
        <f t="shared" si="6"/>
        <v>0</v>
      </c>
      <c r="J110" s="7">
        <f t="shared" si="7"/>
        <v>0</v>
      </c>
      <c r="X110" s="3"/>
      <c r="Y110" s="3"/>
    </row>
    <row r="111" spans="1:25" ht="12.75">
      <c r="A111" s="1">
        <v>63</v>
      </c>
      <c r="B111" s="2" t="s">
        <v>48</v>
      </c>
      <c r="C111" s="3" t="s">
        <v>205</v>
      </c>
      <c r="D111" s="4" t="s">
        <v>206</v>
      </c>
      <c r="E111" s="5">
        <v>80</v>
      </c>
      <c r="F111" s="6" t="s">
        <v>46</v>
      </c>
      <c r="G111"/>
      <c r="H111" s="7">
        <f t="shared" si="6"/>
        <v>0</v>
      </c>
      <c r="J111" s="7">
        <f t="shared" si="7"/>
        <v>0</v>
      </c>
      <c r="X111" s="3"/>
      <c r="Y111" s="3"/>
    </row>
    <row r="112" spans="1:25" ht="12.75">
      <c r="A112" s="1">
        <v>64</v>
      </c>
      <c r="B112" s="2" t="s">
        <v>48</v>
      </c>
      <c r="C112" s="3" t="s">
        <v>207</v>
      </c>
      <c r="D112" s="4" t="s">
        <v>208</v>
      </c>
      <c r="E112" s="5">
        <v>660</v>
      </c>
      <c r="F112" s="6" t="s">
        <v>60</v>
      </c>
      <c r="G112"/>
      <c r="H112" s="7">
        <f t="shared" si="6"/>
        <v>0</v>
      </c>
      <c r="J112" s="7">
        <f t="shared" si="7"/>
        <v>0</v>
      </c>
      <c r="X112" s="3"/>
      <c r="Y112" s="3"/>
    </row>
    <row r="113" spans="1:25" ht="20.25">
      <c r="A113" s="1">
        <v>65</v>
      </c>
      <c r="B113" s="2" t="s">
        <v>48</v>
      </c>
      <c r="C113" s="3" t="s">
        <v>209</v>
      </c>
      <c r="D113" s="4" t="s">
        <v>210</v>
      </c>
      <c r="E113" s="5">
        <v>80</v>
      </c>
      <c r="F113" s="6" t="s">
        <v>46</v>
      </c>
      <c r="G113"/>
      <c r="H113" s="7">
        <f t="shared" si="6"/>
        <v>0</v>
      </c>
      <c r="J113" s="7">
        <f t="shared" si="7"/>
        <v>0</v>
      </c>
      <c r="X113" s="3"/>
      <c r="Y113" s="3"/>
    </row>
    <row r="114" spans="1:25" ht="12.75">
      <c r="A114" s="1">
        <v>66</v>
      </c>
      <c r="B114" s="2" t="s">
        <v>48</v>
      </c>
      <c r="C114" s="3" t="s">
        <v>211</v>
      </c>
      <c r="D114" s="4" t="s">
        <v>212</v>
      </c>
      <c r="E114" s="5">
        <v>216.5</v>
      </c>
      <c r="F114" s="6" t="s">
        <v>60</v>
      </c>
      <c r="G114"/>
      <c r="H114" s="7">
        <f t="shared" si="6"/>
        <v>0</v>
      </c>
      <c r="J114" s="7">
        <f t="shared" si="7"/>
        <v>0</v>
      </c>
      <c r="X114" s="3"/>
      <c r="Y114" s="3"/>
    </row>
    <row r="115" spans="1:25" ht="12.75">
      <c r="A115" s="1">
        <v>67</v>
      </c>
      <c r="B115" s="2" t="s">
        <v>99</v>
      </c>
      <c r="C115" s="3" t="s">
        <v>213</v>
      </c>
      <c r="D115" s="4" t="s">
        <v>214</v>
      </c>
      <c r="E115" s="5">
        <v>437.33</v>
      </c>
      <c r="F115" s="6" t="s">
        <v>215</v>
      </c>
      <c r="G115"/>
      <c r="I115" s="7">
        <f>ROUND(E115*G115,2)</f>
        <v>0</v>
      </c>
      <c r="J115" s="7">
        <f t="shared" si="7"/>
        <v>0</v>
      </c>
      <c r="X115" s="3"/>
      <c r="Y115" s="3"/>
    </row>
    <row r="116" spans="4:24" ht="12.75">
      <c r="D116" s="43" t="s">
        <v>216</v>
      </c>
      <c r="E116" s="44"/>
      <c r="F116" s="45"/>
      <c r="G116"/>
      <c r="H116" s="46"/>
      <c r="I116" s="46"/>
      <c r="J116" s="46"/>
      <c r="K116" s="47"/>
      <c r="L116" s="47"/>
      <c r="M116" s="44"/>
      <c r="N116" s="44"/>
      <c r="O116" s="45"/>
      <c r="P116" s="45"/>
      <c r="Q116" s="44"/>
      <c r="R116" s="44"/>
      <c r="S116" s="44"/>
      <c r="T116" s="48"/>
      <c r="U116" s="48"/>
      <c r="V116" s="48"/>
      <c r="W116" s="44"/>
      <c r="X116" s="45"/>
    </row>
    <row r="117" spans="1:25" ht="12.75">
      <c r="A117" s="1">
        <v>68</v>
      </c>
      <c r="B117" s="2" t="s">
        <v>48</v>
      </c>
      <c r="C117" s="3" t="s">
        <v>217</v>
      </c>
      <c r="D117" s="4" t="s">
        <v>218</v>
      </c>
      <c r="E117" s="5">
        <v>367.5</v>
      </c>
      <c r="F117" s="6" t="s">
        <v>60</v>
      </c>
      <c r="G117"/>
      <c r="H117" s="7">
        <f>ROUND(E117*G117,2)</f>
        <v>0</v>
      </c>
      <c r="J117" s="7">
        <f>ROUND(E117*G117,2)</f>
        <v>0</v>
      </c>
      <c r="X117" s="3"/>
      <c r="Y117" s="3"/>
    </row>
    <row r="118" spans="1:25" ht="12.75">
      <c r="A118" s="1">
        <v>69</v>
      </c>
      <c r="B118" s="2" t="s">
        <v>99</v>
      </c>
      <c r="C118" s="3" t="s">
        <v>219</v>
      </c>
      <c r="D118" s="4" t="s">
        <v>220</v>
      </c>
      <c r="E118" s="5">
        <v>32.606</v>
      </c>
      <c r="F118" s="6" t="s">
        <v>215</v>
      </c>
      <c r="G118"/>
      <c r="I118" s="7">
        <f>ROUND(E118*G118,2)</f>
        <v>0</v>
      </c>
      <c r="J118" s="7">
        <f>ROUND(E118*G118,2)</f>
        <v>0</v>
      </c>
      <c r="X118" s="3"/>
      <c r="Y118" s="3"/>
    </row>
    <row r="119" spans="4:24" ht="12.75">
      <c r="D119" s="43" t="s">
        <v>221</v>
      </c>
      <c r="E119" s="44"/>
      <c r="F119" s="45"/>
      <c r="G119"/>
      <c r="H119" s="46"/>
      <c r="I119" s="46"/>
      <c r="J119" s="46"/>
      <c r="K119" s="47"/>
      <c r="L119" s="47"/>
      <c r="M119" s="44"/>
      <c r="N119" s="44"/>
      <c r="O119" s="45"/>
      <c r="P119" s="45"/>
      <c r="Q119" s="44"/>
      <c r="R119" s="44"/>
      <c r="S119" s="44"/>
      <c r="T119" s="48"/>
      <c r="U119" s="48"/>
      <c r="V119" s="48"/>
      <c r="W119" s="44"/>
      <c r="X119" s="45"/>
    </row>
    <row r="120" spans="1:25" ht="12.75">
      <c r="A120" s="1">
        <v>70</v>
      </c>
      <c r="B120" s="2" t="s">
        <v>99</v>
      </c>
      <c r="C120" s="3" t="s">
        <v>222</v>
      </c>
      <c r="D120" s="4" t="s">
        <v>223</v>
      </c>
      <c r="E120" s="5">
        <v>339.36</v>
      </c>
      <c r="F120" s="6" t="s">
        <v>165</v>
      </c>
      <c r="G120"/>
      <c r="I120" s="7">
        <f>ROUND(E120*G120,2)</f>
        <v>0</v>
      </c>
      <c r="J120" s="7">
        <f>ROUND(E120*G120,2)</f>
        <v>0</v>
      </c>
      <c r="X120" s="3"/>
      <c r="Y120" s="3"/>
    </row>
    <row r="121" spans="4:24" ht="12.75">
      <c r="D121" s="43" t="s">
        <v>224</v>
      </c>
      <c r="E121" s="44"/>
      <c r="F121" s="45"/>
      <c r="G121"/>
      <c r="H121" s="46"/>
      <c r="I121" s="46"/>
      <c r="J121" s="46"/>
      <c r="K121" s="47"/>
      <c r="L121" s="47"/>
      <c r="M121" s="44"/>
      <c r="N121" s="44"/>
      <c r="O121" s="45"/>
      <c r="P121" s="45"/>
      <c r="Q121" s="44"/>
      <c r="R121" s="44"/>
      <c r="S121" s="44"/>
      <c r="T121" s="48"/>
      <c r="U121" s="48"/>
      <c r="V121" s="48"/>
      <c r="W121" s="44"/>
      <c r="X121" s="45"/>
    </row>
    <row r="122" spans="1:25" ht="12.75">
      <c r="A122" s="1">
        <v>71</v>
      </c>
      <c r="B122" s="2" t="s">
        <v>43</v>
      </c>
      <c r="C122" s="3" t="s">
        <v>225</v>
      </c>
      <c r="D122" s="4" t="s">
        <v>226</v>
      </c>
      <c r="E122" s="5">
        <v>45</v>
      </c>
      <c r="F122" s="6" t="s">
        <v>60</v>
      </c>
      <c r="G122"/>
      <c r="H122" s="7">
        <f>ROUND(E122*G122,2)</f>
        <v>0</v>
      </c>
      <c r="J122" s="7">
        <f>ROUND(E122*G122,2)</f>
        <v>0</v>
      </c>
      <c r="X122" s="3"/>
      <c r="Y122" s="3"/>
    </row>
    <row r="123" spans="1:25" ht="12.75">
      <c r="A123" s="1">
        <v>72</v>
      </c>
      <c r="B123" s="2" t="s">
        <v>48</v>
      </c>
      <c r="C123" s="3" t="s">
        <v>227</v>
      </c>
      <c r="D123" s="4" t="s">
        <v>228</v>
      </c>
      <c r="E123" s="5">
        <v>33.5</v>
      </c>
      <c r="F123" s="6" t="s">
        <v>46</v>
      </c>
      <c r="G123"/>
      <c r="H123" s="7">
        <f>ROUND(E123*G123,2)</f>
        <v>0</v>
      </c>
      <c r="J123" s="7">
        <f>ROUND(E123*G123,2)</f>
        <v>0</v>
      </c>
      <c r="X123" s="3"/>
      <c r="Y123" s="3"/>
    </row>
    <row r="124" spans="1:25" ht="12.75">
      <c r="A124" s="1">
        <v>73</v>
      </c>
      <c r="B124" s="2" t="s">
        <v>229</v>
      </c>
      <c r="C124" s="3" t="s">
        <v>230</v>
      </c>
      <c r="D124" s="4" t="s">
        <v>231</v>
      </c>
      <c r="E124" s="5">
        <v>3.2</v>
      </c>
      <c r="F124" s="6" t="s">
        <v>65</v>
      </c>
      <c r="G124"/>
      <c r="H124" s="7">
        <f>ROUND(E124*G124,2)</f>
        <v>0</v>
      </c>
      <c r="J124" s="7">
        <f>ROUND(E124*G124,2)</f>
        <v>0</v>
      </c>
      <c r="X124" s="3"/>
      <c r="Y124" s="3"/>
    </row>
    <row r="125" spans="4:24" ht="12.75">
      <c r="D125" s="43" t="s">
        <v>232</v>
      </c>
      <c r="E125" s="44"/>
      <c r="F125" s="45"/>
      <c r="G125"/>
      <c r="H125" s="46"/>
      <c r="I125" s="46"/>
      <c r="J125" s="46"/>
      <c r="K125" s="47"/>
      <c r="L125" s="47"/>
      <c r="M125" s="44"/>
      <c r="N125" s="44"/>
      <c r="O125" s="45"/>
      <c r="P125" s="45"/>
      <c r="Q125" s="44"/>
      <c r="R125" s="44"/>
      <c r="S125" s="44"/>
      <c r="T125" s="48"/>
      <c r="U125" s="48"/>
      <c r="V125" s="48"/>
      <c r="W125" s="44"/>
      <c r="X125" s="45"/>
    </row>
    <row r="126" spans="1:25" ht="12.75">
      <c r="A126" s="1">
        <v>74</v>
      </c>
      <c r="B126" s="2" t="s">
        <v>229</v>
      </c>
      <c r="C126" s="3" t="s">
        <v>233</v>
      </c>
      <c r="D126" s="4" t="s">
        <v>234</v>
      </c>
      <c r="E126" s="5">
        <v>1577</v>
      </c>
      <c r="F126" s="6" t="s">
        <v>215</v>
      </c>
      <c r="G126"/>
      <c r="H126" s="7">
        <f>ROUND(E126*G126,2)</f>
        <v>0</v>
      </c>
      <c r="J126" s="7">
        <f>ROUND(E126*G126,2)</f>
        <v>0</v>
      </c>
      <c r="X126" s="3"/>
      <c r="Y126" s="3"/>
    </row>
    <row r="127" spans="4:24" ht="12.75">
      <c r="D127" s="43" t="s">
        <v>235</v>
      </c>
      <c r="E127" s="44"/>
      <c r="F127" s="45"/>
      <c r="G127"/>
      <c r="H127" s="46"/>
      <c r="I127" s="46"/>
      <c r="J127" s="46"/>
      <c r="K127" s="47"/>
      <c r="L127" s="47"/>
      <c r="M127" s="44"/>
      <c r="N127" s="44"/>
      <c r="O127" s="45"/>
      <c r="P127" s="45"/>
      <c r="Q127" s="44"/>
      <c r="R127" s="44"/>
      <c r="S127" s="44"/>
      <c r="T127" s="48"/>
      <c r="U127" s="48"/>
      <c r="V127" s="48"/>
      <c r="W127" s="44"/>
      <c r="X127" s="45"/>
    </row>
    <row r="128" spans="1:25" ht="12.75">
      <c r="A128" s="1">
        <v>75</v>
      </c>
      <c r="B128" s="2" t="s">
        <v>48</v>
      </c>
      <c r="C128" s="3" t="s">
        <v>236</v>
      </c>
      <c r="D128" s="4" t="s">
        <v>237</v>
      </c>
      <c r="E128" s="5">
        <v>14</v>
      </c>
      <c r="F128" s="6" t="s">
        <v>165</v>
      </c>
      <c r="G128"/>
      <c r="H128" s="7">
        <f>ROUND(E128*G128,2)</f>
        <v>0</v>
      </c>
      <c r="J128" s="7">
        <f>ROUND(E128*G128,2)</f>
        <v>0</v>
      </c>
      <c r="X128" s="3"/>
      <c r="Y128" s="3"/>
    </row>
    <row r="129" spans="1:25" ht="12.75">
      <c r="A129" s="1">
        <v>76</v>
      </c>
      <c r="B129" s="2" t="s">
        <v>48</v>
      </c>
      <c r="C129" s="3" t="s">
        <v>238</v>
      </c>
      <c r="D129" s="4" t="s">
        <v>239</v>
      </c>
      <c r="E129" s="5">
        <v>5</v>
      </c>
      <c r="F129" s="6" t="s">
        <v>165</v>
      </c>
      <c r="G129"/>
      <c r="H129" s="7">
        <f>ROUND(E129*G129,2)</f>
        <v>0</v>
      </c>
      <c r="J129" s="7">
        <f>ROUND(E129*G129,2)</f>
        <v>0</v>
      </c>
      <c r="X129" s="3"/>
      <c r="Y129" s="3"/>
    </row>
    <row r="130" spans="1:25" ht="12.75">
      <c r="A130" s="1">
        <v>77</v>
      </c>
      <c r="B130" s="2" t="s">
        <v>48</v>
      </c>
      <c r="C130" s="3" t="s">
        <v>240</v>
      </c>
      <c r="D130" s="4" t="s">
        <v>241</v>
      </c>
      <c r="E130" s="5">
        <v>81</v>
      </c>
      <c r="F130" s="6" t="s">
        <v>60</v>
      </c>
      <c r="G130"/>
      <c r="H130" s="7">
        <f>ROUND(E130*G130,2)</f>
        <v>0</v>
      </c>
      <c r="J130" s="7">
        <f>ROUND(E130*G130,2)</f>
        <v>0</v>
      </c>
      <c r="X130" s="3"/>
      <c r="Y130" s="3"/>
    </row>
    <row r="131" spans="1:25" ht="12.75">
      <c r="A131" s="1">
        <v>78</v>
      </c>
      <c r="B131" s="2" t="s">
        <v>43</v>
      </c>
      <c r="C131" s="3" t="s">
        <v>242</v>
      </c>
      <c r="D131" s="4" t="s">
        <v>243</v>
      </c>
      <c r="E131" s="5">
        <v>1392.006</v>
      </c>
      <c r="F131" s="6" t="s">
        <v>244</v>
      </c>
      <c r="G131"/>
      <c r="H131" s="7">
        <f>ROUND(E131*G131,2)</f>
        <v>0</v>
      </c>
      <c r="J131" s="7">
        <f>ROUND(E131*G131,2)</f>
        <v>0</v>
      </c>
      <c r="X131" s="3"/>
      <c r="Y131" s="3"/>
    </row>
    <row r="132" spans="4:24" ht="12.75">
      <c r="D132" s="43" t="s">
        <v>245</v>
      </c>
      <c r="E132" s="44"/>
      <c r="F132" s="45"/>
      <c r="G132"/>
      <c r="H132" s="46"/>
      <c r="I132" s="46"/>
      <c r="J132" s="46"/>
      <c r="K132" s="47"/>
      <c r="L132" s="47"/>
      <c r="M132" s="44"/>
      <c r="N132" s="44"/>
      <c r="O132" s="45"/>
      <c r="P132" s="45"/>
      <c r="Q132" s="44"/>
      <c r="R132" s="44"/>
      <c r="S132" s="44"/>
      <c r="T132" s="48"/>
      <c r="U132" s="48"/>
      <c r="V132" s="48"/>
      <c r="W132" s="44"/>
      <c r="X132" s="45"/>
    </row>
    <row r="133" spans="1:25" ht="12.75">
      <c r="A133" s="1">
        <v>79</v>
      </c>
      <c r="B133" s="2" t="s">
        <v>43</v>
      </c>
      <c r="C133" s="3" t="s">
        <v>246</v>
      </c>
      <c r="D133" s="4" t="s">
        <v>247</v>
      </c>
      <c r="E133" s="5">
        <v>12528.054</v>
      </c>
      <c r="F133" s="6" t="s">
        <v>244</v>
      </c>
      <c r="G133"/>
      <c r="H133" s="7">
        <f>ROUND(E133*G133,2)</f>
        <v>0</v>
      </c>
      <c r="J133" s="7">
        <f>ROUND(E133*G133,2)</f>
        <v>0</v>
      </c>
      <c r="X133" s="3"/>
      <c r="Y133" s="3"/>
    </row>
    <row r="134" spans="4:24" ht="12.75">
      <c r="D134" s="43" t="s">
        <v>248</v>
      </c>
      <c r="E134" s="44"/>
      <c r="F134" s="45"/>
      <c r="G134"/>
      <c r="H134" s="46"/>
      <c r="I134" s="46"/>
      <c r="J134" s="46"/>
      <c r="K134" s="47"/>
      <c r="L134" s="47"/>
      <c r="M134" s="44"/>
      <c r="N134" s="44"/>
      <c r="O134" s="45"/>
      <c r="P134" s="45"/>
      <c r="Q134" s="44"/>
      <c r="R134" s="44"/>
      <c r="S134" s="44"/>
      <c r="T134" s="48"/>
      <c r="U134" s="48"/>
      <c r="V134" s="48"/>
      <c r="W134" s="44"/>
      <c r="X134" s="45"/>
    </row>
    <row r="135" spans="1:25" ht="12.75">
      <c r="A135" s="1">
        <v>80</v>
      </c>
      <c r="B135" s="2" t="s">
        <v>48</v>
      </c>
      <c r="C135" s="3" t="s">
        <v>249</v>
      </c>
      <c r="D135" s="4" t="s">
        <v>250</v>
      </c>
      <c r="E135" s="5">
        <v>114.214</v>
      </c>
      <c r="F135" s="6" t="s">
        <v>244</v>
      </c>
      <c r="G135"/>
      <c r="H135" s="7">
        <f>ROUND(E135*G135,2)</f>
        <v>0</v>
      </c>
      <c r="J135" s="7">
        <f>ROUND(E135*G135,2)</f>
        <v>0</v>
      </c>
      <c r="X135" s="3"/>
      <c r="Y135" s="3"/>
    </row>
    <row r="136" spans="4:24" ht="12.75">
      <c r="D136" s="43" t="s">
        <v>251</v>
      </c>
      <c r="E136" s="44"/>
      <c r="F136" s="45"/>
      <c r="G136"/>
      <c r="H136" s="46"/>
      <c r="I136" s="46"/>
      <c r="J136" s="46"/>
      <c r="K136" s="47"/>
      <c r="L136" s="47"/>
      <c r="M136" s="44"/>
      <c r="N136" s="44"/>
      <c r="O136" s="45"/>
      <c r="P136" s="45"/>
      <c r="Q136" s="44"/>
      <c r="R136" s="44"/>
      <c r="S136" s="44"/>
      <c r="T136" s="48"/>
      <c r="U136" s="48"/>
      <c r="V136" s="48"/>
      <c r="W136" s="44"/>
      <c r="X136" s="45"/>
    </row>
    <row r="137" spans="1:25" ht="12.75">
      <c r="A137" s="1">
        <v>81</v>
      </c>
      <c r="B137" s="2" t="s">
        <v>48</v>
      </c>
      <c r="C137" s="3" t="s">
        <v>252</v>
      </c>
      <c r="D137" s="4" t="s">
        <v>253</v>
      </c>
      <c r="E137" s="5">
        <v>114.214</v>
      </c>
      <c r="F137" s="6" t="s">
        <v>244</v>
      </c>
      <c r="G137"/>
      <c r="H137" s="7">
        <f>ROUND(E137*G137,2)</f>
        <v>0</v>
      </c>
      <c r="J137" s="7">
        <f>ROUND(E137*G137,2)</f>
        <v>0</v>
      </c>
      <c r="X137" s="3"/>
      <c r="Y137" s="3"/>
    </row>
    <row r="138" spans="4:24" ht="12.75">
      <c r="D138" s="43" t="s">
        <v>51</v>
      </c>
      <c r="E138" s="44"/>
      <c r="F138" s="45"/>
      <c r="G138"/>
      <c r="H138" s="46"/>
      <c r="I138" s="46"/>
      <c r="J138" s="46"/>
      <c r="K138" s="47"/>
      <c r="L138" s="47"/>
      <c r="M138" s="44"/>
      <c r="N138" s="44"/>
      <c r="O138" s="45"/>
      <c r="P138" s="45"/>
      <c r="Q138" s="44"/>
      <c r="R138" s="44"/>
      <c r="S138" s="44"/>
      <c r="T138" s="48"/>
      <c r="U138" s="48"/>
      <c r="V138" s="48"/>
      <c r="W138" s="44"/>
      <c r="X138" s="45"/>
    </row>
    <row r="139" spans="1:25" ht="12.75">
      <c r="A139" s="1">
        <v>82</v>
      </c>
      <c r="B139" s="2" t="s">
        <v>254</v>
      </c>
      <c r="C139" s="3" t="s">
        <v>255</v>
      </c>
      <c r="D139" s="4" t="s">
        <v>256</v>
      </c>
      <c r="E139" s="5">
        <v>1506.22</v>
      </c>
      <c r="F139" s="6" t="s">
        <v>244</v>
      </c>
      <c r="G139"/>
      <c r="H139" s="7">
        <f>ROUND(E139*G139,2)</f>
        <v>0</v>
      </c>
      <c r="J139" s="7">
        <f>ROUND(E139*G139,2)</f>
        <v>0</v>
      </c>
      <c r="X139" s="3"/>
      <c r="Y139" s="3"/>
    </row>
    <row r="140" spans="4:24" ht="12.75">
      <c r="D140" s="43" t="s">
        <v>257</v>
      </c>
      <c r="E140" s="44"/>
      <c r="F140" s="45"/>
      <c r="G140"/>
      <c r="H140" s="46"/>
      <c r="I140" s="46"/>
      <c r="J140" s="46"/>
      <c r="K140" s="47"/>
      <c r="L140" s="47"/>
      <c r="M140" s="44"/>
      <c r="N140" s="44"/>
      <c r="O140" s="45"/>
      <c r="P140" s="45"/>
      <c r="Q140" s="44"/>
      <c r="R140" s="44"/>
      <c r="S140" s="44"/>
      <c r="T140" s="48"/>
      <c r="U140" s="48"/>
      <c r="V140" s="48"/>
      <c r="W140" s="44"/>
      <c r="X140" s="45"/>
    </row>
    <row r="141" spans="1:25" ht="12.75">
      <c r="A141" s="1">
        <v>83</v>
      </c>
      <c r="B141" s="2" t="s">
        <v>158</v>
      </c>
      <c r="C141" s="3" t="s">
        <v>258</v>
      </c>
      <c r="D141" s="4" t="s">
        <v>259</v>
      </c>
      <c r="E141" s="5">
        <v>2</v>
      </c>
      <c r="F141" s="6" t="s">
        <v>215</v>
      </c>
      <c r="G141"/>
      <c r="H141" s="7">
        <f aca="true" t="shared" si="8" ref="H141:H148">ROUND(E141*G141,2)</f>
        <v>0</v>
      </c>
      <c r="J141" s="7">
        <f aca="true" t="shared" si="9" ref="J141:J148">ROUND(E141*G141,2)</f>
        <v>0</v>
      </c>
      <c r="X141" s="3"/>
      <c r="Y141" s="3"/>
    </row>
    <row r="142" spans="1:25" ht="12.75">
      <c r="A142" s="1">
        <v>84</v>
      </c>
      <c r="B142" s="2" t="s">
        <v>158</v>
      </c>
      <c r="C142" s="3" t="s">
        <v>260</v>
      </c>
      <c r="D142" s="4" t="s">
        <v>261</v>
      </c>
      <c r="E142" s="5">
        <v>3</v>
      </c>
      <c r="F142" s="6" t="s">
        <v>215</v>
      </c>
      <c r="G142"/>
      <c r="H142" s="7">
        <f t="shared" si="8"/>
        <v>0</v>
      </c>
      <c r="J142" s="7">
        <f t="shared" si="9"/>
        <v>0</v>
      </c>
      <c r="X142" s="3"/>
      <c r="Y142" s="3"/>
    </row>
    <row r="143" spans="1:25" ht="12.75">
      <c r="A143" s="1">
        <v>85</v>
      </c>
      <c r="B143" s="2" t="s">
        <v>158</v>
      </c>
      <c r="C143" s="3" t="s">
        <v>262</v>
      </c>
      <c r="D143" s="4" t="s">
        <v>263</v>
      </c>
      <c r="E143" s="5">
        <v>2</v>
      </c>
      <c r="F143" s="6" t="s">
        <v>215</v>
      </c>
      <c r="G143"/>
      <c r="H143" s="7">
        <f t="shared" si="8"/>
        <v>0</v>
      </c>
      <c r="J143" s="7">
        <f t="shared" si="9"/>
        <v>0</v>
      </c>
      <c r="X143" s="3"/>
      <c r="Y143" s="3"/>
    </row>
    <row r="144" spans="1:25" ht="12.75">
      <c r="A144" s="1">
        <v>86</v>
      </c>
      <c r="B144" s="2" t="s">
        <v>158</v>
      </c>
      <c r="C144" s="3" t="s">
        <v>264</v>
      </c>
      <c r="D144" s="4" t="s">
        <v>265</v>
      </c>
      <c r="E144" s="5">
        <v>8</v>
      </c>
      <c r="F144" s="6" t="s">
        <v>215</v>
      </c>
      <c r="G144"/>
      <c r="H144" s="7">
        <f t="shared" si="8"/>
        <v>0</v>
      </c>
      <c r="J144" s="7">
        <f t="shared" si="9"/>
        <v>0</v>
      </c>
      <c r="X144" s="3"/>
      <c r="Y144" s="3"/>
    </row>
    <row r="145" spans="1:25" ht="12.75">
      <c r="A145" s="1">
        <v>87</v>
      </c>
      <c r="B145" s="2" t="s">
        <v>158</v>
      </c>
      <c r="C145" s="3" t="s">
        <v>266</v>
      </c>
      <c r="D145" s="4" t="s">
        <v>267</v>
      </c>
      <c r="E145" s="5">
        <v>1</v>
      </c>
      <c r="F145" s="6" t="s">
        <v>215</v>
      </c>
      <c r="G145"/>
      <c r="H145" s="7">
        <f t="shared" si="8"/>
        <v>0</v>
      </c>
      <c r="J145" s="7">
        <f t="shared" si="9"/>
        <v>0</v>
      </c>
      <c r="X145" s="3"/>
      <c r="Y145" s="3"/>
    </row>
    <row r="146" spans="1:25" ht="12.75">
      <c r="A146" s="1">
        <v>88</v>
      </c>
      <c r="B146" s="2" t="s">
        <v>158</v>
      </c>
      <c r="C146" s="3" t="s">
        <v>268</v>
      </c>
      <c r="D146" s="4" t="s">
        <v>269</v>
      </c>
      <c r="E146" s="5">
        <v>2</v>
      </c>
      <c r="F146" s="6" t="s">
        <v>215</v>
      </c>
      <c r="G146"/>
      <c r="H146" s="7">
        <f t="shared" si="8"/>
        <v>0</v>
      </c>
      <c r="J146" s="7">
        <f t="shared" si="9"/>
        <v>0</v>
      </c>
      <c r="X146" s="3"/>
      <c r="Y146" s="3"/>
    </row>
    <row r="147" spans="1:25" ht="12.75">
      <c r="A147" s="1">
        <v>89</v>
      </c>
      <c r="B147" s="2" t="s">
        <v>158</v>
      </c>
      <c r="C147" s="3" t="s">
        <v>270</v>
      </c>
      <c r="D147" s="4" t="s">
        <v>271</v>
      </c>
      <c r="E147" s="5">
        <v>1</v>
      </c>
      <c r="F147" s="6" t="s">
        <v>215</v>
      </c>
      <c r="G147"/>
      <c r="H147" s="7">
        <f t="shared" si="8"/>
        <v>0</v>
      </c>
      <c r="J147" s="7">
        <f t="shared" si="9"/>
        <v>0</v>
      </c>
      <c r="X147" s="3"/>
      <c r="Y147" s="3"/>
    </row>
    <row r="148" spans="1:25" ht="12.75">
      <c r="A148" s="1">
        <v>90</v>
      </c>
      <c r="B148" s="2" t="s">
        <v>48</v>
      </c>
      <c r="C148" s="3" t="s">
        <v>272</v>
      </c>
      <c r="D148" s="4" t="s">
        <v>273</v>
      </c>
      <c r="E148" s="5">
        <v>2700.676</v>
      </c>
      <c r="F148" s="6" t="s">
        <v>244</v>
      </c>
      <c r="G148"/>
      <c r="H148" s="7">
        <f t="shared" si="8"/>
        <v>0</v>
      </c>
      <c r="J148" s="7">
        <f t="shared" si="9"/>
        <v>0</v>
      </c>
      <c r="X148" s="3"/>
      <c r="Y148" s="3"/>
    </row>
    <row r="149" spans="4:14" ht="12.75">
      <c r="D149" s="49" t="s">
        <v>274</v>
      </c>
      <c r="E149" s="50">
        <f>J149</f>
        <v>0</v>
      </c>
      <c r="G149"/>
      <c r="H149" s="50">
        <f>SUM(H92:H148)</f>
        <v>0</v>
      </c>
      <c r="I149" s="50">
        <f>SUM(I92:I148)</f>
        <v>0</v>
      </c>
      <c r="J149" s="50">
        <f>SUM(J92:J148)</f>
        <v>0</v>
      </c>
      <c r="L149" s="51"/>
      <c r="N149" s="52"/>
    </row>
    <row r="150" ht="12.75">
      <c r="G150"/>
    </row>
    <row r="151" spans="4:14" ht="12.75">
      <c r="D151" s="49" t="s">
        <v>275</v>
      </c>
      <c r="E151" s="50">
        <f>J151</f>
        <v>0</v>
      </c>
      <c r="G151"/>
      <c r="H151" s="50">
        <f>+H44+H53+H80+H85+H90+H149</f>
        <v>0</v>
      </c>
      <c r="I151" s="50">
        <f>+I44+I53+I80+I85+I90+I149</f>
        <v>0</v>
      </c>
      <c r="J151" s="50">
        <f>+J44+J53+J80+J85+J90+J149</f>
        <v>0</v>
      </c>
      <c r="L151" s="51"/>
      <c r="N151" s="52"/>
    </row>
    <row r="152" ht="12.75">
      <c r="G152"/>
    </row>
    <row r="153" spans="4:14" ht="12.75">
      <c r="D153" s="53" t="s">
        <v>276</v>
      </c>
      <c r="E153" s="50">
        <f>J153</f>
        <v>0</v>
      </c>
      <c r="G153"/>
      <c r="H153" s="50">
        <f>+H151</f>
        <v>0</v>
      </c>
      <c r="I153" s="50">
        <f>+I151</f>
        <v>0</v>
      </c>
      <c r="J153" s="50">
        <f>+J151</f>
        <v>0</v>
      </c>
      <c r="L153" s="51"/>
      <c r="N153" s="52"/>
    </row>
    <row r="154" ht="12.75">
      <c r="G154"/>
    </row>
    <row r="155" ht="12.75">
      <c r="G155"/>
    </row>
  </sheetData>
  <sheetProtection selectLockedCells="1" selectUnlockedCells="1"/>
  <mergeCells count="2">
    <mergeCell ref="K9:L9"/>
    <mergeCell ref="M9:N9"/>
  </mergeCells>
  <printOptions/>
  <pageMargins left="0.2" right="0.09027777777777778" top="0.6298611111111111" bottom="0.5902777777777778" header="0.5118055555555555" footer="0.35"/>
  <pageSetup horizontalDpi="300" verticalDpi="300" orientation="landscape" paperSize="9" scale="92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45.8515625" style="11" customWidth="1"/>
    <col min="2" max="2" width="14.28125" style="13" customWidth="1"/>
    <col min="3" max="3" width="13.57421875" style="13" customWidth="1"/>
    <col min="4" max="4" width="11.57421875" style="13" customWidth="1"/>
    <col min="5" max="5" width="12.140625" style="14" customWidth="1"/>
    <col min="6" max="6" width="10.14062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57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9.75">
      <c r="A1" s="12" t="s">
        <v>0</v>
      </c>
      <c r="C1" s="11"/>
      <c r="E1" s="12" t="s">
        <v>1</v>
      </c>
      <c r="F1" s="11"/>
      <c r="G1" s="11"/>
      <c r="Z1" s="17" t="s">
        <v>2</v>
      </c>
      <c r="AA1" s="17" t="s">
        <v>3</v>
      </c>
      <c r="AB1" s="17" t="s">
        <v>4</v>
      </c>
      <c r="AC1" s="17" t="s">
        <v>5</v>
      </c>
      <c r="AD1" s="17" t="s">
        <v>6</v>
      </c>
    </row>
    <row r="2" spans="1:30" ht="9.75">
      <c r="A2" s="12" t="s">
        <v>7</v>
      </c>
      <c r="C2" s="11"/>
      <c r="E2" s="12" t="s">
        <v>8</v>
      </c>
      <c r="F2" s="11"/>
      <c r="G2" s="11"/>
      <c r="Z2" s="17" t="s">
        <v>9</v>
      </c>
      <c r="AA2" s="20" t="s">
        <v>277</v>
      </c>
      <c r="AB2" s="20" t="s">
        <v>11</v>
      </c>
      <c r="AC2" s="20"/>
      <c r="AD2" s="19"/>
    </row>
    <row r="3" spans="1:30" ht="9.75">
      <c r="A3" s="12" t="s">
        <v>12</v>
      </c>
      <c r="C3" s="11"/>
      <c r="E3" s="12" t="s">
        <v>13</v>
      </c>
      <c r="F3" s="11"/>
      <c r="G3" s="11"/>
      <c r="Z3" s="17" t="s">
        <v>14</v>
      </c>
      <c r="AA3" s="20" t="s">
        <v>278</v>
      </c>
      <c r="AB3" s="20" t="s">
        <v>11</v>
      </c>
      <c r="AC3" s="20" t="s">
        <v>16</v>
      </c>
      <c r="AD3" s="19" t="s">
        <v>17</v>
      </c>
    </row>
    <row r="4" spans="2:30" ht="9.75">
      <c r="B4" s="11"/>
      <c r="C4" s="11"/>
      <c r="D4" s="11"/>
      <c r="E4" s="11"/>
      <c r="F4" s="11"/>
      <c r="G4" s="11"/>
      <c r="Z4" s="17" t="s">
        <v>18</v>
      </c>
      <c r="AA4" s="20" t="s">
        <v>279</v>
      </c>
      <c r="AB4" s="20" t="s">
        <v>11</v>
      </c>
      <c r="AC4" s="20"/>
      <c r="AD4" s="19"/>
    </row>
    <row r="5" spans="1:30" ht="9.75">
      <c r="A5" s="12" t="s">
        <v>20</v>
      </c>
      <c r="B5" s="11"/>
      <c r="C5" s="11"/>
      <c r="D5" s="11"/>
      <c r="E5" s="11"/>
      <c r="F5" s="11"/>
      <c r="G5" s="11"/>
      <c r="Z5" s="17" t="s">
        <v>21</v>
      </c>
      <c r="AA5" s="20" t="s">
        <v>278</v>
      </c>
      <c r="AB5" s="20" t="s">
        <v>11</v>
      </c>
      <c r="AC5" s="20" t="s">
        <v>16</v>
      </c>
      <c r="AD5" s="19" t="s">
        <v>17</v>
      </c>
    </row>
    <row r="6" spans="1:7" ht="9.75">
      <c r="A6" s="12" t="s">
        <v>22</v>
      </c>
      <c r="B6" s="11"/>
      <c r="C6" s="11"/>
      <c r="D6" s="11"/>
      <c r="E6" s="11"/>
      <c r="F6" s="11"/>
      <c r="G6" s="11"/>
    </row>
    <row r="7" spans="1:7" ht="9.75">
      <c r="A7" s="12"/>
      <c r="B7" s="11"/>
      <c r="C7" s="11"/>
      <c r="D7" s="11"/>
      <c r="E7" s="11"/>
      <c r="F7" s="11"/>
      <c r="G7" s="11"/>
    </row>
    <row r="8" spans="1:7" ht="13.5">
      <c r="A8" s="11" t="s">
        <v>23</v>
      </c>
      <c r="B8" s="23" t="str">
        <f>CONCATENATE(AA2," ",AB2," ",AC2," ",AD2)</f>
        <v>Rekapitulácia rozpočtu v EUR  </v>
      </c>
      <c r="G8" s="11"/>
    </row>
    <row r="9" spans="1:7" ht="9.75">
      <c r="A9" s="24" t="s">
        <v>280</v>
      </c>
      <c r="B9" s="24" t="s">
        <v>31</v>
      </c>
      <c r="C9" s="24" t="s">
        <v>32</v>
      </c>
      <c r="D9" s="24" t="s">
        <v>33</v>
      </c>
      <c r="E9" s="25"/>
      <c r="F9" s="25"/>
      <c r="G9" s="25"/>
    </row>
    <row r="10" spans="1:7" ht="9.75">
      <c r="A10" s="32"/>
      <c r="B10" s="32"/>
      <c r="C10" s="32" t="s">
        <v>40</v>
      </c>
      <c r="D10" s="32"/>
      <c r="E10" s="32"/>
      <c r="F10" s="32"/>
      <c r="G10" s="32"/>
    </row>
    <row r="12" spans="1:4" ht="9.75">
      <c r="A12" s="11" t="s">
        <v>42</v>
      </c>
      <c r="B12" s="13">
        <f>Prehlad!H44</f>
        <v>0</v>
      </c>
      <c r="C12" s="13">
        <f>Prehlad!I44</f>
        <v>0</v>
      </c>
      <c r="D12" s="13">
        <f>Prehlad!J44</f>
        <v>0</v>
      </c>
    </row>
    <row r="13" spans="1:4" ht="9.75">
      <c r="A13" s="11" t="s">
        <v>105</v>
      </c>
      <c r="B13" s="13">
        <f>Prehlad!H53</f>
        <v>0</v>
      </c>
      <c r="C13" s="13">
        <f>Prehlad!I53</f>
        <v>0</v>
      </c>
      <c r="D13" s="13">
        <f>Prehlad!J53</f>
        <v>0</v>
      </c>
    </row>
    <row r="14" spans="1:4" ht="9.75">
      <c r="A14" s="11" t="s">
        <v>119</v>
      </c>
      <c r="B14" s="13">
        <f>Prehlad!H80</f>
        <v>0</v>
      </c>
      <c r="C14" s="13">
        <f>Prehlad!I80</f>
        <v>0</v>
      </c>
      <c r="D14" s="13">
        <f>Prehlad!J80</f>
        <v>0</v>
      </c>
    </row>
    <row r="15" spans="1:4" ht="9.75">
      <c r="A15" s="11" t="s">
        <v>157</v>
      </c>
      <c r="B15" s="13">
        <f>Prehlad!H85</f>
        <v>0</v>
      </c>
      <c r="C15" s="13">
        <f>Prehlad!I85</f>
        <v>0</v>
      </c>
      <c r="D15" s="13">
        <f>Prehlad!J85</f>
        <v>0</v>
      </c>
    </row>
    <row r="16" spans="1:4" ht="9.75">
      <c r="A16" s="11" t="s">
        <v>162</v>
      </c>
      <c r="B16" s="13">
        <f>Prehlad!H90</f>
        <v>0</v>
      </c>
      <c r="C16" s="13">
        <f>Prehlad!I90</f>
        <v>0</v>
      </c>
      <c r="D16" s="13">
        <f>Prehlad!J90</f>
        <v>0</v>
      </c>
    </row>
    <row r="17" spans="1:4" ht="9.75">
      <c r="A17" s="11" t="s">
        <v>169</v>
      </c>
      <c r="B17" s="13">
        <f>Prehlad!H149</f>
        <v>0</v>
      </c>
      <c r="C17" s="13">
        <f>Prehlad!I149</f>
        <v>0</v>
      </c>
      <c r="D17" s="13">
        <f>Prehlad!J149</f>
        <v>0</v>
      </c>
    </row>
    <row r="18" spans="1:4" ht="9.75">
      <c r="A18" s="11" t="s">
        <v>275</v>
      </c>
      <c r="B18" s="13">
        <f>Prehlad!H151</f>
        <v>0</v>
      </c>
      <c r="C18" s="13">
        <f>Prehlad!I151</f>
        <v>0</v>
      </c>
      <c r="D18" s="13">
        <f>Prehlad!J151</f>
        <v>0</v>
      </c>
    </row>
    <row r="21" spans="1:4" ht="9.75">
      <c r="A21" s="11" t="s">
        <v>276</v>
      </c>
      <c r="B21" s="13">
        <f>Prehlad!H153</f>
        <v>0</v>
      </c>
      <c r="C21" s="13">
        <f>Prehlad!I153</f>
        <v>0</v>
      </c>
      <c r="D21" s="13">
        <f>Prehlad!J153</f>
        <v>0</v>
      </c>
    </row>
  </sheetData>
  <sheetProtection selectLockedCells="1" selectUnlockedCells="1"/>
  <printOptions horizontalCentered="1"/>
  <pageMargins left="0.3902777777777778" right="0.35" top="0.6298611111111111" bottom="0.5902777777777778" header="0.5118055555555555" footer="0.35"/>
  <pageSetup horizontalDpi="300" verticalDpi="300" orientation="landscape" paperSize="9" r:id="rId1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54" customWidth="1"/>
    <col min="2" max="2" width="3.7109375" style="54" customWidth="1"/>
    <col min="3" max="3" width="6.8515625" style="54" customWidth="1"/>
    <col min="4" max="6" width="14.00390625" style="54" customWidth="1"/>
    <col min="7" max="7" width="3.8515625" style="54" customWidth="1"/>
    <col min="8" max="8" width="22.7109375" style="54" customWidth="1"/>
    <col min="9" max="9" width="14.00390625" style="54" customWidth="1"/>
    <col min="10" max="10" width="4.28125" style="54" customWidth="1"/>
    <col min="11" max="11" width="19.7109375" style="54" customWidth="1"/>
    <col min="12" max="12" width="9.7109375" style="54" customWidth="1"/>
    <col min="13" max="13" width="14.00390625" style="54" customWidth="1"/>
    <col min="14" max="14" width="0.71875" style="54" customWidth="1"/>
    <col min="15" max="15" width="1.421875" style="54" customWidth="1"/>
    <col min="16" max="23" width="9.140625" style="54" customWidth="1"/>
    <col min="24" max="25" width="5.7109375" style="54" customWidth="1"/>
    <col min="26" max="26" width="6.57421875" style="54" customWidth="1"/>
    <col min="27" max="27" width="21.421875" style="54" customWidth="1"/>
    <col min="28" max="28" width="4.28125" style="54" customWidth="1"/>
    <col min="29" max="29" width="8.28125" style="54" customWidth="1"/>
    <col min="30" max="30" width="8.7109375" style="54" customWidth="1"/>
    <col min="31" max="16384" width="9.140625" style="54" customWidth="1"/>
  </cols>
  <sheetData>
    <row r="1" spans="2:30" ht="28.5" customHeight="1">
      <c r="B1" s="55" t="s">
        <v>281</v>
      </c>
      <c r="C1" s="55"/>
      <c r="D1" s="55"/>
      <c r="E1" s="55"/>
      <c r="F1" s="55"/>
      <c r="G1" s="55"/>
      <c r="H1" s="56" t="str">
        <f>CONCATENATE(AA2," ",AB2," ",AC2," ",AD2)</f>
        <v>Krycí list rozpočtu v EUR  </v>
      </c>
      <c r="I1" s="55"/>
      <c r="J1" s="55"/>
      <c r="K1" s="55"/>
      <c r="L1" s="55"/>
      <c r="M1" s="55"/>
      <c r="Z1" s="17" t="s">
        <v>2</v>
      </c>
      <c r="AA1" s="17" t="s">
        <v>3</v>
      </c>
      <c r="AB1" s="17" t="s">
        <v>4</v>
      </c>
      <c r="AC1" s="17" t="s">
        <v>5</v>
      </c>
      <c r="AD1" s="17" t="s">
        <v>6</v>
      </c>
    </row>
    <row r="2" spans="2:30" ht="18" customHeight="1">
      <c r="B2" s="57" t="s">
        <v>282</v>
      </c>
      <c r="C2" s="58"/>
      <c r="D2" s="58"/>
      <c r="E2" s="58"/>
      <c r="F2" s="58"/>
      <c r="G2" s="59" t="s">
        <v>283</v>
      </c>
      <c r="H2" s="58"/>
      <c r="I2" s="58"/>
      <c r="J2" s="59" t="s">
        <v>284</v>
      </c>
      <c r="K2" s="58"/>
      <c r="L2" s="58"/>
      <c r="M2" s="60"/>
      <c r="Z2" s="17" t="s">
        <v>9</v>
      </c>
      <c r="AA2" s="20" t="s">
        <v>285</v>
      </c>
      <c r="AB2" s="20" t="s">
        <v>11</v>
      </c>
      <c r="AC2" s="20"/>
      <c r="AD2" s="19"/>
    </row>
    <row r="3" spans="2:30" ht="18" customHeight="1">
      <c r="B3" s="61" t="s">
        <v>286</v>
      </c>
      <c r="C3" s="62"/>
      <c r="D3" s="62"/>
      <c r="E3" s="62"/>
      <c r="F3" s="62"/>
      <c r="G3" s="63" t="s">
        <v>287</v>
      </c>
      <c r="H3" s="62"/>
      <c r="I3" s="62"/>
      <c r="J3" s="63" t="s">
        <v>288</v>
      </c>
      <c r="K3" s="62" t="s">
        <v>289</v>
      </c>
      <c r="L3" s="62"/>
      <c r="M3" s="64"/>
      <c r="Z3" s="17" t="s">
        <v>14</v>
      </c>
      <c r="AA3" s="20" t="s">
        <v>290</v>
      </c>
      <c r="AB3" s="20" t="s">
        <v>11</v>
      </c>
      <c r="AC3" s="20" t="s">
        <v>16</v>
      </c>
      <c r="AD3" s="19" t="s">
        <v>17</v>
      </c>
    </row>
    <row r="4" spans="2:30" ht="18" customHeight="1">
      <c r="B4" s="65" t="s">
        <v>291</v>
      </c>
      <c r="C4" s="66"/>
      <c r="D4" s="66"/>
      <c r="E4" s="66"/>
      <c r="F4" s="66"/>
      <c r="G4" s="67"/>
      <c r="H4" s="66"/>
      <c r="I4" s="66"/>
      <c r="J4" s="67" t="s">
        <v>292</v>
      </c>
      <c r="K4" s="66" t="s">
        <v>293</v>
      </c>
      <c r="L4" s="66" t="s">
        <v>294</v>
      </c>
      <c r="M4" s="68"/>
      <c r="Z4" s="17" t="s">
        <v>18</v>
      </c>
      <c r="AA4" s="20" t="s">
        <v>295</v>
      </c>
      <c r="AB4" s="20" t="s">
        <v>11</v>
      </c>
      <c r="AC4" s="20"/>
      <c r="AD4" s="19"/>
    </row>
    <row r="5" spans="2:30" ht="18" customHeight="1">
      <c r="B5" s="57" t="s">
        <v>296</v>
      </c>
      <c r="C5" s="58"/>
      <c r="D5" s="58"/>
      <c r="E5" s="58"/>
      <c r="F5" s="58"/>
      <c r="G5" s="69"/>
      <c r="H5" s="58"/>
      <c r="I5" s="58"/>
      <c r="J5" s="58" t="s">
        <v>297</v>
      </c>
      <c r="K5" s="58"/>
      <c r="L5" s="58" t="s">
        <v>298</v>
      </c>
      <c r="M5" s="60"/>
      <c r="Z5" s="17" t="s">
        <v>21</v>
      </c>
      <c r="AA5" s="20" t="s">
        <v>290</v>
      </c>
      <c r="AB5" s="20" t="s">
        <v>11</v>
      </c>
      <c r="AC5" s="20" t="s">
        <v>16</v>
      </c>
      <c r="AD5" s="19" t="s">
        <v>17</v>
      </c>
    </row>
    <row r="6" spans="2:13" ht="18" customHeight="1">
      <c r="B6" s="61" t="s">
        <v>299</v>
      </c>
      <c r="C6" s="62"/>
      <c r="D6" s="62"/>
      <c r="E6" s="62"/>
      <c r="F6" s="62"/>
      <c r="G6" s="70"/>
      <c r="H6" s="62"/>
      <c r="I6" s="62"/>
      <c r="J6" s="62" t="s">
        <v>297</v>
      </c>
      <c r="K6" s="62"/>
      <c r="L6" s="62" t="s">
        <v>298</v>
      </c>
      <c r="M6" s="64"/>
    </row>
    <row r="7" spans="2:13" ht="18" customHeight="1">
      <c r="B7" s="65" t="s">
        <v>300</v>
      </c>
      <c r="C7" s="66"/>
      <c r="D7" s="66"/>
      <c r="E7" s="66"/>
      <c r="F7" s="66"/>
      <c r="G7" s="71"/>
      <c r="H7" s="66"/>
      <c r="I7" s="66"/>
      <c r="J7" s="66" t="s">
        <v>297</v>
      </c>
      <c r="K7" s="66"/>
      <c r="L7" s="66" t="s">
        <v>298</v>
      </c>
      <c r="M7" s="68"/>
    </row>
    <row r="8" spans="2:13" ht="18" customHeight="1">
      <c r="B8" s="72"/>
      <c r="C8" s="73"/>
      <c r="D8" s="74"/>
      <c r="E8" s="75"/>
      <c r="F8" s="76">
        <f>IF(B8&lt;&gt;0,ROUND($M$26/B8,0),0)</f>
        <v>0</v>
      </c>
      <c r="G8" s="69"/>
      <c r="H8" s="73"/>
      <c r="I8" s="76">
        <f>IF(G8&lt;&gt;0,ROUND($M$26/G8,0),0)</f>
        <v>0</v>
      </c>
      <c r="J8" s="59"/>
      <c r="K8" s="73"/>
      <c r="L8" s="75"/>
      <c r="M8" s="77">
        <f>IF(J8&lt;&gt;0,ROUND($M$26/J8,0),0)</f>
        <v>0</v>
      </c>
    </row>
    <row r="9" spans="2:13" ht="18" customHeight="1">
      <c r="B9" s="78"/>
      <c r="C9" s="79"/>
      <c r="D9" s="80"/>
      <c r="E9" s="81"/>
      <c r="F9" s="82">
        <f>IF(B9&lt;&gt;0,ROUND($M$26/B9,0),0)</f>
        <v>0</v>
      </c>
      <c r="G9" s="83"/>
      <c r="H9" s="79"/>
      <c r="I9" s="82">
        <f>IF(G9&lt;&gt;0,ROUND($M$26/G9,0),0)</f>
        <v>0</v>
      </c>
      <c r="J9" s="83"/>
      <c r="K9" s="79"/>
      <c r="L9" s="81"/>
      <c r="M9" s="84">
        <f>IF(J9&lt;&gt;0,ROUND($M$26/J9,0),0)</f>
        <v>0</v>
      </c>
    </row>
    <row r="10" spans="2:13" ht="18" customHeight="1">
      <c r="B10" s="85" t="s">
        <v>301</v>
      </c>
      <c r="C10" s="86" t="s">
        <v>302</v>
      </c>
      <c r="D10" s="87" t="s">
        <v>31</v>
      </c>
      <c r="E10" s="87" t="s">
        <v>303</v>
      </c>
      <c r="F10" s="88" t="s">
        <v>304</v>
      </c>
      <c r="G10" s="85" t="s">
        <v>305</v>
      </c>
      <c r="H10" s="132" t="s">
        <v>306</v>
      </c>
      <c r="I10" s="132"/>
      <c r="J10" s="85" t="s">
        <v>307</v>
      </c>
      <c r="K10" s="132" t="s">
        <v>308</v>
      </c>
      <c r="L10" s="132"/>
      <c r="M10" s="132"/>
    </row>
    <row r="11" spans="2:13" ht="18" customHeight="1">
      <c r="B11" s="89">
        <v>1</v>
      </c>
      <c r="C11" s="90" t="s">
        <v>309</v>
      </c>
      <c r="D11" s="91">
        <f>Prehlad!H151</f>
        <v>0</v>
      </c>
      <c r="E11" s="91">
        <f>Prehlad!I151</f>
        <v>0</v>
      </c>
      <c r="F11" s="92">
        <f>D11+E11</f>
        <v>0</v>
      </c>
      <c r="G11" s="89">
        <v>6</v>
      </c>
      <c r="H11" s="90" t="s">
        <v>310</v>
      </c>
      <c r="I11" s="92">
        <v>0</v>
      </c>
      <c r="J11" s="89">
        <v>11</v>
      </c>
      <c r="K11" s="93" t="s">
        <v>311</v>
      </c>
      <c r="L11" s="94">
        <v>0</v>
      </c>
      <c r="M11" s="92">
        <f>ROUND(((D11+E11+D12+E12+D13)*L11),2)</f>
        <v>0</v>
      </c>
    </row>
    <row r="12" spans="2:13" ht="18" customHeight="1">
      <c r="B12" s="95">
        <v>2</v>
      </c>
      <c r="C12" s="96" t="s">
        <v>312</v>
      </c>
      <c r="D12" s="97"/>
      <c r="E12" s="97"/>
      <c r="F12" s="92">
        <f>D12+E12</f>
        <v>0</v>
      </c>
      <c r="G12" s="95">
        <v>7</v>
      </c>
      <c r="H12" s="96" t="s">
        <v>313</v>
      </c>
      <c r="I12" s="98">
        <v>0</v>
      </c>
      <c r="J12" s="95">
        <v>12</v>
      </c>
      <c r="K12" s="99" t="s">
        <v>314</v>
      </c>
      <c r="L12" s="100">
        <v>0</v>
      </c>
      <c r="M12" s="98">
        <f>ROUND(((D11+E11+D12+E12+D13)*L12),2)</f>
        <v>0</v>
      </c>
    </row>
    <row r="13" spans="2:13" ht="18" customHeight="1">
      <c r="B13" s="95">
        <v>3</v>
      </c>
      <c r="C13" s="96" t="s">
        <v>315</v>
      </c>
      <c r="D13" s="97"/>
      <c r="E13" s="97"/>
      <c r="F13" s="92">
        <f>D13+E13</f>
        <v>0</v>
      </c>
      <c r="G13" s="95">
        <v>8</v>
      </c>
      <c r="H13" s="96" t="s">
        <v>316</v>
      </c>
      <c r="I13" s="98">
        <v>0</v>
      </c>
      <c r="J13" s="95">
        <v>13</v>
      </c>
      <c r="K13" s="99" t="s">
        <v>317</v>
      </c>
      <c r="L13" s="100">
        <v>0</v>
      </c>
      <c r="M13" s="98">
        <f>ROUND(((D11+E11+D12+E12+D13)*L13),2)</f>
        <v>0</v>
      </c>
    </row>
    <row r="14" spans="2:13" ht="18" customHeight="1">
      <c r="B14" s="95">
        <v>4</v>
      </c>
      <c r="C14" s="96" t="s">
        <v>318</v>
      </c>
      <c r="D14" s="97"/>
      <c r="E14" s="97"/>
      <c r="F14" s="101">
        <f>D14+E14</f>
        <v>0</v>
      </c>
      <c r="G14" s="95">
        <v>9</v>
      </c>
      <c r="H14" s="96" t="s">
        <v>291</v>
      </c>
      <c r="I14" s="98">
        <v>0</v>
      </c>
      <c r="J14" s="95">
        <v>14</v>
      </c>
      <c r="K14" s="99" t="s">
        <v>291</v>
      </c>
      <c r="L14" s="100">
        <v>0</v>
      </c>
      <c r="M14" s="98">
        <f>ROUND(((D11+E11+D12+E12+D13+E13)*L14),2)</f>
        <v>0</v>
      </c>
    </row>
    <row r="15" spans="2:13" ht="18" customHeight="1">
      <c r="B15" s="102">
        <v>5</v>
      </c>
      <c r="C15" s="103" t="s">
        <v>319</v>
      </c>
      <c r="D15" s="104">
        <f>SUM(D11:D14)</f>
        <v>0</v>
      </c>
      <c r="E15" s="105">
        <f>SUM(E11:E14)</f>
        <v>0</v>
      </c>
      <c r="F15" s="106">
        <f>SUM(F11:F14)</f>
        <v>0</v>
      </c>
      <c r="G15" s="107">
        <v>10</v>
      </c>
      <c r="H15" s="108" t="s">
        <v>320</v>
      </c>
      <c r="I15" s="106">
        <f>SUM(I11:I14)</f>
        <v>0</v>
      </c>
      <c r="J15" s="102">
        <v>15</v>
      </c>
      <c r="K15" s="109"/>
      <c r="L15" s="110" t="s">
        <v>321</v>
      </c>
      <c r="M15" s="106">
        <f>SUM(M11:M14)</f>
        <v>0</v>
      </c>
    </row>
    <row r="16" spans="2:13" ht="18" customHeight="1">
      <c r="B16" s="133" t="s">
        <v>322</v>
      </c>
      <c r="C16" s="133"/>
      <c r="D16" s="133"/>
      <c r="E16" s="133"/>
      <c r="F16" s="111"/>
      <c r="G16" s="134" t="s">
        <v>323</v>
      </c>
      <c r="H16" s="134"/>
      <c r="I16" s="134"/>
      <c r="J16" s="85" t="s">
        <v>324</v>
      </c>
      <c r="K16" s="132" t="s">
        <v>325</v>
      </c>
      <c r="L16" s="132"/>
      <c r="M16" s="132"/>
    </row>
    <row r="17" spans="2:13" ht="18" customHeight="1">
      <c r="B17" s="112"/>
      <c r="C17" s="113" t="s">
        <v>326</v>
      </c>
      <c r="D17" s="113"/>
      <c r="E17" s="113" t="s">
        <v>327</v>
      </c>
      <c r="F17" s="114"/>
      <c r="G17" s="112"/>
      <c r="H17" s="115"/>
      <c r="I17" s="116"/>
      <c r="J17" s="95">
        <v>16</v>
      </c>
      <c r="K17" s="99" t="s">
        <v>328</v>
      </c>
      <c r="L17" s="117"/>
      <c r="M17" s="98">
        <v>0</v>
      </c>
    </row>
    <row r="18" spans="2:13" ht="18" customHeight="1">
      <c r="B18" s="118"/>
      <c r="C18" s="115" t="s">
        <v>329</v>
      </c>
      <c r="D18" s="115"/>
      <c r="E18" s="115"/>
      <c r="F18" s="119"/>
      <c r="G18" s="118"/>
      <c r="H18" s="115" t="s">
        <v>326</v>
      </c>
      <c r="I18" s="116"/>
      <c r="J18" s="95">
        <v>17</v>
      </c>
      <c r="K18" s="99" t="s">
        <v>330</v>
      </c>
      <c r="L18" s="117"/>
      <c r="M18" s="98">
        <v>0</v>
      </c>
    </row>
    <row r="19" spans="2:13" ht="18" customHeight="1">
      <c r="B19" s="118"/>
      <c r="C19" s="115"/>
      <c r="D19" s="115"/>
      <c r="E19" s="115"/>
      <c r="F19" s="119"/>
      <c r="G19" s="118"/>
      <c r="H19" s="120"/>
      <c r="I19" s="116"/>
      <c r="J19" s="95">
        <v>18</v>
      </c>
      <c r="K19" s="99" t="s">
        <v>331</v>
      </c>
      <c r="L19" s="117"/>
      <c r="M19" s="98">
        <v>0</v>
      </c>
    </row>
    <row r="20" spans="2:13" ht="18" customHeight="1">
      <c r="B20" s="118"/>
      <c r="C20" s="115"/>
      <c r="D20" s="115"/>
      <c r="E20" s="115"/>
      <c r="F20" s="119"/>
      <c r="G20" s="118"/>
      <c r="H20" s="113" t="s">
        <v>327</v>
      </c>
      <c r="I20" s="116"/>
      <c r="J20" s="95">
        <v>19</v>
      </c>
      <c r="K20" s="99" t="s">
        <v>291</v>
      </c>
      <c r="L20" s="117"/>
      <c r="M20" s="98">
        <v>0</v>
      </c>
    </row>
    <row r="21" spans="2:13" ht="18" customHeight="1">
      <c r="B21" s="112"/>
      <c r="C21" s="115"/>
      <c r="D21" s="115"/>
      <c r="E21" s="115"/>
      <c r="F21" s="115"/>
      <c r="G21" s="112"/>
      <c r="H21" s="115" t="s">
        <v>329</v>
      </c>
      <c r="I21" s="116"/>
      <c r="J21" s="102">
        <v>20</v>
      </c>
      <c r="K21" s="109"/>
      <c r="L21" s="110" t="s">
        <v>332</v>
      </c>
      <c r="M21" s="106">
        <f>SUM(M17:M20)</f>
        <v>0</v>
      </c>
    </row>
    <row r="22" spans="2:13" ht="18" customHeight="1">
      <c r="B22" s="133" t="s">
        <v>333</v>
      </c>
      <c r="C22" s="133"/>
      <c r="D22" s="133"/>
      <c r="E22" s="133"/>
      <c r="F22" s="111"/>
      <c r="G22" s="112"/>
      <c r="H22" s="115"/>
      <c r="I22" s="116"/>
      <c r="J22" s="85" t="s">
        <v>334</v>
      </c>
      <c r="K22" s="132" t="s">
        <v>335</v>
      </c>
      <c r="L22" s="132"/>
      <c r="M22" s="132"/>
    </row>
    <row r="23" spans="2:13" ht="18" customHeight="1">
      <c r="B23" s="112"/>
      <c r="C23" s="113" t="s">
        <v>326</v>
      </c>
      <c r="D23" s="113"/>
      <c r="E23" s="113" t="s">
        <v>327</v>
      </c>
      <c r="F23" s="114"/>
      <c r="G23" s="112"/>
      <c r="H23" s="115"/>
      <c r="I23" s="116"/>
      <c r="J23" s="89">
        <v>21</v>
      </c>
      <c r="K23" s="93"/>
      <c r="L23" s="121" t="s">
        <v>336</v>
      </c>
      <c r="M23" s="92">
        <f>ROUND(F15,2)+I15+M15+M21</f>
        <v>0</v>
      </c>
    </row>
    <row r="24" spans="2:13" ht="18" customHeight="1">
      <c r="B24" s="118"/>
      <c r="C24" s="115" t="s">
        <v>329</v>
      </c>
      <c r="D24" s="115"/>
      <c r="E24" s="115"/>
      <c r="F24" s="119"/>
      <c r="G24" s="112"/>
      <c r="H24" s="115"/>
      <c r="I24" s="116"/>
      <c r="J24" s="95">
        <v>22</v>
      </c>
      <c r="K24" s="99" t="s">
        <v>337</v>
      </c>
      <c r="L24" s="122">
        <f>M23-L25</f>
        <v>0</v>
      </c>
      <c r="M24" s="98">
        <f>ROUND((L24*20)/100,2)</f>
        <v>0</v>
      </c>
    </row>
    <row r="25" spans="2:13" ht="18" customHeight="1">
      <c r="B25" s="118"/>
      <c r="C25" s="115"/>
      <c r="D25" s="115"/>
      <c r="E25" s="115"/>
      <c r="F25" s="119"/>
      <c r="G25" s="112"/>
      <c r="H25" s="115"/>
      <c r="I25" s="116"/>
      <c r="J25" s="95">
        <v>23</v>
      </c>
      <c r="K25" s="99" t="s">
        <v>337</v>
      </c>
      <c r="L25" s="122">
        <f>SUMIF(Prehlad!O11:O9999,20,Prehlad!J11:J9999)</f>
        <v>0</v>
      </c>
      <c r="M25" s="98">
        <f>ROUND((L25*20)/100,1)</f>
        <v>0</v>
      </c>
    </row>
    <row r="26" spans="2:13" ht="18" customHeight="1">
      <c r="B26" s="118"/>
      <c r="C26" s="115"/>
      <c r="D26" s="115"/>
      <c r="E26" s="115"/>
      <c r="F26" s="119"/>
      <c r="G26" s="112"/>
      <c r="H26" s="115"/>
      <c r="I26" s="116"/>
      <c r="J26" s="102">
        <v>24</v>
      </c>
      <c r="K26" s="109"/>
      <c r="L26" s="110" t="s">
        <v>338</v>
      </c>
      <c r="M26" s="106">
        <f>M23+M24+M25</f>
        <v>0</v>
      </c>
    </row>
    <row r="27" spans="2:13" ht="16.5" customHeight="1">
      <c r="B27" s="123"/>
      <c r="C27" s="124"/>
      <c r="D27" s="124"/>
      <c r="E27" s="124"/>
      <c r="F27" s="124"/>
      <c r="G27" s="123"/>
      <c r="H27" s="124"/>
      <c r="I27" s="125"/>
      <c r="J27" s="126" t="s">
        <v>339</v>
      </c>
      <c r="K27" s="127" t="s">
        <v>340</v>
      </c>
      <c r="L27" s="128"/>
      <c r="M27" s="129">
        <v>0</v>
      </c>
    </row>
    <row r="28" ht="14.25" customHeight="1"/>
    <row r="29" ht="2.25" customHeight="1"/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 verticalCentered="1"/>
  <pageMargins left="0.25" right="0.3902777777777778" top="0.35" bottom="0.42986111111111114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JANKO</cp:lastModifiedBy>
  <cp:lastPrinted>2022-07-19T07:03:03Z</cp:lastPrinted>
  <dcterms:created xsi:type="dcterms:W3CDTF">1999-04-06T07:39:00Z</dcterms:created>
  <dcterms:modified xsi:type="dcterms:W3CDTF">2022-07-19T07:03:33Z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KSOProductBuildVer">
    <vt:lpwstr>1033-10.2.0.7646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