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tabRatio="500" activeTab="0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list'!$A:$M</definedName>
    <definedName name="Excel_BuiltIn_Print_Area" localSheetId="0">'Prehlad'!$A:$AH</definedName>
    <definedName name="Excel_BuiltIn_Print_Area" localSheetId="1">'Rekapitulacia'!$A:$G</definedName>
    <definedName name="Excel_BuiltIn_Print_Titles" localSheetId="0">'Prehlad'!$8:$10</definedName>
    <definedName name="Excel_BuiltIn_Print_Titles" localSheetId="1">'Rekapitulacia'!$8:$10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<sst xmlns="http://schemas.openxmlformats.org/spreadsheetml/2006/main" count="508" uniqueCount="303">
  <si>
    <t xml:space="preserve">Odberateľ: </t>
  </si>
  <si>
    <t xml:space="preserve">Spracoval: Ing. Kmec     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</si>
  <si>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</si>
  <si>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</si>
  <si>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</si>
  <si>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</si>
  <si>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</si>
  <si>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</si>
  <si>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</si>
  <si>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</si>
  <si>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</si>
  <si>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</si>
  <si>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</si>
  <si>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 04.05.2022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</si>
  <si>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</si>
  <si>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</si>
  <si>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</si>
  <si>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</si>
  <si>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</si>
  <si>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</si>
  <si>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VRANOV N/T-KRIŽOVANIE ULÍC HVIEZDOSLAVOVA, M.R. ŠTEFÁNIKA A PLOCHY PRED CVČ</t>
  </si>
  <si>
    <t>VF</t>
  </si>
  <si>
    <t>Objekt : SO 02-ÚPRAVA PLOCHY PRED CVČ</t>
  </si>
  <si>
    <t>Stavoprojekt, s.r.o., Prešov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</si>
  <si>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</si>
  <si>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</si>
  <si>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</si>
  <si>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</si>
  <si>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</si>
  <si>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</si>
  <si>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</si>
  <si>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</si>
  <si>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</si>
  <si>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</si>
  <si>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</si>
  <si>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</si>
  <si>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</si>
  <si>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</si>
  <si>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</si>
  <si>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</si>
  <si>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</si>
  <si>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PRÁCE A DODÁVKY HSV</t>
  </si>
  <si>
    <t>1 - ZEMNE PRÁCE</t>
  </si>
  <si>
    <t>001</t>
  </si>
  <si>
    <t>111201101</t>
  </si>
  <si>
    <t>Odstránenie krovín a stromov s koreňmi do 1000 m2</t>
  </si>
  <si>
    <t>m2</t>
  </si>
  <si>
    <t>272</t>
  </si>
  <si>
    <t>111251111</t>
  </si>
  <si>
    <t>Drvenie odrezaných konárov do 100 mm s odvozom a zložením do 20 km</t>
  </si>
  <si>
    <t>m3</t>
  </si>
  <si>
    <t>0,025*15 =   0,375</t>
  </si>
  <si>
    <t>112101122</t>
  </si>
  <si>
    <t>Vyrúbanie stromov ihličnatých priemer do 500 mm</t>
  </si>
  <si>
    <t>kus</t>
  </si>
  <si>
    <t>112201102</t>
  </si>
  <si>
    <t>Odstránenie pňov priemer do 500 mm</t>
  </si>
  <si>
    <t>221</t>
  </si>
  <si>
    <t>113107122</t>
  </si>
  <si>
    <t>Odstránenie podkladov alebo krytov z kameniva drv. hr. 100-200 mm, do 200 m2</t>
  </si>
  <si>
    <t>113107131</t>
  </si>
  <si>
    <t>Odstránenie podkladov alebo krytov z betónu prost. hr. do 150 mm, do 200 m2</t>
  </si>
  <si>
    <t>113107141</t>
  </si>
  <si>
    <t>Odstránenie podkladov alebo krytov živičných hr. do 5 cm, do 200 m2</t>
  </si>
  <si>
    <t>113201211</t>
  </si>
  <si>
    <t>Vytrhanie obrubníkov cestných betónových</t>
  </si>
  <si>
    <t>m</t>
  </si>
  <si>
    <t>121101101</t>
  </si>
  <si>
    <t>Odstránenie ornice s premiestnením do 50 m</t>
  </si>
  <si>
    <t>775*0,15 =   116,250</t>
  </si>
  <si>
    <t>122202202</t>
  </si>
  <si>
    <t>Odkopávky pre cesty v horn. tr. 3 nad 100 do 1 000 m3</t>
  </si>
  <si>
    <t>798*0,35+69*0,15 =   289,650</t>
  </si>
  <si>
    <t>122202209</t>
  </si>
  <si>
    <t>Príplatok za lepivosť  horn. tr. 3 pre cesty</t>
  </si>
  <si>
    <t>132201101</t>
  </si>
  <si>
    <t>Hĺbenie rýh šírka do 60 cm v horn. tr. 3 do 100 m3</t>
  </si>
  <si>
    <t>0,35*0,5*108 =   18,900</t>
  </si>
  <si>
    <t>132201109</t>
  </si>
  <si>
    <t>Príplatok za lepivosť horniny tr. 3 v rýhach š. do 60 cm</t>
  </si>
  <si>
    <t>133201101</t>
  </si>
  <si>
    <t>Hĺbenie šachiet v horn. tr. 3 do 100 m3</t>
  </si>
  <si>
    <t>"vsak. jama"1,2*1,2*2*3 =   8,640</t>
  </si>
  <si>
    <t>133201109</t>
  </si>
  <si>
    <t>Príplatok za lepivosť horniny tr.3</t>
  </si>
  <si>
    <t>162301402</t>
  </si>
  <si>
    <t>Vodorovné premiestnenie do 5 km konárov list. do 50 cm</t>
  </si>
  <si>
    <t>162301412</t>
  </si>
  <si>
    <t>Vodorovné premiestnenie do 5 km kmeňov list. do 50 cm</t>
  </si>
  <si>
    <t>162301422</t>
  </si>
  <si>
    <t>Vodorovné premiestnenie do 5 km pňov do 50 cm</t>
  </si>
  <si>
    <t>162701105</t>
  </si>
  <si>
    <t>Vodorovné premiestnenie výkopu do 10000 m horn. tr. 1-4</t>
  </si>
  <si>
    <t>289,65+18,90+8,64+"prebytočná ornica"127,95 =   445,140</t>
  </si>
  <si>
    <t>167101101</t>
  </si>
  <si>
    <t>Nakladanie výkopku do 100 m3 v horn. tr. 1-4</t>
  </si>
  <si>
    <t>"prebytočná ornica"116,25-113*0,1-"pre obj. SO 01 treba 23"-23 =   127,950</t>
  </si>
  <si>
    <t>171201201</t>
  </si>
  <si>
    <t>Uloženie sypaniny na skládku</t>
  </si>
  <si>
    <t>180402111</t>
  </si>
  <si>
    <t>Založenie parkového trávnika výsevom v rovine</t>
  </si>
  <si>
    <t>181101101</t>
  </si>
  <si>
    <t>Úprava pláne v zárezoch v horn. tr. 1-4 bez zhutnenia</t>
  </si>
  <si>
    <t>181101102</t>
  </si>
  <si>
    <t>Úprava pláne v zárezoch v horn. tr. 1-4 so zhutnením</t>
  </si>
  <si>
    <t>181301101</t>
  </si>
  <si>
    <t>Rozprestretie ornice, sklon do 1:5 do 500 m2 hr. do 10 cm</t>
  </si>
  <si>
    <t>231</t>
  </si>
  <si>
    <t>183403153</t>
  </si>
  <si>
    <t>Obrobenie pôdy hrabaním v rovine</t>
  </si>
  <si>
    <t>MAT</t>
  </si>
  <si>
    <t>005724100</t>
  </si>
  <si>
    <t>Zmes trávna parková rekreačná</t>
  </si>
  <si>
    <t>kg</t>
  </si>
  <si>
    <t>113*0,03*1,05 =   3,560</t>
  </si>
  <si>
    <t xml:space="preserve">1 - ZEMNE PRÁCE  spolu: </t>
  </si>
  <si>
    <t>2 - ZÁKLADY</t>
  </si>
  <si>
    <t>002</t>
  </si>
  <si>
    <t>212571111</t>
  </si>
  <si>
    <t>Výplň trativodov štrkopieskom triedeným</t>
  </si>
  <si>
    <t>0,5*0,25*108 =   13,500</t>
  </si>
  <si>
    <t>212572111</t>
  </si>
  <si>
    <t>Lôžko pre trativod zo štrkopiesku triedeného</t>
  </si>
  <si>
    <t>0,5*0,1*108 =   5,400</t>
  </si>
  <si>
    <t>271</t>
  </si>
  <si>
    <t>212752127</t>
  </si>
  <si>
    <t>Trativody z flexodrenážnych rúr DN 160 so štrk. lôžkom a obsypom</t>
  </si>
  <si>
    <t>286112250</t>
  </si>
  <si>
    <t>Rúrka PVC drenážna flexibilná  d 160 mm</t>
  </si>
  <si>
    <t xml:space="preserve">2 - ZÁKLADY  spolu: </t>
  </si>
  <si>
    <t>5 - KOMUNIKÁCIE</t>
  </si>
  <si>
    <t>564251111</t>
  </si>
  <si>
    <t>Podklad zo štrkopiesku hr. 150 mm</t>
  </si>
  <si>
    <t>564851113</t>
  </si>
  <si>
    <t>Podklad zo štrkodrte hr. 17 cm</t>
  </si>
  <si>
    <t>"priem. hr., frakcia 0-32"408,5+240 =   648,500</t>
  </si>
  <si>
    <t>564851114</t>
  </si>
  <si>
    <t>Podklad zo štrkodrte hr. 18 cm</t>
  </si>
  <si>
    <t>.</t>
  </si>
  <si>
    <t>564861111</t>
  </si>
  <si>
    <t>Podklad zo štrkodrte hr. 20 cm</t>
  </si>
  <si>
    <t>564861113</t>
  </si>
  <si>
    <t>Podklad zo štrkodrte hr. 220 mm</t>
  </si>
  <si>
    <t>"priemer. hr. fr. 0-32"149 =   149,000</t>
  </si>
  <si>
    <t>573111112</t>
  </si>
  <si>
    <t>Postrek živ. infiltračný s posypom kam. z asfaltu 1,0 kg/m2</t>
  </si>
  <si>
    <t>577142212</t>
  </si>
  <si>
    <t>Betón asfalt. tr. 2 stred. AC11( ABS), hrub.AC16(ABH), AC8(ABJ) š.nad 3 m hr.5cm</t>
  </si>
  <si>
    <t>577142222</t>
  </si>
  <si>
    <t>Betón asfaltový tr. 2 ložný AC 16 (ABL 2) š. nad 3 m hr. 50 mm</t>
  </si>
  <si>
    <t>596211130</t>
  </si>
  <si>
    <t>Kladenie zámkovej dlažby pre chodcov hr. 6 cm sk. C do 50 m2</t>
  </si>
  <si>
    <t>592960015</t>
  </si>
  <si>
    <t>69*1,01 =   69,690</t>
  </si>
  <si>
    <t>592960016</t>
  </si>
  <si>
    <t>393,65*1,01 =   397,587</t>
  </si>
  <si>
    <t>592960017</t>
  </si>
  <si>
    <t>14,85*1,01 =   14,999</t>
  </si>
  <si>
    <t>596211233</t>
  </si>
  <si>
    <t>Kladenie zámkovej dlažby pre chodcov hr. 80 mm sk. C nad 300 m2</t>
  </si>
  <si>
    <t xml:space="preserve">5 - KOMUNIKÁCIE  spolu: </t>
  </si>
  <si>
    <t>6 - ÚPRAVY POVRCHOV, PODLAHY, VÝPLNE</t>
  </si>
  <si>
    <t>011</t>
  </si>
  <si>
    <t>631571004</t>
  </si>
  <si>
    <t>Násyp zo štrkopiesku 0-32 tr. I</t>
  </si>
  <si>
    <t>"vsakovacie jamy a zásyp jám po odstr. stromoch"1,2*1,2*2*3+7 =   15,640</t>
  </si>
  <si>
    <t xml:space="preserve">6 - ÚPRAVY POVRCHOV, PODLAHY, VÝPLNE  spolu: </t>
  </si>
  <si>
    <t>9 - OSTATNÉ KONŠTRUKCIE A PRÁCE</t>
  </si>
  <si>
    <t>914001111</t>
  </si>
  <si>
    <t>Osadenie zvislých cestných dopravných značiek na stĺpiky, konzoly alebo objekty</t>
  </si>
  <si>
    <t>404420206</t>
  </si>
  <si>
    <t>Značka dopravná 201 (Daj prednosť v jazde!) Al plech reflex. tr. 2 založ. Al okraj 630 mm</t>
  </si>
  <si>
    <t>404420375</t>
  </si>
  <si>
    <t>Značka dopravná 272 Al plech reflex. tr. 1 založ. Al okraj 700x500</t>
  </si>
  <si>
    <t>404421121</t>
  </si>
  <si>
    <t>Značka dopravná 302,  plech reflex. tr. 1 Al. okraj 420x420 mm</t>
  </si>
  <si>
    <t>404422102</t>
  </si>
  <si>
    <t>Dodatková tabuľka 506 plech reflex. tr. 1 Al. okraj 231 x 420 mm</t>
  </si>
  <si>
    <t>404459610</t>
  </si>
  <si>
    <t>Stĺpik Al 60/5 hladký drážkový</t>
  </si>
  <si>
    <t>4*3,5 =   14,000</t>
  </si>
  <si>
    <t>915721111</t>
  </si>
  <si>
    <t>Vodorovné značenie krytov striek. farbou, čiary, zebry, šípky, nápisy a pod.</t>
  </si>
  <si>
    <t>915729111</t>
  </si>
  <si>
    <t>Príplatok za reflexnú úpravu balotinovú, čiary, zebry, šípky, nápisy a pod.</t>
  </si>
  <si>
    <t>915791112</t>
  </si>
  <si>
    <t>Predznač. pre vodor. znač. z náter. hmôt, stopčiary, zebry, tiene, šípky, nápisy, prechody</t>
  </si>
  <si>
    <t>916561111</t>
  </si>
  <si>
    <t>Osadenie záhonového obrubníka betónového do lôžka z betónu s bočnou oporou</t>
  </si>
  <si>
    <t>917862111</t>
  </si>
  <si>
    <t>Osadenie chodník. obrubníka betónového stojatého s oporou do lôžka z betónu</t>
  </si>
  <si>
    <t>592172000</t>
  </si>
  <si>
    <t>Betónový obrubník parkový 500/200/50</t>
  </si>
  <si>
    <t>ks</t>
  </si>
  <si>
    <t>216,5*2*1,01 =   437,330</t>
  </si>
  <si>
    <t>592174510</t>
  </si>
  <si>
    <t>Obrubník chodníkový ABO 2-15 100x15x25</t>
  </si>
  <si>
    <t>176,5*1,01 =   178,265</t>
  </si>
  <si>
    <t>919731112</t>
  </si>
  <si>
    <t>Zarovnanie styčnej plochy podkladu alebo krytu z betónu hr. do 150 mm</t>
  </si>
  <si>
    <t>919735111</t>
  </si>
  <si>
    <t>Rezanie stávajúceho živičného krytu alebo podkladu hr. do 50 mm</t>
  </si>
  <si>
    <t>013</t>
  </si>
  <si>
    <t>9650821080</t>
  </si>
  <si>
    <t>Zvýšenie únosnosti podložia na požadovaných 45 MPA</t>
  </si>
  <si>
    <t>"primiešaqním vápna a cementu do hl. cca 35 cm"797,5 =   797,500</t>
  </si>
  <si>
    <t>9755011</t>
  </si>
  <si>
    <t>Preloženie detských zariadení</t>
  </si>
  <si>
    <t>979082213</t>
  </si>
  <si>
    <t>Vodor. doprava sute po suchu do 1 km</t>
  </si>
  <si>
    <t>t</t>
  </si>
  <si>
    <t>182*0,235+3*0,225+18*0,098 =   45,209</t>
  </si>
  <si>
    <t>979082219</t>
  </si>
  <si>
    <t>Príplatok za každý ďalší 1 km sute</t>
  </si>
  <si>
    <t>9*45,209 =   406,881</t>
  </si>
  <si>
    <t>979084216</t>
  </si>
  <si>
    <t>Vodor. doprava vybúraných hmôt po suchu do 5 km</t>
  </si>
  <si>
    <t>20*0,138+137*0,145 =   22,625</t>
  </si>
  <si>
    <t>979084219</t>
  </si>
  <si>
    <t>Príplatok za každých ďalších 5 km vybúr. hmôt nad 5km</t>
  </si>
  <si>
    <t>015</t>
  </si>
  <si>
    <t>979088110</t>
  </si>
  <si>
    <t>Poplatok za uloženie sute a vyb. hmôt na skladku</t>
  </si>
  <si>
    <t>45,209+22,625 =   67,834</t>
  </si>
  <si>
    <t>211</t>
  </si>
  <si>
    <t>98011076</t>
  </si>
  <si>
    <t>Preloženie smetného koša</t>
  </si>
  <si>
    <t>9901011010</t>
  </si>
  <si>
    <t>Premiestnenie DZ na jednom stlpiku ohľadom plateného parkovania</t>
  </si>
  <si>
    <t>990403301</t>
  </si>
  <si>
    <t>Preloženie parkovacieho automatu vrátane predl. el. prípojky o 37 m</t>
  </si>
  <si>
    <t>998223011</t>
  </si>
  <si>
    <t>Presun hmôt pre pozemné komunikácie, kryt dláždený</t>
  </si>
  <si>
    <t xml:space="preserve">9 - OSTATNÉ KONŠTRUKCIE A PRÁCE  spolu: </t>
  </si>
  <si>
    <t xml:space="preserve">PRÁCE A DODÁVKY HSV  spolu: </t>
  </si>
  <si>
    <t>Za rozpočet celkom</t>
  </si>
  <si>
    <t>Rekapitulácia rozpočtu v</t>
  </si>
  <si>
    <t>Rekapitulácia splátky v</t>
  </si>
  <si>
    <t>Rekapitulácia výrobnej kalkulácie v</t>
  </si>
  <si>
    <t>Popis položky, stavebného dielu, remesla</t>
  </si>
  <si>
    <t xml:space="preserve"> Stavoprojekt, s.r.o., Prešov</t>
  </si>
  <si>
    <t xml:space="preserve"> Stavba : VRANOV N/T-KRIŽOVANIE ULÍC HVIEZDOSLAVOVA, M.R. ŠTEFÁNIKA A PLOCHY PRED CVČ</t>
  </si>
  <si>
    <t>Miesto:</t>
  </si>
  <si>
    <t>Rozpočet:</t>
  </si>
  <si>
    <t>Krycí list rozpočtu v</t>
  </si>
  <si>
    <t xml:space="preserve"> Objekt : SO 02-ÚPRAVA PLOCHY PRED CVČ</t>
  </si>
  <si>
    <t>JKSO :</t>
  </si>
  <si>
    <t>Spracoval:</t>
  </si>
  <si>
    <t>Ing. Kmec</t>
  </si>
  <si>
    <t>Krycí list splátky v</t>
  </si>
  <si>
    <t xml:space="preserve"> </t>
  </si>
  <si>
    <t>Dňa:</t>
  </si>
  <si>
    <t>04.05.2022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</si>
  <si>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</si>
  <si>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</si>
  <si>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</si>
  <si>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</si>
  <si>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</si>
  <si>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</si>
  <si>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</si>
  <si>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</si>
  <si>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</si>
  <si>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</si>
  <si>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</si>
  <si>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</si>
  <si>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</si>
  <si>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</si>
  <si>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</si>
  <si>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</si>
  <si>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</si>
  <si>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</si>
  <si>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</si>
  <si>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</si>
  <si>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</si>
  <si>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</si>
  <si>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</si>
  <si>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</si>
  <si>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</si>
  <si>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</si>
  <si>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</si>
  <si>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</si>
  <si>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</si>
  <si>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</si>
  <si>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</si>
  <si>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</si>
  <si>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</si>
  <si>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</si>
  <si>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</si>
  <si>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</si>
  <si>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</si>
  <si>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</si>
  <si>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</si>
  <si>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</si>
  <si>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</si>
  <si>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</si>
  <si>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</si>
  <si>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</si>
  <si>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Súčet riadkov 21 až 23: </t>
  </si>
  <si>
    <t>F</t>
  </si>
  <si>
    <t xml:space="preserve"> Odpočet - prípočet</t>
  </si>
  <si>
    <r>
      <t xml:space="preserve">Dlažba   200*100*60  sivá </t>
    </r>
    <r>
      <rPr>
        <sz val="8"/>
        <color indexed="10"/>
        <rFont val="Arial Narrow"/>
        <family val="2"/>
      </rPr>
      <t>obchodný názov a typ uvedie uchádzač</t>
    </r>
  </si>
  <si>
    <r>
      <t xml:space="preserve">Dlažba   200*100*80  sivá </t>
    </r>
    <r>
      <rPr>
        <sz val="8"/>
        <color indexed="10"/>
        <rFont val="Arial Narrow"/>
        <family val="2"/>
      </rPr>
      <t>obchodný názov a typ uvedie uchádza</t>
    </r>
    <r>
      <rPr>
        <sz val="8"/>
        <rFont val="Arial Narrow"/>
        <family val="2"/>
      </rPr>
      <t>č</t>
    </r>
  </si>
  <si>
    <r>
      <t xml:space="preserve">Dlažba  200*100*80  červená </t>
    </r>
    <r>
      <rPr>
        <sz val="8"/>
        <color indexed="10"/>
        <rFont val="Arial Narrow"/>
        <family val="2"/>
      </rPr>
      <t>obchodný názov a typ uvedie uchádzač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</si>
</sst>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#,##0.0000"/>
    <numFmt numFmtId="169" formatCode="#,##0\ _S_k"/>
    <numFmt numFmtId="170" formatCode="#,##0&quot; Sk&quot;"/>
    <numFmt numFmtId="171" formatCode="0.00\ %"/>
    <numFmt numFmtId="172" formatCode="#,##0\ "/>
  </numFmts>
  <fonts count="51">
    <font>
      <sz val="10"/>
      <name val="Arial"/>
      <family val="2"/>
    </font>
    <font>
      <b/>
      <sz val="7"/>
      <name val="Letter Gothic CE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4" fontId="1" fillId="0" borderId="1">
      <alignment/>
      <protection/>
    </xf>
    <xf numFmtId="0" fontId="0" fillId="0" borderId="1">
      <alignment/>
      <protection/>
    </xf>
    <xf numFmtId="165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Border="0" applyProtection="0">
      <alignment/>
    </xf>
    <xf numFmtId="0" fontId="4" fillId="25" borderId="0" applyBorder="0" applyProtection="0">
      <alignment/>
    </xf>
    <xf numFmtId="0" fontId="4" fillId="26" borderId="0" applyBorder="0" applyProtection="0">
      <alignment/>
    </xf>
    <xf numFmtId="0" fontId="4" fillId="17" borderId="0" applyBorder="0" applyProtection="0">
      <alignment/>
    </xf>
    <xf numFmtId="0" fontId="4" fillId="6" borderId="0" applyBorder="0" applyProtection="0">
      <alignment/>
    </xf>
    <xf numFmtId="0" fontId="4" fillId="3" borderId="0" applyBorder="0" applyProtection="0">
      <alignment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6" fillId="38" borderId="0" applyNumberFormat="0" applyBorder="0" applyAlignment="0" applyProtection="0"/>
    <xf numFmtId="0" fontId="7" fillId="14" borderId="2" applyNumberFormat="0" applyAlignment="0" applyProtection="0"/>
    <xf numFmtId="0" fontId="8" fillId="0" borderId="3" applyProtection="0">
      <alignment/>
    </xf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35" fillId="39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5" borderId="6" applyNumberFormat="0" applyAlignment="0" applyProtection="0"/>
    <xf numFmtId="0" fontId="16" fillId="24" borderId="2" applyNumberFormat="0" applyAlignment="0" applyProtection="0"/>
    <xf numFmtId="0" fontId="36" fillId="40" borderId="7" applyNumberFormat="0" applyAlignment="0" applyProtection="0"/>
    <xf numFmtId="0" fontId="1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Border="0" applyProtection="0">
      <alignment/>
    </xf>
    <xf numFmtId="0" fontId="4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41" fillId="41" borderId="0" applyNumberFormat="0" applyBorder="0" applyAlignment="0" applyProtection="0"/>
    <xf numFmtId="0" fontId="11" fillId="0" borderId="0">
      <alignment/>
      <protection/>
    </xf>
    <xf numFmtId="0" fontId="0" fillId="4" borderId="12" applyNumberFormat="0" applyAlignment="0" applyProtection="0"/>
    <xf numFmtId="0" fontId="8" fillId="14" borderId="13" applyNumberFormat="0" applyAlignment="0" applyProtection="0"/>
    <xf numFmtId="9" fontId="0" fillId="0" borderId="0" applyFill="0" applyBorder="0" applyAlignment="0" applyProtection="0"/>
    <xf numFmtId="0" fontId="0" fillId="42" borderId="14" applyNumberFormat="0" applyFont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" fillId="0" borderId="0" applyBorder="0">
      <alignment vertical="center"/>
      <protection/>
    </xf>
    <xf numFmtId="0" fontId="17" fillId="0" borderId="0" applyBorder="0" applyProtection="0">
      <alignment/>
    </xf>
    <xf numFmtId="0" fontId="44" fillId="0" borderId="0" applyNumberFormat="0" applyFill="0" applyBorder="0" applyAlignment="0" applyProtection="0"/>
    <xf numFmtId="0" fontId="1" fillId="0" borderId="17">
      <alignment vertical="center"/>
      <protection/>
    </xf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45" fillId="43" borderId="19" applyNumberFormat="0" applyAlignment="0" applyProtection="0"/>
    <xf numFmtId="0" fontId="46" fillId="44" borderId="19" applyNumberFormat="0" applyAlignment="0" applyProtection="0"/>
    <xf numFmtId="0" fontId="47" fillId="44" borderId="20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3" fillId="0" borderId="0" xfId="0" applyFont="1" applyAlignment="1" applyProtection="1">
      <alignment horizontal="right" vertical="top"/>
      <protection/>
    </xf>
    <xf numFmtId="49" fontId="23" fillId="0" borderId="0" xfId="0" applyNumberFormat="1" applyFont="1" applyAlignment="1" applyProtection="1">
      <alignment horizontal="center" vertical="top"/>
      <protection/>
    </xf>
    <xf numFmtId="49" fontId="23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166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4" fontId="23" fillId="0" borderId="0" xfId="0" applyNumberFormat="1" applyFont="1" applyAlignment="1" applyProtection="1">
      <alignment vertical="top"/>
      <protection/>
    </xf>
    <xf numFmtId="167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168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49" fontId="25" fillId="0" borderId="0" xfId="107" applyNumberFormat="1" applyFont="1">
      <alignment/>
      <protection/>
    </xf>
    <xf numFmtId="0" fontId="25" fillId="0" borderId="0" xfId="107" applyFont="1">
      <alignment/>
      <protection/>
    </xf>
    <xf numFmtId="49" fontId="23" fillId="0" borderId="0" xfId="0" applyNumberFormat="1" applyFont="1" applyAlignment="1" applyProtection="1">
      <alignment/>
      <protection/>
    </xf>
    <xf numFmtId="49" fontId="26" fillId="0" borderId="0" xfId="107" applyNumberFormat="1" applyFont="1">
      <alignment/>
      <protection/>
    </xf>
    <xf numFmtId="0" fontId="26" fillId="0" borderId="0" xfId="107" applyFont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/>
      <protection/>
    </xf>
    <xf numFmtId="0" fontId="27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49" fontId="23" fillId="0" borderId="21" xfId="0" applyNumberFormat="1" applyFont="1" applyBorder="1" applyAlignment="1" applyProtection="1">
      <alignment horizontal="left"/>
      <protection/>
    </xf>
    <xf numFmtId="0" fontId="23" fillId="0" borderId="21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166" fontId="23" fillId="0" borderId="24" xfId="0" applyNumberFormat="1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49" fontId="23" fillId="0" borderId="24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right"/>
      <protection/>
    </xf>
    <xf numFmtId="49" fontId="24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66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67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4" fontId="24" fillId="0" borderId="0" xfId="0" applyNumberFormat="1" applyFont="1" applyAlignment="1" applyProtection="1">
      <alignment vertical="top"/>
      <protection/>
    </xf>
    <xf numFmtId="167" fontId="24" fillId="0" borderId="0" xfId="0" applyNumberFormat="1" applyFont="1" applyAlignment="1" applyProtection="1">
      <alignment vertical="top"/>
      <protection/>
    </xf>
    <xf numFmtId="166" fontId="24" fillId="0" borderId="0" xfId="0" applyNumberFormat="1" applyFont="1" applyAlignment="1" applyProtection="1">
      <alignment vertical="top"/>
      <protection/>
    </xf>
    <xf numFmtId="49" fontId="24" fillId="0" borderId="0" xfId="0" applyNumberFormat="1" applyFont="1" applyAlignment="1" applyProtection="1">
      <alignment horizontal="left" vertical="top" wrapText="1"/>
      <protection/>
    </xf>
    <xf numFmtId="0" fontId="23" fillId="0" borderId="0" xfId="107" applyFont="1">
      <alignment/>
      <protection/>
    </xf>
    <xf numFmtId="0" fontId="23" fillId="0" borderId="0" xfId="107" applyFont="1" applyAlignment="1">
      <alignment horizontal="left" vertical="center"/>
      <protection/>
    </xf>
    <xf numFmtId="0" fontId="27" fillId="0" borderId="0" xfId="107" applyNumberFormat="1" applyFont="1" applyAlignment="1">
      <alignment horizontal="left" vertical="center"/>
      <protection/>
    </xf>
    <xf numFmtId="0" fontId="23" fillId="0" borderId="26" xfId="107" applyFont="1" applyBorder="1" applyAlignment="1">
      <alignment horizontal="left" vertical="center"/>
      <protection/>
    </xf>
    <xf numFmtId="0" fontId="23" fillId="0" borderId="27" xfId="107" applyFont="1" applyBorder="1" applyAlignment="1">
      <alignment horizontal="left" vertical="center"/>
      <protection/>
    </xf>
    <xf numFmtId="0" fontId="23" fillId="0" borderId="27" xfId="107" applyFont="1" applyBorder="1" applyAlignment="1">
      <alignment horizontal="right" vertical="center"/>
      <protection/>
    </xf>
    <xf numFmtId="0" fontId="23" fillId="0" borderId="28" xfId="107" applyFont="1" applyBorder="1" applyAlignment="1">
      <alignment horizontal="left" vertical="center"/>
      <protection/>
    </xf>
    <xf numFmtId="0" fontId="23" fillId="0" borderId="29" xfId="107" applyFont="1" applyBorder="1" applyAlignment="1">
      <alignment horizontal="left" vertical="center"/>
      <protection/>
    </xf>
    <xf numFmtId="0" fontId="23" fillId="0" borderId="30" xfId="107" applyFont="1" applyBorder="1" applyAlignment="1">
      <alignment horizontal="left" vertical="center"/>
      <protection/>
    </xf>
    <xf numFmtId="0" fontId="23" fillId="0" borderId="30" xfId="107" applyFont="1" applyBorder="1" applyAlignment="1">
      <alignment horizontal="right" vertical="center"/>
      <protection/>
    </xf>
    <xf numFmtId="0" fontId="23" fillId="0" borderId="31" xfId="107" applyFont="1" applyBorder="1" applyAlignment="1">
      <alignment horizontal="left" vertical="center"/>
      <protection/>
    </xf>
    <xf numFmtId="0" fontId="23" fillId="0" borderId="32" xfId="107" applyFont="1" applyBorder="1" applyAlignment="1">
      <alignment horizontal="left" vertical="center"/>
      <protection/>
    </xf>
    <xf numFmtId="0" fontId="23" fillId="0" borderId="33" xfId="107" applyFont="1" applyBorder="1" applyAlignment="1">
      <alignment horizontal="left" vertical="center"/>
      <protection/>
    </xf>
    <xf numFmtId="0" fontId="23" fillId="0" borderId="33" xfId="107" applyFont="1" applyBorder="1" applyAlignment="1">
      <alignment horizontal="right" vertical="center"/>
      <protection/>
    </xf>
    <xf numFmtId="0" fontId="23" fillId="0" borderId="34" xfId="107" applyFont="1" applyBorder="1" applyAlignment="1">
      <alignment horizontal="left" vertical="center"/>
      <protection/>
    </xf>
    <xf numFmtId="49" fontId="23" fillId="0" borderId="27" xfId="107" applyNumberFormat="1" applyFont="1" applyBorder="1" applyAlignment="1">
      <alignment horizontal="right" vertical="center"/>
      <protection/>
    </xf>
    <xf numFmtId="49" fontId="23" fillId="0" borderId="30" xfId="107" applyNumberFormat="1" applyFont="1" applyBorder="1" applyAlignment="1">
      <alignment horizontal="right" vertical="center"/>
      <protection/>
    </xf>
    <xf numFmtId="49" fontId="23" fillId="0" borderId="33" xfId="107" applyNumberFormat="1" applyFont="1" applyBorder="1" applyAlignment="1">
      <alignment horizontal="right" vertical="center"/>
      <protection/>
    </xf>
    <xf numFmtId="0" fontId="23" fillId="0" borderId="26" xfId="107" applyFont="1" applyBorder="1" applyAlignment="1">
      <alignment horizontal="right" vertical="center"/>
      <protection/>
    </xf>
    <xf numFmtId="0" fontId="23" fillId="0" borderId="27" xfId="107" applyFont="1" applyBorder="1" applyAlignment="1">
      <alignment vertical="center"/>
      <protection/>
    </xf>
    <xf numFmtId="169" fontId="23" fillId="0" borderId="27" xfId="107" applyNumberFormat="1" applyFont="1" applyBorder="1" applyAlignment="1">
      <alignment horizontal="left" vertical="center"/>
      <protection/>
    </xf>
    <xf numFmtId="170" fontId="23" fillId="0" borderId="27" xfId="107" applyNumberFormat="1" applyFont="1" applyBorder="1" applyAlignment="1">
      <alignment horizontal="right" vertical="center"/>
      <protection/>
    </xf>
    <xf numFmtId="3" fontId="23" fillId="0" borderId="35" xfId="107" applyNumberFormat="1" applyFont="1" applyBorder="1" applyAlignment="1">
      <alignment horizontal="right" vertical="center"/>
      <protection/>
    </xf>
    <xf numFmtId="3" fontId="23" fillId="0" borderId="28" xfId="107" applyNumberFormat="1" applyFont="1" applyBorder="1" applyAlignment="1">
      <alignment vertical="center"/>
      <protection/>
    </xf>
    <xf numFmtId="0" fontId="23" fillId="0" borderId="36" xfId="107" applyFont="1" applyBorder="1" applyAlignment="1">
      <alignment horizontal="right" vertical="center"/>
      <protection/>
    </xf>
    <xf numFmtId="0" fontId="23" fillId="0" borderId="37" xfId="107" applyFont="1" applyBorder="1" applyAlignment="1">
      <alignment vertical="center"/>
      <protection/>
    </xf>
    <xf numFmtId="169" fontId="23" fillId="0" borderId="37" xfId="107" applyNumberFormat="1" applyFont="1" applyBorder="1" applyAlignment="1">
      <alignment horizontal="left" vertical="center"/>
      <protection/>
    </xf>
    <xf numFmtId="170" fontId="23" fillId="0" borderId="37" xfId="107" applyNumberFormat="1" applyFont="1" applyBorder="1" applyAlignment="1">
      <alignment horizontal="right" vertical="center"/>
      <protection/>
    </xf>
    <xf numFmtId="3" fontId="23" fillId="0" borderId="38" xfId="107" applyNumberFormat="1" applyFont="1" applyBorder="1" applyAlignment="1">
      <alignment horizontal="right" vertical="center"/>
      <protection/>
    </xf>
    <xf numFmtId="0" fontId="23" fillId="0" borderId="37" xfId="107" applyFont="1" applyBorder="1" applyAlignment="1">
      <alignment horizontal="right" vertical="center"/>
      <protection/>
    </xf>
    <xf numFmtId="3" fontId="23" fillId="0" borderId="39" xfId="107" applyNumberFormat="1" applyFont="1" applyBorder="1" applyAlignment="1">
      <alignment vertical="center"/>
      <protection/>
    </xf>
    <xf numFmtId="0" fontId="24" fillId="0" borderId="40" xfId="107" applyFont="1" applyBorder="1" applyAlignment="1">
      <alignment horizontal="center" vertical="center"/>
      <protection/>
    </xf>
    <xf numFmtId="0" fontId="23" fillId="0" borderId="41" xfId="107" applyFont="1" applyBorder="1" applyAlignment="1">
      <alignment horizontal="left" vertical="center"/>
      <protection/>
    </xf>
    <xf numFmtId="0" fontId="23" fillId="0" borderId="41" xfId="107" applyFont="1" applyBorder="1" applyAlignment="1">
      <alignment horizontal="center" vertical="center"/>
      <protection/>
    </xf>
    <xf numFmtId="0" fontId="23" fillId="0" borderId="42" xfId="107" applyFont="1" applyBorder="1" applyAlignment="1">
      <alignment horizontal="center" vertical="center"/>
      <protection/>
    </xf>
    <xf numFmtId="0" fontId="23" fillId="0" borderId="43" xfId="107" applyFont="1" applyBorder="1" applyAlignment="1">
      <alignment horizontal="center" vertical="center"/>
      <protection/>
    </xf>
    <xf numFmtId="0" fontId="23" fillId="0" borderId="44" xfId="107" applyFont="1" applyBorder="1" applyAlignment="1">
      <alignment horizontal="left" vertical="center"/>
      <protection/>
    </xf>
    <xf numFmtId="4" fontId="23" fillId="0" borderId="44" xfId="107" applyNumberFormat="1" applyFont="1" applyBorder="1" applyAlignment="1">
      <alignment horizontal="right" vertical="center"/>
      <protection/>
    </xf>
    <xf numFmtId="4" fontId="23" fillId="0" borderId="45" xfId="107" applyNumberFormat="1" applyFont="1" applyBorder="1" applyAlignment="1">
      <alignment horizontal="right" vertical="center"/>
      <protection/>
    </xf>
    <xf numFmtId="0" fontId="23" fillId="0" borderId="46" xfId="107" applyFont="1" applyBorder="1" applyAlignment="1">
      <alignment horizontal="left" vertical="center"/>
      <protection/>
    </xf>
    <xf numFmtId="171" fontId="23" fillId="0" borderId="47" xfId="107" applyNumberFormat="1" applyFont="1" applyBorder="1" applyAlignment="1">
      <alignment horizontal="right" vertical="center"/>
      <protection/>
    </xf>
    <xf numFmtId="0" fontId="23" fillId="0" borderId="48" xfId="107" applyFont="1" applyBorder="1" applyAlignment="1">
      <alignment horizontal="center" vertical="center"/>
      <protection/>
    </xf>
    <xf numFmtId="0" fontId="23" fillId="0" borderId="17" xfId="107" applyFont="1" applyBorder="1" applyAlignment="1">
      <alignment horizontal="left" vertical="center"/>
      <protection/>
    </xf>
    <xf numFmtId="4" fontId="23" fillId="0" borderId="17" xfId="107" applyNumberFormat="1" applyFont="1" applyBorder="1" applyAlignment="1">
      <alignment horizontal="right" vertical="center"/>
      <protection/>
    </xf>
    <xf numFmtId="4" fontId="23" fillId="0" borderId="49" xfId="107" applyNumberFormat="1" applyFont="1" applyBorder="1" applyAlignment="1">
      <alignment horizontal="right" vertical="center"/>
      <protection/>
    </xf>
    <xf numFmtId="0" fontId="23" fillId="0" borderId="50" xfId="107" applyFont="1" applyBorder="1" applyAlignment="1">
      <alignment horizontal="left" vertical="center"/>
      <protection/>
    </xf>
    <xf numFmtId="171" fontId="23" fillId="0" borderId="51" xfId="107" applyNumberFormat="1" applyFont="1" applyBorder="1" applyAlignment="1">
      <alignment horizontal="right" vertical="center"/>
      <protection/>
    </xf>
    <xf numFmtId="4" fontId="23" fillId="0" borderId="52" xfId="107" applyNumberFormat="1" applyFont="1" applyBorder="1" applyAlignment="1">
      <alignment horizontal="right" vertical="center"/>
      <protection/>
    </xf>
    <xf numFmtId="0" fontId="23" fillId="0" borderId="53" xfId="107" applyFont="1" applyBorder="1" applyAlignment="1">
      <alignment horizontal="center" vertical="center"/>
      <protection/>
    </xf>
    <xf numFmtId="0" fontId="23" fillId="0" borderId="54" xfId="107" applyFont="1" applyBorder="1" applyAlignment="1">
      <alignment horizontal="left" vertical="center"/>
      <protection/>
    </xf>
    <xf numFmtId="4" fontId="23" fillId="0" borderId="54" xfId="107" applyNumberFormat="1" applyFont="1" applyBorder="1" applyAlignment="1">
      <alignment horizontal="right" vertical="center"/>
      <protection/>
    </xf>
    <xf numFmtId="4" fontId="23" fillId="0" borderId="55" xfId="107" applyNumberFormat="1" applyFont="1" applyBorder="1" applyAlignment="1">
      <alignment horizontal="right" vertical="center"/>
      <protection/>
    </xf>
    <xf numFmtId="4" fontId="23" fillId="0" borderId="56" xfId="107" applyNumberFormat="1" applyFont="1" applyBorder="1" applyAlignment="1">
      <alignment horizontal="right" vertical="center"/>
      <protection/>
    </xf>
    <xf numFmtId="0" fontId="23" fillId="0" borderId="57" xfId="107" applyFont="1" applyBorder="1" applyAlignment="1">
      <alignment horizontal="center" vertical="center"/>
      <protection/>
    </xf>
    <xf numFmtId="0" fontId="23" fillId="0" borderId="54" xfId="107" applyFont="1" applyBorder="1" applyAlignment="1">
      <alignment horizontal="right" vertical="center"/>
      <protection/>
    </xf>
    <xf numFmtId="0" fontId="23" fillId="0" borderId="55" xfId="107" applyFont="1" applyBorder="1" applyAlignment="1">
      <alignment horizontal="left" vertical="center"/>
      <protection/>
    </xf>
    <xf numFmtId="0" fontId="23" fillId="0" borderId="57" xfId="107" applyFont="1" applyBorder="1" applyAlignment="1">
      <alignment horizontal="right" vertical="center"/>
      <protection/>
    </xf>
    <xf numFmtId="0" fontId="23" fillId="0" borderId="58" xfId="107" applyFont="1" applyBorder="1" applyAlignment="1">
      <alignment horizontal="center" vertical="center"/>
      <protection/>
    </xf>
    <xf numFmtId="0" fontId="23" fillId="0" borderId="59" xfId="107" applyFont="1" applyBorder="1" applyAlignment="1">
      <alignment horizontal="left" vertical="center"/>
      <protection/>
    </xf>
    <xf numFmtId="0" fontId="23" fillId="0" borderId="60" xfId="107" applyFont="1" applyBorder="1" applyAlignment="1">
      <alignment horizontal="left" vertical="center"/>
      <protection/>
    </xf>
    <xf numFmtId="0" fontId="23" fillId="0" borderId="61" xfId="107" applyFont="1" applyBorder="1" applyAlignment="1">
      <alignment horizontal="left" vertical="center"/>
      <protection/>
    </xf>
    <xf numFmtId="0" fontId="23" fillId="0" borderId="0" xfId="107" applyFont="1" applyBorder="1" applyAlignment="1">
      <alignment horizontal="left" vertical="center"/>
      <protection/>
    </xf>
    <xf numFmtId="0" fontId="23" fillId="0" borderId="62" xfId="107" applyFont="1" applyBorder="1" applyAlignment="1">
      <alignment horizontal="left" vertical="center"/>
      <protection/>
    </xf>
    <xf numFmtId="0" fontId="23" fillId="0" borderId="51" xfId="107" applyFont="1" applyBorder="1" applyAlignment="1">
      <alignment horizontal="left" vertical="center"/>
      <protection/>
    </xf>
    <xf numFmtId="0" fontId="23" fillId="0" borderId="59" xfId="107" applyFont="1" applyBorder="1" applyAlignment="1">
      <alignment horizontal="right" vertical="center"/>
      <protection/>
    </xf>
    <xf numFmtId="0" fontId="23" fillId="0" borderId="0" xfId="107" applyFont="1" applyBorder="1" applyAlignment="1">
      <alignment horizontal="right" vertical="center"/>
      <protection/>
    </xf>
    <xf numFmtId="0" fontId="23" fillId="0" borderId="63" xfId="107" applyFont="1" applyBorder="1" applyAlignment="1">
      <alignment horizontal="left" vertical="center"/>
      <protection/>
    </xf>
    <xf numFmtId="0" fontId="23" fillId="0" borderId="47" xfId="107" applyFont="1" applyBorder="1" applyAlignment="1">
      <alignment horizontal="right" vertical="center"/>
      <protection/>
    </xf>
    <xf numFmtId="4" fontId="23" fillId="0" borderId="51" xfId="107" applyNumberFormat="1" applyFont="1" applyBorder="1" applyAlignment="1">
      <alignment horizontal="right" vertical="center"/>
      <protection/>
    </xf>
    <xf numFmtId="0" fontId="23" fillId="0" borderId="36" xfId="107" applyFont="1" applyBorder="1" applyAlignment="1">
      <alignment horizontal="left" vertical="center"/>
      <protection/>
    </xf>
    <xf numFmtId="0" fontId="23" fillId="0" borderId="37" xfId="107" applyFont="1" applyBorder="1" applyAlignment="1">
      <alignment horizontal="left" vertical="center"/>
      <protection/>
    </xf>
    <xf numFmtId="0" fontId="23" fillId="0" borderId="39" xfId="107" applyFont="1" applyBorder="1" applyAlignment="1">
      <alignment horizontal="left" vertical="center"/>
      <protection/>
    </xf>
    <xf numFmtId="0" fontId="24" fillId="0" borderId="64" xfId="107" applyFont="1" applyBorder="1" applyAlignment="1">
      <alignment horizontal="center" vertical="center"/>
      <protection/>
    </xf>
    <xf numFmtId="0" fontId="23" fillId="0" borderId="65" xfId="107" applyFont="1" applyBorder="1" applyAlignment="1">
      <alignment horizontal="left" vertical="center"/>
      <protection/>
    </xf>
    <xf numFmtId="0" fontId="23" fillId="0" borderId="66" xfId="107" applyFont="1" applyBorder="1" applyAlignment="1">
      <alignment horizontal="left" vertical="center"/>
      <protection/>
    </xf>
    <xf numFmtId="172" fontId="23" fillId="0" borderId="67" xfId="107" applyNumberFormat="1" applyFont="1" applyBorder="1" applyAlignment="1">
      <alignment horizontal="right" vertic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68" xfId="0" applyFont="1" applyBorder="1" applyAlignment="1" applyProtection="1">
      <alignment horizontal="center"/>
      <protection/>
    </xf>
    <xf numFmtId="0" fontId="23" fillId="0" borderId="42" xfId="107" applyFont="1" applyBorder="1" applyAlignment="1">
      <alignment horizontal="center" vertical="center"/>
      <protection/>
    </xf>
    <xf numFmtId="0" fontId="23" fillId="0" borderId="69" xfId="107" applyFont="1" applyBorder="1" applyAlignment="1">
      <alignment horizontal="center" vertical="center"/>
      <protection/>
    </xf>
    <xf numFmtId="0" fontId="23" fillId="0" borderId="70" xfId="107" applyFont="1" applyBorder="1" applyAlignment="1">
      <alignment horizontal="center" vertical="center"/>
      <protection/>
    </xf>
  </cellXfs>
  <cellStyles count="11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xplanatory Text" xfId="83"/>
    <cellStyle name="Comma" xfId="84"/>
    <cellStyle name="Comma [0]" xfId="85"/>
    <cellStyle name="data" xfId="86"/>
    <cellStyle name="Dobrá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Input" xfId="94"/>
    <cellStyle name="Kontrolná bunka" xfId="95"/>
    <cellStyle name="Linked Cell" xfId="96"/>
    <cellStyle name="Currency" xfId="97"/>
    <cellStyle name="Currency [0]" xfId="98"/>
    <cellStyle name="Nadpis 1" xfId="99"/>
    <cellStyle name="Nadpis 2" xfId="100"/>
    <cellStyle name="Nadpis 3" xfId="101"/>
    <cellStyle name="Nadpis 4" xfId="102"/>
    <cellStyle name="Název" xfId="103"/>
    <cellStyle name="Názov" xfId="104"/>
    <cellStyle name="Neutral" xfId="105"/>
    <cellStyle name="Neutrálna" xfId="106"/>
    <cellStyle name="normálne_KLs" xfId="107"/>
    <cellStyle name="Note" xfId="108"/>
    <cellStyle name="Output" xfId="109"/>
    <cellStyle name="Percent" xfId="110"/>
    <cellStyle name="Poznámka" xfId="111"/>
    <cellStyle name="Prepojená bunka" xfId="112"/>
    <cellStyle name="Spolu" xfId="113"/>
    <cellStyle name="TEXT 1" xfId="114"/>
    <cellStyle name="Text upozornění" xfId="115"/>
    <cellStyle name="Text upozornenia" xfId="116"/>
    <cellStyle name="TEXT1" xfId="117"/>
    <cellStyle name="Title" xfId="118"/>
    <cellStyle name="Total" xfId="119"/>
    <cellStyle name="Vstup" xfId="120"/>
    <cellStyle name="Výpočet" xfId="121"/>
    <cellStyle name="Výstup" xfId="122"/>
    <cellStyle name="Vysvetľujúci text" xfId="123"/>
    <cellStyle name="Warning Text" xfId="124"/>
    <cellStyle name="Zlá" xfId="125"/>
    <cellStyle name="Zvýraznenie1" xfId="126"/>
    <cellStyle name="Zvýraznenie2" xfId="127"/>
    <cellStyle name="Zvýraznenie3" xfId="128"/>
    <cellStyle name="Zvýraznenie4" xfId="129"/>
    <cellStyle name="Zvýraznenie5" xfId="130"/>
    <cellStyle name="Zvýraznenie6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showGridLines="0" tabSelected="1" zoomScalePageLayoutView="0" workbookViewId="0" topLeftCell="A97">
      <selection activeCell="D77" sqref="D77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57421875" style="6" customWidth="1"/>
    <col min="16" max="16" width="12.7109375" style="6" customWidth="1"/>
    <col min="17" max="19" width="11.28125" style="5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57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0</v>
      </c>
      <c r="B1" s="11"/>
      <c r="C1" s="11"/>
      <c r="D1" s="11"/>
      <c r="E1" s="11"/>
      <c r="F1" s="11"/>
      <c r="G1" s="13"/>
      <c r="H1" s="11"/>
      <c r="I1" s="12" t="s">
        <v>1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</v>
      </c>
      <c r="AA1" s="16" t="s">
        <v>3</v>
      </c>
      <c r="AB1" s="17" t="s">
        <v>4</v>
      </c>
      <c r="AC1" s="17" t="s">
        <v>5</v>
      </c>
      <c r="AD1" s="17" t="s">
        <v>6</v>
      </c>
      <c r="AE1" s="11"/>
      <c r="AF1" s="11"/>
      <c r="AG1" s="11"/>
      <c r="AH1" s="11"/>
    </row>
    <row r="2" spans="1:34" ht="9.75">
      <c r="A2" s="12" t="s">
        <v>7</v>
      </c>
      <c r="B2" s="11"/>
      <c r="C2" s="11"/>
      <c r="D2" s="11"/>
      <c r="E2" s="11"/>
      <c r="F2" s="11"/>
      <c r="G2" s="13"/>
      <c r="H2" s="18"/>
      <c r="I2" s="12" t="s">
        <v>8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9</v>
      </c>
      <c r="AA2" s="19" t="s">
        <v>10</v>
      </c>
      <c r="AB2" s="20" t="s">
        <v>11</v>
      </c>
      <c r="AC2" s="20"/>
      <c r="AD2" s="19"/>
      <c r="AE2" s="11"/>
      <c r="AF2" s="11"/>
      <c r="AG2" s="11"/>
      <c r="AH2" s="11"/>
    </row>
    <row r="3" spans="1:34" ht="9.75">
      <c r="A3" s="12" t="s">
        <v>12</v>
      </c>
      <c r="B3" s="11"/>
      <c r="C3" s="11"/>
      <c r="D3" s="11"/>
      <c r="E3" s="11"/>
      <c r="F3" s="11"/>
      <c r="G3" s="13"/>
      <c r="H3" s="11"/>
      <c r="I3" s="12" t="s">
        <v>13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11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11</v>
      </c>
      <c r="AC4" s="20"/>
      <c r="AD4" s="19"/>
      <c r="AE4" s="11"/>
      <c r="AF4" s="11"/>
      <c r="AG4" s="11"/>
      <c r="AH4" s="11"/>
    </row>
    <row r="5" spans="1:34" ht="9.75">
      <c r="A5" s="12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9" t="s">
        <v>15</v>
      </c>
      <c r="AB5" s="20" t="s">
        <v>11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9.75">
      <c r="A6" s="12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3.5">
      <c r="A8" s="11" t="s">
        <v>23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4" ht="9.75">
      <c r="A9" s="24" t="s">
        <v>24</v>
      </c>
      <c r="B9" s="24" t="s">
        <v>25</v>
      </c>
      <c r="C9" s="24" t="s">
        <v>26</v>
      </c>
      <c r="D9" s="24" t="s">
        <v>27</v>
      </c>
      <c r="E9" s="24" t="s">
        <v>28</v>
      </c>
      <c r="F9" s="24" t="s">
        <v>29</v>
      </c>
      <c r="G9" s="24" t="s">
        <v>30</v>
      </c>
      <c r="H9" s="24" t="s">
        <v>31</v>
      </c>
      <c r="I9" s="24" t="s">
        <v>32</v>
      </c>
      <c r="J9" s="24" t="s">
        <v>33</v>
      </c>
      <c r="K9" s="130"/>
      <c r="L9" s="130"/>
      <c r="M9" s="131"/>
      <c r="N9" s="131"/>
      <c r="O9" s="24"/>
      <c r="P9" s="26"/>
      <c r="Q9" s="24"/>
      <c r="R9" s="24"/>
      <c r="S9" s="26"/>
      <c r="T9" s="27"/>
      <c r="U9" s="28"/>
      <c r="V9" s="29"/>
      <c r="W9" s="24"/>
      <c r="X9" s="24"/>
      <c r="Y9" s="24"/>
      <c r="Z9" s="30"/>
      <c r="AA9" s="30"/>
      <c r="AB9" s="24"/>
      <c r="AC9" s="24"/>
      <c r="AD9" s="24"/>
      <c r="AE9" s="31"/>
      <c r="AF9" s="31"/>
      <c r="AG9" s="31"/>
      <c r="AH9" s="31"/>
    </row>
    <row r="10" spans="1:34" ht="9.75">
      <c r="A10" s="32" t="s">
        <v>34</v>
      </c>
      <c r="B10" s="32" t="s">
        <v>35</v>
      </c>
      <c r="C10" s="33"/>
      <c r="D10" s="32" t="s">
        <v>36</v>
      </c>
      <c r="E10" s="32" t="s">
        <v>37</v>
      </c>
      <c r="F10" s="32" t="s">
        <v>38</v>
      </c>
      <c r="G10" s="32" t="s">
        <v>39</v>
      </c>
      <c r="H10" s="32"/>
      <c r="I10" s="32" t="s">
        <v>40</v>
      </c>
      <c r="J10" s="32"/>
      <c r="K10" s="32"/>
      <c r="L10" s="32"/>
      <c r="M10" s="34"/>
      <c r="N10" s="32"/>
      <c r="O10" s="32"/>
      <c r="P10" s="34"/>
      <c r="Q10" s="32"/>
      <c r="R10" s="32"/>
      <c r="S10" s="34"/>
      <c r="T10" s="35"/>
      <c r="U10" s="36"/>
      <c r="V10" s="37"/>
      <c r="W10" s="38"/>
      <c r="X10" s="39"/>
      <c r="Y10" s="39"/>
      <c r="Z10" s="40"/>
      <c r="AA10" s="40"/>
      <c r="AB10" s="32"/>
      <c r="AC10" s="39"/>
      <c r="AD10" s="39"/>
      <c r="AE10" s="41"/>
      <c r="AF10" s="41"/>
      <c r="AG10" s="41"/>
      <c r="AH10" s="41"/>
    </row>
    <row r="12" ht="9.75">
      <c r="B12" s="42" t="s">
        <v>41</v>
      </c>
    </row>
    <row r="13" ht="9.75">
      <c r="B13" s="3" t="s">
        <v>42</v>
      </c>
    </row>
    <row r="14" spans="1:25" ht="12.75">
      <c r="A14" s="1">
        <v>1</v>
      </c>
      <c r="B14" s="2" t="s">
        <v>43</v>
      </c>
      <c r="C14" s="3" t="s">
        <v>44</v>
      </c>
      <c r="D14" s="4" t="s">
        <v>45</v>
      </c>
      <c r="E14" s="5">
        <v>15</v>
      </c>
      <c r="F14" s="6" t="s">
        <v>46</v>
      </c>
      <c r="G14"/>
      <c r="H14" s="7">
        <f>ROUND(E14*G14,2)</f>
        <v>0</v>
      </c>
      <c r="J14" s="7">
        <f>ROUND(E14*G14,2)</f>
        <v>0</v>
      </c>
      <c r="X14" s="3"/>
      <c r="Y14" s="3"/>
    </row>
    <row r="15" spans="1:25" ht="12.75">
      <c r="A15" s="1">
        <v>2</v>
      </c>
      <c r="B15" s="2" t="s">
        <v>47</v>
      </c>
      <c r="C15" s="3" t="s">
        <v>48</v>
      </c>
      <c r="D15" s="4" t="s">
        <v>49</v>
      </c>
      <c r="E15" s="5">
        <v>0.375</v>
      </c>
      <c r="F15" s="6" t="s">
        <v>50</v>
      </c>
      <c r="G15"/>
      <c r="H15" s="7">
        <f>ROUND(E15*G15,2)</f>
        <v>0</v>
      </c>
      <c r="J15" s="7">
        <f>ROUND(E15*G15,2)</f>
        <v>0</v>
      </c>
      <c r="X15" s="3"/>
      <c r="Y15" s="3"/>
    </row>
    <row r="16" spans="4:24" ht="12.75">
      <c r="D16" s="43" t="s">
        <v>51</v>
      </c>
      <c r="E16" s="44"/>
      <c r="F16" s="45"/>
      <c r="G16"/>
      <c r="H16" s="46"/>
      <c r="I16" s="46"/>
      <c r="J16" s="46"/>
      <c r="K16" s="47"/>
      <c r="L16" s="47"/>
      <c r="M16" s="44"/>
      <c r="N16" s="44"/>
      <c r="O16" s="45"/>
      <c r="P16" s="45"/>
      <c r="Q16" s="44"/>
      <c r="R16" s="44"/>
      <c r="S16" s="44"/>
      <c r="T16" s="48"/>
      <c r="U16" s="48"/>
      <c r="V16" s="48"/>
      <c r="W16" s="44"/>
      <c r="X16" s="45"/>
    </row>
    <row r="17" spans="1:25" ht="12.75">
      <c r="A17" s="1">
        <v>3</v>
      </c>
      <c r="B17" s="2" t="s">
        <v>47</v>
      </c>
      <c r="C17" s="3" t="s">
        <v>52</v>
      </c>
      <c r="D17" s="4" t="s">
        <v>53</v>
      </c>
      <c r="E17" s="5">
        <v>9</v>
      </c>
      <c r="F17" s="6" t="s">
        <v>54</v>
      </c>
      <c r="G17"/>
      <c r="H17" s="7">
        <f aca="true" t="shared" si="0" ref="H17:H23">ROUND(E17*G17,2)</f>
        <v>0</v>
      </c>
      <c r="J17" s="7">
        <f aca="true" t="shared" si="1" ref="J17:J23">ROUND(E17*G17,2)</f>
        <v>0</v>
      </c>
      <c r="X17" s="3"/>
      <c r="Y17" s="3"/>
    </row>
    <row r="18" spans="1:25" ht="12.75">
      <c r="A18" s="1">
        <v>4</v>
      </c>
      <c r="B18" s="2" t="s">
        <v>47</v>
      </c>
      <c r="C18" s="3" t="s">
        <v>55</v>
      </c>
      <c r="D18" s="4" t="s">
        <v>56</v>
      </c>
      <c r="E18" s="5">
        <v>9</v>
      </c>
      <c r="F18" s="6" t="s">
        <v>54</v>
      </c>
      <c r="G18"/>
      <c r="H18" s="7">
        <f t="shared" si="0"/>
        <v>0</v>
      </c>
      <c r="J18" s="7">
        <f t="shared" si="1"/>
        <v>0</v>
      </c>
      <c r="X18" s="3"/>
      <c r="Y18" s="3"/>
    </row>
    <row r="19" spans="1:25" ht="12.75">
      <c r="A19" s="1">
        <v>5</v>
      </c>
      <c r="B19" s="2" t="s">
        <v>57</v>
      </c>
      <c r="C19" s="3" t="s">
        <v>58</v>
      </c>
      <c r="D19" s="4" t="s">
        <v>59</v>
      </c>
      <c r="E19" s="5">
        <v>182</v>
      </c>
      <c r="F19" s="6" t="s">
        <v>46</v>
      </c>
      <c r="G19"/>
      <c r="H19" s="7">
        <f t="shared" si="0"/>
        <v>0</v>
      </c>
      <c r="J19" s="7">
        <f t="shared" si="1"/>
        <v>0</v>
      </c>
      <c r="X19" s="3"/>
      <c r="Y19" s="3"/>
    </row>
    <row r="20" spans="1:25" ht="12.75">
      <c r="A20" s="1">
        <v>6</v>
      </c>
      <c r="B20" s="2" t="s">
        <v>57</v>
      </c>
      <c r="C20" s="3" t="s">
        <v>60</v>
      </c>
      <c r="D20" s="4" t="s">
        <v>61</v>
      </c>
      <c r="E20" s="5">
        <v>3</v>
      </c>
      <c r="F20" s="6" t="s">
        <v>46</v>
      </c>
      <c r="G20"/>
      <c r="H20" s="7">
        <f t="shared" si="0"/>
        <v>0</v>
      </c>
      <c r="J20" s="7">
        <f t="shared" si="1"/>
        <v>0</v>
      </c>
      <c r="X20" s="3"/>
      <c r="Y20" s="3"/>
    </row>
    <row r="21" spans="1:25" ht="12.75">
      <c r="A21" s="1">
        <v>7</v>
      </c>
      <c r="B21" s="2" t="s">
        <v>57</v>
      </c>
      <c r="C21" s="3" t="s">
        <v>62</v>
      </c>
      <c r="D21" s="4" t="s">
        <v>63</v>
      </c>
      <c r="E21" s="5">
        <v>182</v>
      </c>
      <c r="F21" s="6" t="s">
        <v>46</v>
      </c>
      <c r="G21"/>
      <c r="H21" s="7">
        <f t="shared" si="0"/>
        <v>0</v>
      </c>
      <c r="J21" s="7">
        <f t="shared" si="1"/>
        <v>0</v>
      </c>
      <c r="X21" s="3"/>
      <c r="Y21" s="3"/>
    </row>
    <row r="22" spans="1:25" ht="12.75">
      <c r="A22" s="1">
        <v>8</v>
      </c>
      <c r="B22" s="2" t="s">
        <v>57</v>
      </c>
      <c r="C22" s="3" t="s">
        <v>64</v>
      </c>
      <c r="D22" s="4" t="s">
        <v>65</v>
      </c>
      <c r="E22" s="5">
        <v>137</v>
      </c>
      <c r="F22" s="6" t="s">
        <v>66</v>
      </c>
      <c r="G22"/>
      <c r="H22" s="7">
        <f t="shared" si="0"/>
        <v>0</v>
      </c>
      <c r="J22" s="7">
        <f t="shared" si="1"/>
        <v>0</v>
      </c>
      <c r="X22" s="3"/>
      <c r="Y22" s="3"/>
    </row>
    <row r="23" spans="1:25" ht="12.75">
      <c r="A23" s="1">
        <v>9</v>
      </c>
      <c r="B23" s="2" t="s">
        <v>47</v>
      </c>
      <c r="C23" s="3" t="s">
        <v>67</v>
      </c>
      <c r="D23" s="4" t="s">
        <v>68</v>
      </c>
      <c r="E23" s="5">
        <v>116.25</v>
      </c>
      <c r="F23" s="6" t="s">
        <v>50</v>
      </c>
      <c r="G23"/>
      <c r="H23" s="7">
        <f t="shared" si="0"/>
        <v>0</v>
      </c>
      <c r="J23" s="7">
        <f t="shared" si="1"/>
        <v>0</v>
      </c>
      <c r="X23" s="3"/>
      <c r="Y23" s="3"/>
    </row>
    <row r="24" spans="4:24" ht="12.75">
      <c r="D24" s="43" t="s">
        <v>69</v>
      </c>
      <c r="E24" s="44"/>
      <c r="F24" s="45"/>
      <c r="G24"/>
      <c r="H24" s="46"/>
      <c r="I24" s="46"/>
      <c r="J24" s="46"/>
      <c r="K24" s="47"/>
      <c r="L24" s="47"/>
      <c r="M24" s="44"/>
      <c r="N24" s="44"/>
      <c r="O24" s="45"/>
      <c r="P24" s="45"/>
      <c r="Q24" s="44"/>
      <c r="R24" s="44"/>
      <c r="S24" s="44"/>
      <c r="T24" s="48"/>
      <c r="U24" s="48"/>
      <c r="V24" s="48"/>
      <c r="W24" s="44"/>
      <c r="X24" s="45"/>
    </row>
    <row r="25" spans="1:25" ht="12.75">
      <c r="A25" s="1">
        <v>10</v>
      </c>
      <c r="B25" s="2" t="s">
        <v>43</v>
      </c>
      <c r="C25" s="3" t="s">
        <v>70</v>
      </c>
      <c r="D25" s="4" t="s">
        <v>71</v>
      </c>
      <c r="E25" s="5">
        <v>289.65</v>
      </c>
      <c r="F25" s="6" t="s">
        <v>50</v>
      </c>
      <c r="G25"/>
      <c r="H25" s="7">
        <f>ROUND(E25*G25,2)</f>
        <v>0</v>
      </c>
      <c r="J25" s="7">
        <f>ROUND(E25*G25,2)</f>
        <v>0</v>
      </c>
      <c r="X25" s="3"/>
      <c r="Y25" s="3"/>
    </row>
    <row r="26" spans="4:24" ht="12.75">
      <c r="D26" s="43" t="s">
        <v>72</v>
      </c>
      <c r="E26" s="44"/>
      <c r="F26" s="45"/>
      <c r="G26"/>
      <c r="H26" s="46"/>
      <c r="I26" s="46"/>
      <c r="J26" s="46"/>
      <c r="K26" s="47"/>
      <c r="L26" s="47"/>
      <c r="M26" s="44"/>
      <c r="N26" s="44"/>
      <c r="O26" s="45"/>
      <c r="P26" s="45"/>
      <c r="Q26" s="44"/>
      <c r="R26" s="44"/>
      <c r="S26" s="44"/>
      <c r="T26" s="48"/>
      <c r="U26" s="48"/>
      <c r="V26" s="48"/>
      <c r="W26" s="44"/>
      <c r="X26" s="45"/>
    </row>
    <row r="27" spans="1:25" ht="12.75">
      <c r="A27" s="1">
        <v>11</v>
      </c>
      <c r="B27" s="2" t="s">
        <v>43</v>
      </c>
      <c r="C27" s="3" t="s">
        <v>73</v>
      </c>
      <c r="D27" s="4" t="s">
        <v>74</v>
      </c>
      <c r="E27" s="5">
        <v>289.65</v>
      </c>
      <c r="F27" s="6" t="s">
        <v>50</v>
      </c>
      <c r="G27"/>
      <c r="H27" s="7">
        <f>ROUND(E27*G27,2)</f>
        <v>0</v>
      </c>
      <c r="J27" s="7">
        <f>ROUND(E27*G27,2)</f>
        <v>0</v>
      </c>
      <c r="X27" s="3"/>
      <c r="Y27" s="3"/>
    </row>
    <row r="28" spans="1:25" ht="12.75">
      <c r="A28" s="1">
        <v>12</v>
      </c>
      <c r="B28" s="2" t="s">
        <v>47</v>
      </c>
      <c r="C28" s="3" t="s">
        <v>75</v>
      </c>
      <c r="D28" s="4" t="s">
        <v>76</v>
      </c>
      <c r="E28" s="5">
        <v>18.9</v>
      </c>
      <c r="F28" s="6" t="s">
        <v>50</v>
      </c>
      <c r="G28"/>
      <c r="H28" s="7">
        <f>ROUND(E28*G28,2)</f>
        <v>0</v>
      </c>
      <c r="J28" s="7">
        <f>ROUND(E28*G28,2)</f>
        <v>0</v>
      </c>
      <c r="X28" s="3"/>
      <c r="Y28" s="3"/>
    </row>
    <row r="29" spans="4:24" ht="12.75">
      <c r="D29" s="43" t="s">
        <v>77</v>
      </c>
      <c r="E29" s="44"/>
      <c r="F29" s="45"/>
      <c r="G29"/>
      <c r="H29" s="46"/>
      <c r="I29" s="46"/>
      <c r="J29" s="46"/>
      <c r="K29" s="47"/>
      <c r="L29" s="47"/>
      <c r="M29" s="44"/>
      <c r="N29" s="44"/>
      <c r="O29" s="45"/>
      <c r="P29" s="45"/>
      <c r="Q29" s="44"/>
      <c r="R29" s="44"/>
      <c r="S29" s="44"/>
      <c r="T29" s="48"/>
      <c r="U29" s="48"/>
      <c r="V29" s="48"/>
      <c r="W29" s="44"/>
      <c r="X29" s="45"/>
    </row>
    <row r="30" spans="1:25" ht="12.75">
      <c r="A30" s="1">
        <v>13</v>
      </c>
      <c r="B30" s="2" t="s">
        <v>47</v>
      </c>
      <c r="C30" s="3" t="s">
        <v>78</v>
      </c>
      <c r="D30" s="4" t="s">
        <v>79</v>
      </c>
      <c r="E30" s="5">
        <v>18.9</v>
      </c>
      <c r="F30" s="6" t="s">
        <v>50</v>
      </c>
      <c r="G30"/>
      <c r="H30" s="7">
        <f>ROUND(E30*G30,2)</f>
        <v>0</v>
      </c>
      <c r="J30" s="7">
        <f>ROUND(E30*G30,2)</f>
        <v>0</v>
      </c>
      <c r="X30" s="3"/>
      <c r="Y30" s="3"/>
    </row>
    <row r="31" spans="1:25" ht="12.75">
      <c r="A31" s="1">
        <v>14</v>
      </c>
      <c r="B31" s="2" t="s">
        <v>47</v>
      </c>
      <c r="C31" s="3" t="s">
        <v>80</v>
      </c>
      <c r="D31" s="4" t="s">
        <v>81</v>
      </c>
      <c r="E31" s="5">
        <v>8.64</v>
      </c>
      <c r="F31" s="6" t="s">
        <v>50</v>
      </c>
      <c r="G31"/>
      <c r="H31" s="7">
        <f>ROUND(E31*G31,2)</f>
        <v>0</v>
      </c>
      <c r="J31" s="7">
        <f>ROUND(E31*G31,2)</f>
        <v>0</v>
      </c>
      <c r="X31" s="3"/>
      <c r="Y31" s="3"/>
    </row>
    <row r="32" spans="4:24" ht="12.75">
      <c r="D32" s="43" t="s">
        <v>82</v>
      </c>
      <c r="E32" s="44"/>
      <c r="F32" s="45"/>
      <c r="G32"/>
      <c r="H32" s="46"/>
      <c r="I32" s="46"/>
      <c r="J32" s="46"/>
      <c r="K32" s="47"/>
      <c r="L32" s="47"/>
      <c r="M32" s="44"/>
      <c r="N32" s="44"/>
      <c r="O32" s="45"/>
      <c r="P32" s="45"/>
      <c r="Q32" s="44"/>
      <c r="R32" s="44"/>
      <c r="S32" s="44"/>
      <c r="T32" s="48"/>
      <c r="U32" s="48"/>
      <c r="V32" s="48"/>
      <c r="W32" s="44"/>
      <c r="X32" s="45"/>
    </row>
    <row r="33" spans="1:25" ht="12.75">
      <c r="A33" s="1">
        <v>15</v>
      </c>
      <c r="B33" s="2" t="s">
        <v>47</v>
      </c>
      <c r="C33" s="3" t="s">
        <v>83</v>
      </c>
      <c r="D33" s="4" t="s">
        <v>84</v>
      </c>
      <c r="E33" s="5">
        <v>8.64</v>
      </c>
      <c r="F33" s="6" t="s">
        <v>50</v>
      </c>
      <c r="G33"/>
      <c r="H33" s="7">
        <f>ROUND(E33*G33,2)</f>
        <v>0</v>
      </c>
      <c r="J33" s="7">
        <f>ROUND(E33*G33,2)</f>
        <v>0</v>
      </c>
      <c r="X33" s="3"/>
      <c r="Y33" s="3"/>
    </row>
    <row r="34" spans="1:25" ht="12.75">
      <c r="A34" s="1">
        <v>16</v>
      </c>
      <c r="B34" s="2" t="s">
        <v>43</v>
      </c>
      <c r="C34" s="3" t="s">
        <v>85</v>
      </c>
      <c r="D34" s="4" t="s">
        <v>86</v>
      </c>
      <c r="E34" s="5">
        <v>9</v>
      </c>
      <c r="F34" s="6" t="s">
        <v>54</v>
      </c>
      <c r="G34"/>
      <c r="H34" s="7">
        <f>ROUND(E34*G34,2)</f>
        <v>0</v>
      </c>
      <c r="J34" s="7">
        <f>ROUND(E34*G34,2)</f>
        <v>0</v>
      </c>
      <c r="X34" s="3"/>
      <c r="Y34" s="3"/>
    </row>
    <row r="35" spans="1:25" ht="12.75">
      <c r="A35" s="1">
        <v>17</v>
      </c>
      <c r="B35" s="2" t="s">
        <v>43</v>
      </c>
      <c r="C35" s="3" t="s">
        <v>87</v>
      </c>
      <c r="D35" s="4" t="s">
        <v>88</v>
      </c>
      <c r="E35" s="5">
        <v>9</v>
      </c>
      <c r="F35" s="6" t="s">
        <v>54</v>
      </c>
      <c r="G35"/>
      <c r="H35" s="7">
        <f>ROUND(E35*G35,2)</f>
        <v>0</v>
      </c>
      <c r="J35" s="7">
        <f>ROUND(E35*G35,2)</f>
        <v>0</v>
      </c>
      <c r="X35" s="3"/>
      <c r="Y35" s="3"/>
    </row>
    <row r="36" spans="1:25" ht="12.75">
      <c r="A36" s="1">
        <v>18</v>
      </c>
      <c r="B36" s="2" t="s">
        <v>43</v>
      </c>
      <c r="C36" s="3" t="s">
        <v>89</v>
      </c>
      <c r="D36" s="4" t="s">
        <v>90</v>
      </c>
      <c r="E36" s="5">
        <v>9</v>
      </c>
      <c r="F36" s="6" t="s">
        <v>54</v>
      </c>
      <c r="G36"/>
      <c r="H36" s="7">
        <f>ROUND(E36*G36,2)</f>
        <v>0</v>
      </c>
      <c r="J36" s="7">
        <f>ROUND(E36*G36,2)</f>
        <v>0</v>
      </c>
      <c r="X36" s="3"/>
      <c r="Y36" s="3"/>
    </row>
    <row r="37" spans="1:25" ht="12.75">
      <c r="A37" s="1">
        <v>19</v>
      </c>
      <c r="B37" s="2" t="s">
        <v>47</v>
      </c>
      <c r="C37" s="3" t="s">
        <v>91</v>
      </c>
      <c r="D37" s="4" t="s">
        <v>92</v>
      </c>
      <c r="E37" s="5">
        <v>445.14</v>
      </c>
      <c r="F37" s="6" t="s">
        <v>50</v>
      </c>
      <c r="G37"/>
      <c r="H37" s="7">
        <f>ROUND(E37*G37,2)</f>
        <v>0</v>
      </c>
      <c r="J37" s="7">
        <f>ROUND(E37*G37,2)</f>
        <v>0</v>
      </c>
      <c r="X37" s="3"/>
      <c r="Y37" s="3"/>
    </row>
    <row r="38" spans="4:24" ht="12.75">
      <c r="D38" s="43" t="s">
        <v>93</v>
      </c>
      <c r="E38" s="44"/>
      <c r="F38" s="45"/>
      <c r="G38"/>
      <c r="H38" s="46"/>
      <c r="I38" s="46"/>
      <c r="J38" s="46"/>
      <c r="K38" s="47"/>
      <c r="L38" s="47"/>
      <c r="M38" s="44"/>
      <c r="N38" s="44"/>
      <c r="O38" s="45"/>
      <c r="P38" s="45"/>
      <c r="Q38" s="44"/>
      <c r="R38" s="44"/>
      <c r="S38" s="44"/>
      <c r="T38" s="48"/>
      <c r="U38" s="48"/>
      <c r="V38" s="48"/>
      <c r="W38" s="44"/>
      <c r="X38" s="45"/>
    </row>
    <row r="39" spans="1:25" ht="12.75">
      <c r="A39" s="1">
        <v>20</v>
      </c>
      <c r="B39" s="2" t="s">
        <v>47</v>
      </c>
      <c r="C39" s="3" t="s">
        <v>94</v>
      </c>
      <c r="D39" s="4" t="s">
        <v>95</v>
      </c>
      <c r="E39" s="5">
        <v>127.95</v>
      </c>
      <c r="F39" s="6" t="s">
        <v>50</v>
      </c>
      <c r="G39"/>
      <c r="H39" s="7">
        <f>ROUND(E39*G39,2)</f>
        <v>0</v>
      </c>
      <c r="J39" s="7">
        <f>ROUND(E39*G39,2)</f>
        <v>0</v>
      </c>
      <c r="X39" s="3"/>
      <c r="Y39" s="3"/>
    </row>
    <row r="40" spans="4:24" ht="12.75">
      <c r="D40" s="43" t="s">
        <v>96</v>
      </c>
      <c r="E40" s="44"/>
      <c r="F40" s="45"/>
      <c r="G40"/>
      <c r="H40" s="46"/>
      <c r="I40" s="46"/>
      <c r="J40" s="46"/>
      <c r="K40" s="47"/>
      <c r="L40" s="47"/>
      <c r="M40" s="44"/>
      <c r="N40" s="44"/>
      <c r="O40" s="45"/>
      <c r="P40" s="45"/>
      <c r="Q40" s="44"/>
      <c r="R40" s="44"/>
      <c r="S40" s="44"/>
      <c r="T40" s="48"/>
      <c r="U40" s="48"/>
      <c r="V40" s="48"/>
      <c r="W40" s="44"/>
      <c r="X40" s="45"/>
    </row>
    <row r="41" spans="1:25" ht="12.75">
      <c r="A41" s="1">
        <v>21</v>
      </c>
      <c r="B41" s="2" t="s">
        <v>47</v>
      </c>
      <c r="C41" s="3" t="s">
        <v>97</v>
      </c>
      <c r="D41" s="4" t="s">
        <v>98</v>
      </c>
      <c r="E41" s="5">
        <v>445.14</v>
      </c>
      <c r="F41" s="6" t="s">
        <v>50</v>
      </c>
      <c r="G41"/>
      <c r="H41" s="7">
        <f aca="true" t="shared" si="2" ref="H41:H46">ROUND(E41*G41,2)</f>
        <v>0</v>
      </c>
      <c r="J41" s="7">
        <f aca="true" t="shared" si="3" ref="J41:J47">ROUND(E41*G41,2)</f>
        <v>0</v>
      </c>
      <c r="X41" s="3"/>
      <c r="Y41" s="3"/>
    </row>
    <row r="42" spans="1:25" ht="12.75">
      <c r="A42" s="1">
        <v>22</v>
      </c>
      <c r="B42" s="2" t="s">
        <v>47</v>
      </c>
      <c r="C42" s="3" t="s">
        <v>99</v>
      </c>
      <c r="D42" s="4" t="s">
        <v>100</v>
      </c>
      <c r="E42" s="5">
        <v>113</v>
      </c>
      <c r="F42" s="6" t="s">
        <v>46</v>
      </c>
      <c r="G42"/>
      <c r="H42" s="7">
        <f t="shared" si="2"/>
        <v>0</v>
      </c>
      <c r="J42" s="7">
        <f t="shared" si="3"/>
        <v>0</v>
      </c>
      <c r="X42" s="3"/>
      <c r="Y42" s="3"/>
    </row>
    <row r="43" spans="1:25" ht="12.75">
      <c r="A43" s="1">
        <v>23</v>
      </c>
      <c r="B43" s="2" t="s">
        <v>47</v>
      </c>
      <c r="C43" s="3" t="s">
        <v>101</v>
      </c>
      <c r="D43" s="4" t="s">
        <v>102</v>
      </c>
      <c r="E43" s="5">
        <v>113</v>
      </c>
      <c r="F43" s="6" t="s">
        <v>46</v>
      </c>
      <c r="G43"/>
      <c r="H43" s="7">
        <f t="shared" si="2"/>
        <v>0</v>
      </c>
      <c r="J43" s="7">
        <f t="shared" si="3"/>
        <v>0</v>
      </c>
      <c r="X43" s="3"/>
      <c r="Y43" s="3"/>
    </row>
    <row r="44" spans="1:25" ht="12.75">
      <c r="A44" s="1">
        <v>24</v>
      </c>
      <c r="B44" s="2" t="s">
        <v>47</v>
      </c>
      <c r="C44" s="3" t="s">
        <v>103</v>
      </c>
      <c r="D44" s="4" t="s">
        <v>104</v>
      </c>
      <c r="E44" s="5">
        <v>866.5</v>
      </c>
      <c r="F44" s="6" t="s">
        <v>46</v>
      </c>
      <c r="G44"/>
      <c r="H44" s="7">
        <f t="shared" si="2"/>
        <v>0</v>
      </c>
      <c r="J44" s="7">
        <f t="shared" si="3"/>
        <v>0</v>
      </c>
      <c r="X44" s="3"/>
      <c r="Y44" s="3"/>
    </row>
    <row r="45" spans="1:25" ht="12.75">
      <c r="A45" s="1">
        <v>25</v>
      </c>
      <c r="B45" s="2" t="s">
        <v>43</v>
      </c>
      <c r="C45" s="3" t="s">
        <v>105</v>
      </c>
      <c r="D45" s="4" t="s">
        <v>106</v>
      </c>
      <c r="E45" s="5">
        <v>113</v>
      </c>
      <c r="F45" s="6" t="s">
        <v>46</v>
      </c>
      <c r="G45"/>
      <c r="H45" s="7">
        <f t="shared" si="2"/>
        <v>0</v>
      </c>
      <c r="J45" s="7">
        <f t="shared" si="3"/>
        <v>0</v>
      </c>
      <c r="X45" s="3"/>
      <c r="Y45" s="3"/>
    </row>
    <row r="46" spans="1:25" ht="12.75">
      <c r="A46" s="1">
        <v>26</v>
      </c>
      <c r="B46" s="2" t="s">
        <v>107</v>
      </c>
      <c r="C46" s="3" t="s">
        <v>108</v>
      </c>
      <c r="D46" s="4" t="s">
        <v>109</v>
      </c>
      <c r="E46" s="5">
        <v>113</v>
      </c>
      <c r="F46" s="6" t="s">
        <v>46</v>
      </c>
      <c r="G46"/>
      <c r="H46" s="7">
        <f t="shared" si="2"/>
        <v>0</v>
      </c>
      <c r="J46" s="7">
        <f t="shared" si="3"/>
        <v>0</v>
      </c>
      <c r="X46" s="3"/>
      <c r="Y46" s="3"/>
    </row>
    <row r="47" spans="1:25" ht="12.75">
      <c r="A47" s="1">
        <v>27</v>
      </c>
      <c r="B47" s="2" t="s">
        <v>110</v>
      </c>
      <c r="C47" s="3" t="s">
        <v>111</v>
      </c>
      <c r="D47" s="4" t="s">
        <v>112</v>
      </c>
      <c r="E47" s="5">
        <v>3.56</v>
      </c>
      <c r="F47" s="6" t="s">
        <v>113</v>
      </c>
      <c r="G47"/>
      <c r="I47" s="7">
        <f>ROUND(E47*G47,2)</f>
        <v>0</v>
      </c>
      <c r="J47" s="7">
        <f t="shared" si="3"/>
        <v>0</v>
      </c>
      <c r="X47" s="3"/>
      <c r="Y47" s="3"/>
    </row>
    <row r="48" spans="4:24" ht="12.75">
      <c r="D48" s="43" t="s">
        <v>114</v>
      </c>
      <c r="E48" s="44"/>
      <c r="F48" s="45"/>
      <c r="G48"/>
      <c r="H48" s="46"/>
      <c r="I48" s="46"/>
      <c r="J48" s="46"/>
      <c r="K48" s="47"/>
      <c r="L48" s="47"/>
      <c r="M48" s="44"/>
      <c r="N48" s="44"/>
      <c r="O48" s="45"/>
      <c r="P48" s="45"/>
      <c r="Q48" s="44"/>
      <c r="R48" s="44"/>
      <c r="S48" s="44"/>
      <c r="T48" s="48"/>
      <c r="U48" s="48"/>
      <c r="V48" s="48"/>
      <c r="W48" s="44"/>
      <c r="X48" s="45"/>
    </row>
    <row r="49" spans="4:14" ht="12.75">
      <c r="D49" s="49" t="s">
        <v>115</v>
      </c>
      <c r="E49" s="50">
        <f>J49</f>
        <v>0</v>
      </c>
      <c r="G49"/>
      <c r="H49" s="50">
        <f>SUM(H12:H48)</f>
        <v>0</v>
      </c>
      <c r="I49" s="50">
        <f>SUM(I12:I48)</f>
        <v>0</v>
      </c>
      <c r="J49" s="50">
        <f>SUM(J12:J48)</f>
        <v>0</v>
      </c>
      <c r="L49" s="51"/>
      <c r="N49" s="52"/>
    </row>
    <row r="50" ht="12.75">
      <c r="G50"/>
    </row>
    <row r="51" spans="2:7" ht="12.75">
      <c r="B51" s="3" t="s">
        <v>116</v>
      </c>
      <c r="G51"/>
    </row>
    <row r="52" spans="1:25" ht="12.75">
      <c r="A52" s="1">
        <v>28</v>
      </c>
      <c r="B52" s="2" t="s">
        <v>117</v>
      </c>
      <c r="C52" s="3" t="s">
        <v>118</v>
      </c>
      <c r="D52" s="4" t="s">
        <v>119</v>
      </c>
      <c r="E52" s="5">
        <v>13.5</v>
      </c>
      <c r="F52" s="6" t="s">
        <v>50</v>
      </c>
      <c r="G52"/>
      <c r="H52" s="7">
        <f>ROUND(E52*G52,2)</f>
        <v>0</v>
      </c>
      <c r="J52" s="7">
        <f>ROUND(E52*G52,2)</f>
        <v>0</v>
      </c>
      <c r="X52" s="3"/>
      <c r="Y52" s="3"/>
    </row>
    <row r="53" spans="4:24" ht="12.75">
      <c r="D53" s="43" t="s">
        <v>120</v>
      </c>
      <c r="E53" s="44"/>
      <c r="F53" s="45"/>
      <c r="G53"/>
      <c r="H53" s="46"/>
      <c r="I53" s="46"/>
      <c r="J53" s="46"/>
      <c r="K53" s="47"/>
      <c r="L53" s="47"/>
      <c r="M53" s="44"/>
      <c r="N53" s="44"/>
      <c r="O53" s="45"/>
      <c r="P53" s="45"/>
      <c r="Q53" s="44"/>
      <c r="R53" s="44"/>
      <c r="S53" s="44"/>
      <c r="T53" s="48"/>
      <c r="U53" s="48"/>
      <c r="V53" s="48"/>
      <c r="W53" s="44"/>
      <c r="X53" s="45"/>
    </row>
    <row r="54" spans="1:25" ht="12.75">
      <c r="A54" s="1">
        <v>29</v>
      </c>
      <c r="B54" s="2" t="s">
        <v>117</v>
      </c>
      <c r="C54" s="3" t="s">
        <v>121</v>
      </c>
      <c r="D54" s="4" t="s">
        <v>122</v>
      </c>
      <c r="E54" s="5">
        <v>5.4</v>
      </c>
      <c r="F54" s="6" t="s">
        <v>50</v>
      </c>
      <c r="G54"/>
      <c r="H54" s="7">
        <f>ROUND(E54*G54,2)</f>
        <v>0</v>
      </c>
      <c r="J54" s="7">
        <f>ROUND(E54*G54,2)</f>
        <v>0</v>
      </c>
      <c r="X54" s="3"/>
      <c r="Y54" s="3"/>
    </row>
    <row r="55" spans="4:24" ht="12.75">
      <c r="D55" s="43" t="s">
        <v>123</v>
      </c>
      <c r="E55" s="44"/>
      <c r="F55" s="45"/>
      <c r="G55"/>
      <c r="H55" s="46"/>
      <c r="I55" s="46"/>
      <c r="J55" s="46"/>
      <c r="K55" s="47"/>
      <c r="L55" s="47"/>
      <c r="M55" s="44"/>
      <c r="N55" s="44"/>
      <c r="O55" s="45"/>
      <c r="P55" s="45"/>
      <c r="Q55" s="44"/>
      <c r="R55" s="44"/>
      <c r="S55" s="44"/>
      <c r="T55" s="48"/>
      <c r="U55" s="48"/>
      <c r="V55" s="48"/>
      <c r="W55" s="44"/>
      <c r="X55" s="45"/>
    </row>
    <row r="56" spans="1:25" ht="12.75">
      <c r="A56" s="1">
        <v>30</v>
      </c>
      <c r="B56" s="2" t="s">
        <v>124</v>
      </c>
      <c r="C56" s="3" t="s">
        <v>125</v>
      </c>
      <c r="D56" s="4" t="s">
        <v>126</v>
      </c>
      <c r="E56" s="5">
        <v>108</v>
      </c>
      <c r="F56" s="6" t="s">
        <v>66</v>
      </c>
      <c r="G56"/>
      <c r="H56" s="7">
        <f>ROUND(E56*G56,2)</f>
        <v>0</v>
      </c>
      <c r="J56" s="7">
        <f>ROUND(E56*G56,2)</f>
        <v>0</v>
      </c>
      <c r="X56" s="3"/>
      <c r="Y56" s="3"/>
    </row>
    <row r="57" spans="1:25" ht="12.75">
      <c r="A57" s="1">
        <v>31</v>
      </c>
      <c r="B57" s="2" t="s">
        <v>110</v>
      </c>
      <c r="C57" s="3" t="s">
        <v>127</v>
      </c>
      <c r="D57" s="4" t="s">
        <v>128</v>
      </c>
      <c r="E57" s="5">
        <v>108</v>
      </c>
      <c r="F57" s="6" t="s">
        <v>66</v>
      </c>
      <c r="G57"/>
      <c r="I57" s="7">
        <f>ROUND(E57*G57,2)</f>
        <v>0</v>
      </c>
      <c r="J57" s="7">
        <f>ROUND(E57*G57,2)</f>
        <v>0</v>
      </c>
      <c r="X57" s="3"/>
      <c r="Y57" s="3"/>
    </row>
    <row r="58" spans="4:14" ht="12.75">
      <c r="D58" s="49" t="s">
        <v>129</v>
      </c>
      <c r="E58" s="50">
        <f>J58</f>
        <v>0</v>
      </c>
      <c r="G58"/>
      <c r="H58" s="50">
        <f>SUM(H51:H57)</f>
        <v>0</v>
      </c>
      <c r="I58" s="50">
        <f>SUM(I51:I57)</f>
        <v>0</v>
      </c>
      <c r="J58" s="50">
        <f>SUM(J51:J57)</f>
        <v>0</v>
      </c>
      <c r="L58" s="51"/>
      <c r="N58" s="52"/>
    </row>
    <row r="59" ht="12.75">
      <c r="G59"/>
    </row>
    <row r="60" spans="2:7" ht="12.75">
      <c r="B60" s="3" t="s">
        <v>130</v>
      </c>
      <c r="G60"/>
    </row>
    <row r="61" spans="1:25" ht="12.75">
      <c r="A61" s="1">
        <v>32</v>
      </c>
      <c r="B61" s="2" t="s">
        <v>57</v>
      </c>
      <c r="C61" s="3" t="s">
        <v>131</v>
      </c>
      <c r="D61" s="4" t="s">
        <v>132</v>
      </c>
      <c r="E61" s="5">
        <v>69</v>
      </c>
      <c r="F61" s="6" t="s">
        <v>46</v>
      </c>
      <c r="G61"/>
      <c r="H61" s="7">
        <f>ROUND(E61*G61,2)</f>
        <v>0</v>
      </c>
      <c r="J61" s="7">
        <f>ROUND(E61*G61,2)</f>
        <v>0</v>
      </c>
      <c r="X61" s="3"/>
      <c r="Y61" s="3"/>
    </row>
    <row r="62" spans="1:25" ht="12.75">
      <c r="A62" s="1">
        <v>33</v>
      </c>
      <c r="B62" s="2" t="s">
        <v>57</v>
      </c>
      <c r="C62" s="3" t="s">
        <v>133</v>
      </c>
      <c r="D62" s="4" t="s">
        <v>134</v>
      </c>
      <c r="E62" s="5">
        <v>648.5</v>
      </c>
      <c r="F62" s="6" t="s">
        <v>46</v>
      </c>
      <c r="G62"/>
      <c r="H62" s="7">
        <f>ROUND(E62*G62,2)</f>
        <v>0</v>
      </c>
      <c r="J62" s="7">
        <f>ROUND(E62*G62,2)</f>
        <v>0</v>
      </c>
      <c r="X62" s="3"/>
      <c r="Y62" s="3"/>
    </row>
    <row r="63" spans="4:24" ht="12.75">
      <c r="D63" s="43" t="s">
        <v>135</v>
      </c>
      <c r="E63" s="44"/>
      <c r="F63" s="45"/>
      <c r="G63"/>
      <c r="H63" s="46"/>
      <c r="I63" s="46"/>
      <c r="J63" s="46"/>
      <c r="K63" s="47"/>
      <c r="L63" s="47"/>
      <c r="M63" s="44"/>
      <c r="N63" s="44"/>
      <c r="O63" s="45"/>
      <c r="P63" s="45"/>
      <c r="Q63" s="44"/>
      <c r="R63" s="44"/>
      <c r="S63" s="44"/>
      <c r="T63" s="48"/>
      <c r="U63" s="48"/>
      <c r="V63" s="48"/>
      <c r="W63" s="44"/>
      <c r="X63" s="45"/>
    </row>
    <row r="64" spans="1:25" ht="12.75">
      <c r="A64" s="1">
        <v>34</v>
      </c>
      <c r="B64" s="2" t="s">
        <v>57</v>
      </c>
      <c r="C64" s="3" t="s">
        <v>136</v>
      </c>
      <c r="D64" s="4" t="s">
        <v>137</v>
      </c>
      <c r="E64" s="5">
        <v>408.5</v>
      </c>
      <c r="F64" s="6" t="s">
        <v>46</v>
      </c>
      <c r="G64"/>
      <c r="H64" s="7">
        <f>ROUND(E64*G64,2)</f>
        <v>0</v>
      </c>
      <c r="J64" s="7">
        <f>ROUND(E64*G64,2)</f>
        <v>0</v>
      </c>
      <c r="X64" s="3"/>
      <c r="Y64" s="3"/>
    </row>
    <row r="65" spans="4:24" ht="12.75">
      <c r="D65" s="43" t="s">
        <v>138</v>
      </c>
      <c r="E65" s="44"/>
      <c r="F65" s="45"/>
      <c r="G65"/>
      <c r="H65" s="46"/>
      <c r="I65" s="46"/>
      <c r="J65" s="46"/>
      <c r="K65" s="47"/>
      <c r="L65" s="47"/>
      <c r="M65" s="44"/>
      <c r="N65" s="44"/>
      <c r="O65" s="45"/>
      <c r="P65" s="45"/>
      <c r="Q65" s="44"/>
      <c r="R65" s="44"/>
      <c r="S65" s="44"/>
      <c r="T65" s="48"/>
      <c r="U65" s="48"/>
      <c r="V65" s="48"/>
      <c r="W65" s="44"/>
      <c r="X65" s="45"/>
    </row>
    <row r="66" spans="1:25" ht="12.75">
      <c r="A66" s="1">
        <v>35</v>
      </c>
      <c r="B66" s="2" t="s">
        <v>57</v>
      </c>
      <c r="C66" s="3" t="s">
        <v>139</v>
      </c>
      <c r="D66" s="4" t="s">
        <v>140</v>
      </c>
      <c r="E66" s="5">
        <v>389</v>
      </c>
      <c r="F66" s="6" t="s">
        <v>46</v>
      </c>
      <c r="G66"/>
      <c r="H66" s="7">
        <f>ROUND(E66*G66,2)</f>
        <v>0</v>
      </c>
      <c r="J66" s="7">
        <f>ROUND(E66*G66,2)</f>
        <v>0</v>
      </c>
      <c r="X66" s="3"/>
      <c r="Y66" s="3"/>
    </row>
    <row r="67" spans="4:24" ht="12.75">
      <c r="D67" s="43" t="s">
        <v>138</v>
      </c>
      <c r="E67" s="44"/>
      <c r="F67" s="45"/>
      <c r="G67"/>
      <c r="H67" s="46"/>
      <c r="I67" s="46"/>
      <c r="J67" s="46"/>
      <c r="K67" s="47"/>
      <c r="L67" s="47"/>
      <c r="M67" s="44"/>
      <c r="N67" s="44"/>
      <c r="O67" s="45"/>
      <c r="P67" s="45"/>
      <c r="Q67" s="44"/>
      <c r="R67" s="44"/>
      <c r="S67" s="44"/>
      <c r="T67" s="48"/>
      <c r="U67" s="48"/>
      <c r="V67" s="48"/>
      <c r="W67" s="44"/>
      <c r="X67" s="45"/>
    </row>
    <row r="68" spans="1:25" ht="12.75">
      <c r="A68" s="1">
        <v>36</v>
      </c>
      <c r="B68" s="2" t="s">
        <v>57</v>
      </c>
      <c r="C68" s="3" t="s">
        <v>141</v>
      </c>
      <c r="D68" s="4" t="s">
        <v>142</v>
      </c>
      <c r="E68" s="5">
        <v>149</v>
      </c>
      <c r="F68" s="6" t="s">
        <v>46</v>
      </c>
      <c r="G68"/>
      <c r="H68" s="7">
        <f>ROUND(E68*G68,2)</f>
        <v>0</v>
      </c>
      <c r="J68" s="7">
        <f>ROUND(E68*G68,2)</f>
        <v>0</v>
      </c>
      <c r="X68" s="3"/>
      <c r="Y68" s="3"/>
    </row>
    <row r="69" spans="4:24" ht="12.75">
      <c r="D69" s="43" t="s">
        <v>143</v>
      </c>
      <c r="E69" s="44"/>
      <c r="F69" s="45"/>
      <c r="G69"/>
      <c r="H69" s="46"/>
      <c r="I69" s="46"/>
      <c r="J69" s="46"/>
      <c r="K69" s="47"/>
      <c r="L69" s="47"/>
      <c r="M69" s="44"/>
      <c r="N69" s="44"/>
      <c r="O69" s="45"/>
      <c r="P69" s="45"/>
      <c r="Q69" s="44"/>
      <c r="R69" s="44"/>
      <c r="S69" s="44"/>
      <c r="T69" s="48"/>
      <c r="U69" s="48"/>
      <c r="V69" s="48"/>
      <c r="W69" s="44"/>
      <c r="X69" s="45"/>
    </row>
    <row r="70" spans="1:25" ht="12.75">
      <c r="A70" s="1">
        <v>37</v>
      </c>
      <c r="B70" s="2" t="s">
        <v>47</v>
      </c>
      <c r="C70" s="3" t="s">
        <v>144</v>
      </c>
      <c r="D70" s="4" t="s">
        <v>145</v>
      </c>
      <c r="E70" s="5">
        <v>389</v>
      </c>
      <c r="F70" s="6" t="s">
        <v>46</v>
      </c>
      <c r="G70"/>
      <c r="H70" s="7">
        <f>ROUND(E70*G70,2)</f>
        <v>0</v>
      </c>
      <c r="J70" s="7">
        <f>ROUND(E70*G70,2)</f>
        <v>0</v>
      </c>
      <c r="X70" s="3"/>
      <c r="Y70" s="3"/>
    </row>
    <row r="71" spans="1:25" ht="20.25">
      <c r="A71" s="1">
        <v>38</v>
      </c>
      <c r="B71" s="2" t="s">
        <v>57</v>
      </c>
      <c r="C71" s="3" t="s">
        <v>146</v>
      </c>
      <c r="D71" s="4" t="s">
        <v>147</v>
      </c>
      <c r="E71" s="5">
        <v>389</v>
      </c>
      <c r="F71" s="6" t="s">
        <v>46</v>
      </c>
      <c r="G71"/>
      <c r="H71" s="7">
        <f>ROUND(E71*G71,2)</f>
        <v>0</v>
      </c>
      <c r="J71" s="7">
        <f>ROUND(E71*G71,2)</f>
        <v>0</v>
      </c>
      <c r="X71" s="3"/>
      <c r="Y71" s="3"/>
    </row>
    <row r="72" spans="4:24" ht="12.75">
      <c r="D72" s="43" t="s">
        <v>138</v>
      </c>
      <c r="E72" s="44"/>
      <c r="F72" s="45"/>
      <c r="G72"/>
      <c r="H72" s="46"/>
      <c r="I72" s="46"/>
      <c r="J72" s="46"/>
      <c r="K72" s="47"/>
      <c r="L72" s="47"/>
      <c r="M72" s="44"/>
      <c r="N72" s="44"/>
      <c r="O72" s="45"/>
      <c r="P72" s="45"/>
      <c r="Q72" s="44"/>
      <c r="R72" s="44"/>
      <c r="S72" s="44"/>
      <c r="T72" s="48"/>
      <c r="U72" s="48"/>
      <c r="V72" s="48"/>
      <c r="W72" s="44"/>
      <c r="X72" s="45"/>
    </row>
    <row r="73" spans="1:25" ht="12.75">
      <c r="A73" s="1">
        <v>39</v>
      </c>
      <c r="B73" s="2" t="s">
        <v>57</v>
      </c>
      <c r="C73" s="3" t="s">
        <v>148</v>
      </c>
      <c r="D73" s="4" t="s">
        <v>149</v>
      </c>
      <c r="E73" s="5">
        <v>389</v>
      </c>
      <c r="F73" s="6" t="s">
        <v>46</v>
      </c>
      <c r="G73"/>
      <c r="H73" s="7">
        <f>ROUND(E73*G73,2)</f>
        <v>0</v>
      </c>
      <c r="J73" s="7">
        <f>ROUND(E73*G73,2)</f>
        <v>0</v>
      </c>
      <c r="X73" s="3"/>
      <c r="Y73" s="3"/>
    </row>
    <row r="74" spans="1:25" ht="12.75">
      <c r="A74" s="1">
        <v>40</v>
      </c>
      <c r="B74" s="2" t="s">
        <v>57</v>
      </c>
      <c r="C74" s="3" t="s">
        <v>150</v>
      </c>
      <c r="D74" s="4" t="s">
        <v>151</v>
      </c>
      <c r="E74" s="5">
        <v>69</v>
      </c>
      <c r="F74" s="6" t="s">
        <v>46</v>
      </c>
      <c r="G74"/>
      <c r="H74" s="7">
        <f>ROUND(E74*G74,2)</f>
        <v>0</v>
      </c>
      <c r="J74" s="7">
        <f>ROUND(E74*G74,2)</f>
        <v>0</v>
      </c>
      <c r="X74" s="3"/>
      <c r="Y74" s="3"/>
    </row>
    <row r="75" spans="1:25" ht="12.75">
      <c r="A75" s="1">
        <v>41</v>
      </c>
      <c r="B75" s="2" t="s">
        <v>110</v>
      </c>
      <c r="C75" s="3" t="s">
        <v>152</v>
      </c>
      <c r="D75" s="4" t="s">
        <v>300</v>
      </c>
      <c r="E75" s="5">
        <v>69.69</v>
      </c>
      <c r="F75" s="6" t="s">
        <v>46</v>
      </c>
      <c r="G75"/>
      <c r="I75" s="7">
        <f>ROUND(E75*G75,2)</f>
        <v>0</v>
      </c>
      <c r="J75" s="7">
        <f>ROUND(E75*G75,2)</f>
        <v>0</v>
      </c>
      <c r="X75" s="3"/>
      <c r="Y75" s="3"/>
    </row>
    <row r="76" spans="4:24" ht="12.75">
      <c r="D76" s="43" t="s">
        <v>153</v>
      </c>
      <c r="E76" s="44"/>
      <c r="F76" s="45"/>
      <c r="G76"/>
      <c r="H76" s="46"/>
      <c r="I76" s="46"/>
      <c r="J76" s="46"/>
      <c r="K76" s="47"/>
      <c r="L76" s="47"/>
      <c r="M76" s="44"/>
      <c r="N76" s="44"/>
      <c r="O76" s="45"/>
      <c r="P76" s="45"/>
      <c r="Q76" s="44"/>
      <c r="R76" s="44"/>
      <c r="S76" s="44"/>
      <c r="T76" s="48"/>
      <c r="U76" s="48"/>
      <c r="V76" s="48"/>
      <c r="W76" s="44"/>
      <c r="X76" s="45"/>
    </row>
    <row r="77" spans="1:25" ht="12.75">
      <c r="A77" s="1">
        <v>42</v>
      </c>
      <c r="B77" s="2" t="s">
        <v>110</v>
      </c>
      <c r="C77" s="3" t="s">
        <v>154</v>
      </c>
      <c r="D77" s="4" t="s">
        <v>301</v>
      </c>
      <c r="E77" s="5">
        <v>397.587</v>
      </c>
      <c r="F77" s="6" t="s">
        <v>46</v>
      </c>
      <c r="G77"/>
      <c r="I77" s="7">
        <f>ROUND(E77*G77,2)</f>
        <v>0</v>
      </c>
      <c r="J77" s="7">
        <f>ROUND(E77*G77,2)</f>
        <v>0</v>
      </c>
      <c r="X77" s="3"/>
      <c r="Y77" s="3"/>
    </row>
    <row r="78" spans="4:24" ht="12.75">
      <c r="D78" s="43" t="s">
        <v>155</v>
      </c>
      <c r="E78" s="44"/>
      <c r="F78" s="45"/>
      <c r="G78"/>
      <c r="H78" s="46"/>
      <c r="I78" s="46"/>
      <c r="J78" s="46"/>
      <c r="K78" s="47"/>
      <c r="L78" s="47"/>
      <c r="M78" s="44"/>
      <c r="N78" s="44"/>
      <c r="O78" s="45"/>
      <c r="P78" s="45"/>
      <c r="Q78" s="44"/>
      <c r="R78" s="44"/>
      <c r="S78" s="44"/>
      <c r="T78" s="48"/>
      <c r="U78" s="48"/>
      <c r="V78" s="48"/>
      <c r="W78" s="44"/>
      <c r="X78" s="45"/>
    </row>
    <row r="79" spans="1:25" ht="12.75">
      <c r="A79" s="1">
        <v>43</v>
      </c>
      <c r="B79" s="2" t="s">
        <v>110</v>
      </c>
      <c r="C79" s="3" t="s">
        <v>156</v>
      </c>
      <c r="D79" s="4" t="s">
        <v>302</v>
      </c>
      <c r="E79" s="5">
        <v>14.999</v>
      </c>
      <c r="F79" s="6" t="s">
        <v>46</v>
      </c>
      <c r="G79"/>
      <c r="I79" s="7">
        <f>ROUND(E79*G79,2)</f>
        <v>0</v>
      </c>
      <c r="J79" s="7">
        <f>ROUND(E79*G79,2)</f>
        <v>0</v>
      </c>
      <c r="X79" s="3"/>
      <c r="Y79" s="3"/>
    </row>
    <row r="80" spans="4:24" ht="12.75">
      <c r="D80" s="43" t="s">
        <v>157</v>
      </c>
      <c r="E80" s="44"/>
      <c r="F80" s="45"/>
      <c r="G80"/>
      <c r="H80" s="46"/>
      <c r="I80" s="46"/>
      <c r="J80" s="46"/>
      <c r="K80" s="47"/>
      <c r="L80" s="47"/>
      <c r="M80" s="44"/>
      <c r="N80" s="44"/>
      <c r="O80" s="45"/>
      <c r="P80" s="45"/>
      <c r="Q80" s="44"/>
      <c r="R80" s="44"/>
      <c r="S80" s="44"/>
      <c r="T80" s="48"/>
      <c r="U80" s="48"/>
      <c r="V80" s="48"/>
      <c r="W80" s="44"/>
      <c r="X80" s="45"/>
    </row>
    <row r="81" spans="1:25" ht="12.75">
      <c r="A81" s="1">
        <v>44</v>
      </c>
      <c r="B81" s="2" t="s">
        <v>57</v>
      </c>
      <c r="C81" s="3" t="s">
        <v>158</v>
      </c>
      <c r="D81" s="4" t="s">
        <v>159</v>
      </c>
      <c r="E81" s="5">
        <v>408.5</v>
      </c>
      <c r="F81" s="6" t="s">
        <v>46</v>
      </c>
      <c r="G81"/>
      <c r="H81" s="7">
        <f>ROUND(E81*G81,2)</f>
        <v>0</v>
      </c>
      <c r="J81" s="7">
        <f>ROUND(E81*G81,2)</f>
        <v>0</v>
      </c>
      <c r="X81" s="3"/>
      <c r="Y81" s="3"/>
    </row>
    <row r="82" spans="4:14" ht="12.75">
      <c r="D82" s="49" t="s">
        <v>160</v>
      </c>
      <c r="E82" s="50">
        <f>J82</f>
        <v>0</v>
      </c>
      <c r="G82"/>
      <c r="H82" s="50">
        <f>SUM(H60:H81)</f>
        <v>0</v>
      </c>
      <c r="I82" s="50">
        <f>SUM(I60:I81)</f>
        <v>0</v>
      </c>
      <c r="J82" s="50">
        <f>SUM(J60:J81)</f>
        <v>0</v>
      </c>
      <c r="L82" s="51"/>
      <c r="N82" s="52"/>
    </row>
    <row r="83" ht="12.75">
      <c r="G83"/>
    </row>
    <row r="84" spans="2:7" ht="12.75">
      <c r="B84" s="3" t="s">
        <v>161</v>
      </c>
      <c r="G84"/>
    </row>
    <row r="85" spans="1:25" ht="12.75">
      <c r="A85" s="1">
        <v>45</v>
      </c>
      <c r="B85" s="2" t="s">
        <v>162</v>
      </c>
      <c r="C85" s="3" t="s">
        <v>163</v>
      </c>
      <c r="D85" s="4" t="s">
        <v>164</v>
      </c>
      <c r="E85" s="5">
        <v>15.64</v>
      </c>
      <c r="F85" s="6" t="s">
        <v>50</v>
      </c>
      <c r="G85"/>
      <c r="H85" s="7">
        <f>ROUND(E85*G85,2)</f>
        <v>0</v>
      </c>
      <c r="J85" s="7">
        <f>ROUND(E85*G85,2)</f>
        <v>0</v>
      </c>
      <c r="X85" s="3"/>
      <c r="Y85" s="3"/>
    </row>
    <row r="86" spans="4:24" ht="12.75">
      <c r="D86" s="43" t="s">
        <v>165</v>
      </c>
      <c r="E86" s="44"/>
      <c r="F86" s="45"/>
      <c r="G86"/>
      <c r="H86" s="46"/>
      <c r="I86" s="46"/>
      <c r="J86" s="46"/>
      <c r="K86" s="47"/>
      <c r="L86" s="47"/>
      <c r="M86" s="44"/>
      <c r="N86" s="44"/>
      <c r="O86" s="45"/>
      <c r="P86" s="45"/>
      <c r="Q86" s="44"/>
      <c r="R86" s="44"/>
      <c r="S86" s="44"/>
      <c r="T86" s="48"/>
      <c r="U86" s="48"/>
      <c r="V86" s="48"/>
      <c r="W86" s="44"/>
      <c r="X86" s="45"/>
    </row>
    <row r="87" spans="4:14" ht="12.75">
      <c r="D87" s="49" t="s">
        <v>166</v>
      </c>
      <c r="E87" s="50">
        <f>J87</f>
        <v>0</v>
      </c>
      <c r="G87"/>
      <c r="H87" s="50">
        <f>SUM(H84:H86)</f>
        <v>0</v>
      </c>
      <c r="I87" s="50">
        <f>SUM(I84:I86)</f>
        <v>0</v>
      </c>
      <c r="J87" s="50">
        <f>SUM(J84:J86)</f>
        <v>0</v>
      </c>
      <c r="L87" s="51"/>
      <c r="N87" s="52"/>
    </row>
    <row r="88" ht="12.75">
      <c r="G88"/>
    </row>
    <row r="89" spans="2:7" ht="12.75">
      <c r="B89" s="3" t="s">
        <v>167</v>
      </c>
      <c r="G89"/>
    </row>
    <row r="90" spans="1:25" ht="12.75">
      <c r="A90" s="1">
        <v>46</v>
      </c>
      <c r="B90" s="2" t="s">
        <v>57</v>
      </c>
      <c r="C90" s="3" t="s">
        <v>168</v>
      </c>
      <c r="D90" s="4" t="s">
        <v>169</v>
      </c>
      <c r="E90" s="5">
        <v>5</v>
      </c>
      <c r="F90" s="6" t="s">
        <v>54</v>
      </c>
      <c r="G90"/>
      <c r="H90" s="7">
        <f>ROUND(E90*G90,2)</f>
        <v>0</v>
      </c>
      <c r="J90" s="7">
        <f aca="true" t="shared" si="4" ref="J90:J95">ROUND(E90*G90,2)</f>
        <v>0</v>
      </c>
      <c r="X90" s="3"/>
      <c r="Y90" s="3"/>
    </row>
    <row r="91" spans="1:25" ht="20.25">
      <c r="A91" s="1">
        <v>47</v>
      </c>
      <c r="B91" s="2" t="s">
        <v>110</v>
      </c>
      <c r="C91" s="3" t="s">
        <v>170</v>
      </c>
      <c r="D91" s="4" t="s">
        <v>171</v>
      </c>
      <c r="E91" s="5">
        <v>1</v>
      </c>
      <c r="F91" s="6" t="s">
        <v>54</v>
      </c>
      <c r="G91"/>
      <c r="I91" s="7">
        <f>ROUND(E91*G91,2)</f>
        <v>0</v>
      </c>
      <c r="J91" s="7">
        <f t="shared" si="4"/>
        <v>0</v>
      </c>
      <c r="X91" s="3"/>
      <c r="Y91" s="3"/>
    </row>
    <row r="92" spans="1:25" ht="12.75">
      <c r="A92" s="1">
        <v>48</v>
      </c>
      <c r="B92" s="2" t="s">
        <v>110</v>
      </c>
      <c r="C92" s="3" t="s">
        <v>172</v>
      </c>
      <c r="D92" s="4" t="s">
        <v>173</v>
      </c>
      <c r="E92" s="5">
        <v>1</v>
      </c>
      <c r="F92" s="6" t="s">
        <v>54</v>
      </c>
      <c r="G92"/>
      <c r="I92" s="7">
        <f>ROUND(E92*G92,2)</f>
        <v>0</v>
      </c>
      <c r="J92" s="7">
        <f t="shared" si="4"/>
        <v>0</v>
      </c>
      <c r="X92" s="3"/>
      <c r="Y92" s="3"/>
    </row>
    <row r="93" spans="1:25" ht="12.75">
      <c r="A93" s="1">
        <v>49</v>
      </c>
      <c r="B93" s="2" t="s">
        <v>110</v>
      </c>
      <c r="C93" s="3" t="s">
        <v>174</v>
      </c>
      <c r="D93" s="4" t="s">
        <v>175</v>
      </c>
      <c r="E93" s="5">
        <v>2</v>
      </c>
      <c r="F93" s="6" t="s">
        <v>54</v>
      </c>
      <c r="G93"/>
      <c r="I93" s="7">
        <f>ROUND(E93*G93,2)</f>
        <v>0</v>
      </c>
      <c r="J93" s="7">
        <f t="shared" si="4"/>
        <v>0</v>
      </c>
      <c r="X93" s="3"/>
      <c r="Y93" s="3"/>
    </row>
    <row r="94" spans="1:25" ht="12.75">
      <c r="A94" s="1">
        <v>50</v>
      </c>
      <c r="B94" s="2" t="s">
        <v>110</v>
      </c>
      <c r="C94" s="3" t="s">
        <v>176</v>
      </c>
      <c r="D94" s="4" t="s">
        <v>177</v>
      </c>
      <c r="E94" s="5">
        <v>1</v>
      </c>
      <c r="F94" s="6" t="s">
        <v>54</v>
      </c>
      <c r="G94"/>
      <c r="I94" s="7">
        <f>ROUND(E94*G94,2)</f>
        <v>0</v>
      </c>
      <c r="J94" s="7">
        <f t="shared" si="4"/>
        <v>0</v>
      </c>
      <c r="X94" s="3"/>
      <c r="Y94" s="3"/>
    </row>
    <row r="95" spans="1:25" ht="12.75">
      <c r="A95" s="1">
        <v>51</v>
      </c>
      <c r="B95" s="2" t="s">
        <v>110</v>
      </c>
      <c r="C95" s="3" t="s">
        <v>178</v>
      </c>
      <c r="D95" s="4" t="s">
        <v>179</v>
      </c>
      <c r="E95" s="5">
        <v>14</v>
      </c>
      <c r="F95" s="6" t="s">
        <v>66</v>
      </c>
      <c r="G95"/>
      <c r="I95" s="7">
        <f>ROUND(E95*G95,2)</f>
        <v>0</v>
      </c>
      <c r="J95" s="7">
        <f t="shared" si="4"/>
        <v>0</v>
      </c>
      <c r="X95" s="3"/>
      <c r="Y95" s="3"/>
    </row>
    <row r="96" spans="4:24" ht="12.75">
      <c r="D96" s="43" t="s">
        <v>180</v>
      </c>
      <c r="E96" s="44"/>
      <c r="F96" s="45"/>
      <c r="G96"/>
      <c r="H96" s="46"/>
      <c r="I96" s="46"/>
      <c r="J96" s="46"/>
      <c r="K96" s="47"/>
      <c r="L96" s="47"/>
      <c r="M96" s="44"/>
      <c r="N96" s="44"/>
      <c r="O96" s="45"/>
      <c r="P96" s="45"/>
      <c r="Q96" s="44"/>
      <c r="R96" s="44"/>
      <c r="S96" s="44"/>
      <c r="T96" s="48"/>
      <c r="U96" s="48"/>
      <c r="V96" s="48"/>
      <c r="W96" s="44"/>
      <c r="X96" s="45"/>
    </row>
    <row r="97" spans="1:25" ht="12.75">
      <c r="A97" s="1">
        <v>52</v>
      </c>
      <c r="B97" s="2" t="s">
        <v>57</v>
      </c>
      <c r="C97" s="3" t="s">
        <v>181</v>
      </c>
      <c r="D97" s="4" t="s">
        <v>182</v>
      </c>
      <c r="E97" s="5">
        <v>3</v>
      </c>
      <c r="F97" s="6" t="s">
        <v>46</v>
      </c>
      <c r="G97"/>
      <c r="H97" s="7">
        <f>ROUND(E97*G97,2)</f>
        <v>0</v>
      </c>
      <c r="J97" s="7">
        <f>ROUND(E97*G97,2)</f>
        <v>0</v>
      </c>
      <c r="X97" s="3"/>
      <c r="Y97" s="3"/>
    </row>
    <row r="98" spans="1:25" ht="12.75">
      <c r="A98" s="1">
        <v>53</v>
      </c>
      <c r="B98" s="2" t="s">
        <v>57</v>
      </c>
      <c r="C98" s="3" t="s">
        <v>183</v>
      </c>
      <c r="D98" s="4" t="s">
        <v>184</v>
      </c>
      <c r="E98" s="5">
        <v>3</v>
      </c>
      <c r="F98" s="6" t="s">
        <v>46</v>
      </c>
      <c r="G98"/>
      <c r="H98" s="7">
        <f>ROUND(E98*G98,2)</f>
        <v>0</v>
      </c>
      <c r="J98" s="7">
        <f>ROUND(E98*G98,2)</f>
        <v>0</v>
      </c>
      <c r="X98" s="3"/>
      <c r="Y98" s="3"/>
    </row>
    <row r="99" spans="1:25" ht="20.25">
      <c r="A99" s="1">
        <v>54</v>
      </c>
      <c r="B99" s="2" t="s">
        <v>57</v>
      </c>
      <c r="C99" s="3" t="s">
        <v>185</v>
      </c>
      <c r="D99" s="4" t="s">
        <v>186</v>
      </c>
      <c r="E99" s="5">
        <v>3</v>
      </c>
      <c r="F99" s="6" t="s">
        <v>46</v>
      </c>
      <c r="G99"/>
      <c r="H99" s="7">
        <f>ROUND(E99*G99,2)</f>
        <v>0</v>
      </c>
      <c r="J99" s="7">
        <f>ROUND(E99*G99,2)</f>
        <v>0</v>
      </c>
      <c r="X99" s="3"/>
      <c r="Y99" s="3"/>
    </row>
    <row r="100" spans="1:25" ht="12.75">
      <c r="A100" s="1">
        <v>55</v>
      </c>
      <c r="B100" s="2" t="s">
        <v>57</v>
      </c>
      <c r="C100" s="3" t="s">
        <v>187</v>
      </c>
      <c r="D100" s="4" t="s">
        <v>188</v>
      </c>
      <c r="E100" s="5">
        <v>216.5</v>
      </c>
      <c r="F100" s="6" t="s">
        <v>66</v>
      </c>
      <c r="G100"/>
      <c r="H100" s="7">
        <f>ROUND(E100*G100,2)</f>
        <v>0</v>
      </c>
      <c r="J100" s="7">
        <f>ROUND(E100*G100,2)</f>
        <v>0</v>
      </c>
      <c r="X100" s="3"/>
      <c r="Y100" s="3"/>
    </row>
    <row r="101" spans="4:24" ht="12.75">
      <c r="D101" s="43" t="s">
        <v>138</v>
      </c>
      <c r="E101" s="44"/>
      <c r="F101" s="45"/>
      <c r="G101"/>
      <c r="H101" s="46"/>
      <c r="I101" s="46"/>
      <c r="J101" s="46"/>
      <c r="K101" s="47"/>
      <c r="L101" s="47"/>
      <c r="M101" s="44"/>
      <c r="N101" s="44"/>
      <c r="O101" s="45"/>
      <c r="P101" s="45"/>
      <c r="Q101" s="44"/>
      <c r="R101" s="44"/>
      <c r="S101" s="44"/>
      <c r="T101" s="48"/>
      <c r="U101" s="48"/>
      <c r="V101" s="48"/>
      <c r="W101" s="44"/>
      <c r="X101" s="45"/>
    </row>
    <row r="102" spans="1:25" ht="12.75">
      <c r="A102" s="1">
        <v>56</v>
      </c>
      <c r="B102" s="2" t="s">
        <v>57</v>
      </c>
      <c r="C102" s="3" t="s">
        <v>189</v>
      </c>
      <c r="D102" s="4" t="s">
        <v>190</v>
      </c>
      <c r="E102" s="5">
        <v>176.5</v>
      </c>
      <c r="F102" s="6" t="s">
        <v>66</v>
      </c>
      <c r="G102"/>
      <c r="H102" s="7">
        <f>ROUND(E102*G102,2)</f>
        <v>0</v>
      </c>
      <c r="J102" s="7">
        <f>ROUND(E102*G102,2)</f>
        <v>0</v>
      </c>
      <c r="X102" s="3"/>
      <c r="Y102" s="3"/>
    </row>
    <row r="103" spans="1:25" ht="12.75">
      <c r="A103" s="1">
        <v>57</v>
      </c>
      <c r="B103" s="2" t="s">
        <v>110</v>
      </c>
      <c r="C103" s="3" t="s">
        <v>191</v>
      </c>
      <c r="D103" s="4" t="s">
        <v>192</v>
      </c>
      <c r="E103" s="5">
        <v>437.33</v>
      </c>
      <c r="F103" s="6" t="s">
        <v>193</v>
      </c>
      <c r="G103"/>
      <c r="I103" s="7">
        <f>ROUND(E103*G103,2)</f>
        <v>0</v>
      </c>
      <c r="J103" s="7">
        <f>ROUND(E103*G103,2)</f>
        <v>0</v>
      </c>
      <c r="X103" s="3"/>
      <c r="Y103" s="3"/>
    </row>
    <row r="104" spans="4:24" ht="12.75">
      <c r="D104" s="43" t="s">
        <v>194</v>
      </c>
      <c r="E104" s="44"/>
      <c r="F104" s="45"/>
      <c r="G104"/>
      <c r="H104" s="46"/>
      <c r="I104" s="46"/>
      <c r="J104" s="46"/>
      <c r="K104" s="47"/>
      <c r="L104" s="47"/>
      <c r="M104" s="44"/>
      <c r="N104" s="44"/>
      <c r="O104" s="45"/>
      <c r="P104" s="45"/>
      <c r="Q104" s="44"/>
      <c r="R104" s="44"/>
      <c r="S104" s="44"/>
      <c r="T104" s="48"/>
      <c r="U104" s="48"/>
      <c r="V104" s="48"/>
      <c r="W104" s="44"/>
      <c r="X104" s="45"/>
    </row>
    <row r="105" spans="1:25" ht="12.75">
      <c r="A105" s="1">
        <v>58</v>
      </c>
      <c r="B105" s="2" t="s">
        <v>110</v>
      </c>
      <c r="C105" s="3" t="s">
        <v>195</v>
      </c>
      <c r="D105" s="4" t="s">
        <v>196</v>
      </c>
      <c r="E105" s="5">
        <v>178.265</v>
      </c>
      <c r="F105" s="6" t="s">
        <v>54</v>
      </c>
      <c r="G105"/>
      <c r="I105" s="7">
        <f>ROUND(E105*G105,2)</f>
        <v>0</v>
      </c>
      <c r="J105" s="7">
        <f>ROUND(E105*G105,2)</f>
        <v>0</v>
      </c>
      <c r="X105" s="3"/>
      <c r="Y105" s="3"/>
    </row>
    <row r="106" spans="4:24" ht="12.75">
      <c r="D106" s="43" t="s">
        <v>197</v>
      </c>
      <c r="E106" s="44"/>
      <c r="F106" s="45"/>
      <c r="G106"/>
      <c r="H106" s="46"/>
      <c r="I106" s="46"/>
      <c r="J106" s="46"/>
      <c r="K106" s="47"/>
      <c r="L106" s="47"/>
      <c r="M106" s="44"/>
      <c r="N106" s="44"/>
      <c r="O106" s="45"/>
      <c r="P106" s="45"/>
      <c r="Q106" s="44"/>
      <c r="R106" s="44"/>
      <c r="S106" s="44"/>
      <c r="T106" s="48"/>
      <c r="U106" s="48"/>
      <c r="V106" s="48"/>
      <c r="W106" s="44"/>
      <c r="X106" s="45"/>
    </row>
    <row r="107" spans="1:25" ht="12.75">
      <c r="A107" s="1">
        <v>59</v>
      </c>
      <c r="B107" s="2" t="s">
        <v>47</v>
      </c>
      <c r="C107" s="3" t="s">
        <v>198</v>
      </c>
      <c r="D107" s="4" t="s">
        <v>199</v>
      </c>
      <c r="E107" s="5">
        <v>4</v>
      </c>
      <c r="F107" s="6" t="s">
        <v>66</v>
      </c>
      <c r="G107"/>
      <c r="H107" s="7">
        <f>ROUND(E107*G107,2)</f>
        <v>0</v>
      </c>
      <c r="J107" s="7">
        <f>ROUND(E107*G107,2)</f>
        <v>0</v>
      </c>
      <c r="X107" s="3"/>
      <c r="Y107" s="3"/>
    </row>
    <row r="108" spans="1:25" ht="12.75">
      <c r="A108" s="1">
        <v>60</v>
      </c>
      <c r="B108" s="2" t="s">
        <v>47</v>
      </c>
      <c r="C108" s="3" t="s">
        <v>200</v>
      </c>
      <c r="D108" s="4" t="s">
        <v>201</v>
      </c>
      <c r="E108" s="5">
        <v>17</v>
      </c>
      <c r="F108" s="6" t="s">
        <v>66</v>
      </c>
      <c r="G108"/>
      <c r="H108" s="7">
        <f>ROUND(E108*G108,2)</f>
        <v>0</v>
      </c>
      <c r="J108" s="7">
        <f>ROUND(E108*G108,2)</f>
        <v>0</v>
      </c>
      <c r="X108" s="3"/>
      <c r="Y108" s="3"/>
    </row>
    <row r="109" spans="4:24" ht="12.75">
      <c r="D109" s="43" t="s">
        <v>138</v>
      </c>
      <c r="E109" s="44"/>
      <c r="F109" s="45"/>
      <c r="G109"/>
      <c r="H109" s="46"/>
      <c r="I109" s="46"/>
      <c r="J109" s="46"/>
      <c r="K109" s="47"/>
      <c r="L109" s="47"/>
      <c r="M109" s="44"/>
      <c r="N109" s="44"/>
      <c r="O109" s="45"/>
      <c r="P109" s="45"/>
      <c r="Q109" s="44"/>
      <c r="R109" s="44"/>
      <c r="S109" s="44"/>
      <c r="T109" s="48"/>
      <c r="U109" s="48"/>
      <c r="V109" s="48"/>
      <c r="W109" s="44"/>
      <c r="X109" s="45"/>
    </row>
    <row r="110" spans="1:25" ht="12.75">
      <c r="A110" s="1">
        <v>61</v>
      </c>
      <c r="B110" s="2" t="s">
        <v>202</v>
      </c>
      <c r="C110" s="3" t="s">
        <v>203</v>
      </c>
      <c r="D110" s="4" t="s">
        <v>204</v>
      </c>
      <c r="E110" s="5">
        <v>797.5</v>
      </c>
      <c r="F110" s="6" t="s">
        <v>46</v>
      </c>
      <c r="G110"/>
      <c r="H110" s="7">
        <f>ROUND(E110*G110,2)</f>
        <v>0</v>
      </c>
      <c r="J110" s="7">
        <f>ROUND(E110*G110,2)</f>
        <v>0</v>
      </c>
      <c r="X110" s="3"/>
      <c r="Y110" s="3"/>
    </row>
    <row r="111" spans="4:24" ht="12.75">
      <c r="D111" s="43" t="s">
        <v>205</v>
      </c>
      <c r="E111" s="44"/>
      <c r="F111" s="45"/>
      <c r="G111"/>
      <c r="H111" s="46"/>
      <c r="I111" s="46"/>
      <c r="J111" s="46"/>
      <c r="K111" s="47"/>
      <c r="L111" s="47"/>
      <c r="M111" s="44"/>
      <c r="N111" s="44"/>
      <c r="O111" s="45"/>
      <c r="P111" s="45"/>
      <c r="Q111" s="44"/>
      <c r="R111" s="44"/>
      <c r="S111" s="44"/>
      <c r="T111" s="48"/>
      <c r="U111" s="48"/>
      <c r="V111" s="48"/>
      <c r="W111" s="44"/>
      <c r="X111" s="45"/>
    </row>
    <row r="112" spans="1:25" ht="12.75">
      <c r="A112" s="1">
        <v>62</v>
      </c>
      <c r="B112" s="2" t="s">
        <v>57</v>
      </c>
      <c r="C112" s="3" t="s">
        <v>206</v>
      </c>
      <c r="D112" s="4" t="s">
        <v>207</v>
      </c>
      <c r="E112" s="5">
        <v>7</v>
      </c>
      <c r="F112" s="6" t="s">
        <v>193</v>
      </c>
      <c r="G112"/>
      <c r="H112" s="7">
        <f>ROUND(E112*G112,2)</f>
        <v>0</v>
      </c>
      <c r="J112" s="7">
        <f>ROUND(E112*G112,2)</f>
        <v>0</v>
      </c>
      <c r="X112" s="3"/>
      <c r="Y112" s="3"/>
    </row>
    <row r="113" spans="1:25" ht="12.75">
      <c r="A113" s="1">
        <v>63</v>
      </c>
      <c r="B113" s="2" t="s">
        <v>47</v>
      </c>
      <c r="C113" s="3" t="s">
        <v>208</v>
      </c>
      <c r="D113" s="4" t="s">
        <v>209</v>
      </c>
      <c r="E113" s="5">
        <v>45.209</v>
      </c>
      <c r="F113" s="6" t="s">
        <v>210</v>
      </c>
      <c r="G113"/>
      <c r="H113" s="7">
        <f>ROUND(E113*G113,2)</f>
        <v>0</v>
      </c>
      <c r="J113" s="7">
        <f>ROUND(E113*G113,2)</f>
        <v>0</v>
      </c>
      <c r="X113" s="3"/>
      <c r="Y113" s="3"/>
    </row>
    <row r="114" spans="4:24" ht="12.75">
      <c r="D114" s="43" t="s">
        <v>211</v>
      </c>
      <c r="E114" s="44"/>
      <c r="F114" s="45"/>
      <c r="G114"/>
      <c r="H114" s="46"/>
      <c r="I114" s="46"/>
      <c r="J114" s="46"/>
      <c r="K114" s="47"/>
      <c r="L114" s="47"/>
      <c r="M114" s="44"/>
      <c r="N114" s="44"/>
      <c r="O114" s="45"/>
      <c r="P114" s="45"/>
      <c r="Q114" s="44"/>
      <c r="R114" s="44"/>
      <c r="S114" s="44"/>
      <c r="T114" s="48"/>
      <c r="U114" s="48"/>
      <c r="V114" s="48"/>
      <c r="W114" s="44"/>
      <c r="X114" s="45"/>
    </row>
    <row r="115" spans="1:25" ht="12.75">
      <c r="A115" s="1">
        <v>64</v>
      </c>
      <c r="B115" s="2" t="s">
        <v>47</v>
      </c>
      <c r="C115" s="3" t="s">
        <v>212</v>
      </c>
      <c r="D115" s="4" t="s">
        <v>213</v>
      </c>
      <c r="E115" s="5">
        <v>406.881</v>
      </c>
      <c r="F115" s="6" t="s">
        <v>210</v>
      </c>
      <c r="G115"/>
      <c r="H115" s="7">
        <f>ROUND(E115*G115,2)</f>
        <v>0</v>
      </c>
      <c r="J115" s="7">
        <f>ROUND(E115*G115,2)</f>
        <v>0</v>
      </c>
      <c r="X115" s="3"/>
      <c r="Y115" s="3"/>
    </row>
    <row r="116" spans="4:24" ht="12.75">
      <c r="D116" s="43" t="s">
        <v>214</v>
      </c>
      <c r="E116" s="44"/>
      <c r="F116" s="45"/>
      <c r="G116"/>
      <c r="H116" s="46"/>
      <c r="I116" s="46"/>
      <c r="J116" s="46"/>
      <c r="K116" s="47"/>
      <c r="L116" s="47"/>
      <c r="M116" s="44"/>
      <c r="N116" s="44"/>
      <c r="O116" s="45"/>
      <c r="P116" s="45"/>
      <c r="Q116" s="44"/>
      <c r="R116" s="44"/>
      <c r="S116" s="44"/>
      <c r="T116" s="48"/>
      <c r="U116" s="48"/>
      <c r="V116" s="48"/>
      <c r="W116" s="44"/>
      <c r="X116" s="45"/>
    </row>
    <row r="117" spans="1:25" ht="12.75">
      <c r="A117" s="1">
        <v>65</v>
      </c>
      <c r="B117" s="2" t="s">
        <v>57</v>
      </c>
      <c r="C117" s="3" t="s">
        <v>215</v>
      </c>
      <c r="D117" s="4" t="s">
        <v>216</v>
      </c>
      <c r="E117" s="5">
        <v>22.625</v>
      </c>
      <c r="F117" s="6" t="s">
        <v>210</v>
      </c>
      <c r="G117"/>
      <c r="H117" s="7">
        <f>ROUND(E117*G117,2)</f>
        <v>0</v>
      </c>
      <c r="J117" s="7">
        <f>ROUND(E117*G117,2)</f>
        <v>0</v>
      </c>
      <c r="X117" s="3"/>
      <c r="Y117" s="3"/>
    </row>
    <row r="118" spans="4:24" ht="12.75">
      <c r="D118" s="43" t="s">
        <v>217</v>
      </c>
      <c r="E118" s="44"/>
      <c r="F118" s="45"/>
      <c r="G118"/>
      <c r="H118" s="46"/>
      <c r="I118" s="46"/>
      <c r="J118" s="46"/>
      <c r="K118" s="47"/>
      <c r="L118" s="47"/>
      <c r="M118" s="44"/>
      <c r="N118" s="44"/>
      <c r="O118" s="45"/>
      <c r="P118" s="45"/>
      <c r="Q118" s="44"/>
      <c r="R118" s="44"/>
      <c r="S118" s="44"/>
      <c r="T118" s="48"/>
      <c r="U118" s="48"/>
      <c r="V118" s="48"/>
      <c r="W118" s="44"/>
      <c r="X118" s="45"/>
    </row>
    <row r="119" spans="1:25" ht="12.75">
      <c r="A119" s="1">
        <v>66</v>
      </c>
      <c r="B119" s="2" t="s">
        <v>57</v>
      </c>
      <c r="C119" s="3" t="s">
        <v>218</v>
      </c>
      <c r="D119" s="4" t="s">
        <v>219</v>
      </c>
      <c r="E119" s="5">
        <v>22.625</v>
      </c>
      <c r="F119" s="6" t="s">
        <v>210</v>
      </c>
      <c r="G119"/>
      <c r="H119" s="7">
        <f>ROUND(E119*G119,2)</f>
        <v>0</v>
      </c>
      <c r="J119" s="7">
        <f>ROUND(E119*G119,2)</f>
        <v>0</v>
      </c>
      <c r="X119" s="3"/>
      <c r="Y119" s="3"/>
    </row>
    <row r="120" spans="1:25" ht="12.75">
      <c r="A120" s="1">
        <v>67</v>
      </c>
      <c r="B120" s="2" t="s">
        <v>220</v>
      </c>
      <c r="C120" s="3" t="s">
        <v>221</v>
      </c>
      <c r="D120" s="4" t="s">
        <v>222</v>
      </c>
      <c r="E120" s="5">
        <v>67.834</v>
      </c>
      <c r="F120" s="6" t="s">
        <v>210</v>
      </c>
      <c r="G120"/>
      <c r="H120" s="7">
        <f>ROUND(E120*G120,2)</f>
        <v>0</v>
      </c>
      <c r="J120" s="7">
        <f>ROUND(E120*G120,2)</f>
        <v>0</v>
      </c>
      <c r="X120" s="3"/>
      <c r="Y120" s="3"/>
    </row>
    <row r="121" spans="4:24" ht="12.75">
      <c r="D121" s="43" t="s">
        <v>223</v>
      </c>
      <c r="E121" s="44"/>
      <c r="F121" s="45"/>
      <c r="G121"/>
      <c r="H121" s="46"/>
      <c r="I121" s="46"/>
      <c r="J121" s="46"/>
      <c r="K121" s="47"/>
      <c r="L121" s="47"/>
      <c r="M121" s="44"/>
      <c r="N121" s="44"/>
      <c r="O121" s="45"/>
      <c r="P121" s="45"/>
      <c r="Q121" s="44"/>
      <c r="R121" s="44"/>
      <c r="S121" s="44"/>
      <c r="T121" s="48"/>
      <c r="U121" s="48"/>
      <c r="V121" s="48"/>
      <c r="W121" s="44"/>
      <c r="X121" s="45"/>
    </row>
    <row r="122" spans="1:25" ht="12.75">
      <c r="A122" s="1">
        <v>68</v>
      </c>
      <c r="B122" s="2" t="s">
        <v>224</v>
      </c>
      <c r="C122" s="3" t="s">
        <v>225</v>
      </c>
      <c r="D122" s="4" t="s">
        <v>226</v>
      </c>
      <c r="E122" s="5">
        <v>1</v>
      </c>
      <c r="F122" s="6" t="s">
        <v>193</v>
      </c>
      <c r="G122"/>
      <c r="H122" s="7">
        <f>ROUND(E122*G122,2)</f>
        <v>0</v>
      </c>
      <c r="J122" s="7">
        <f>ROUND(E122*G122,2)</f>
        <v>0</v>
      </c>
      <c r="X122" s="3"/>
      <c r="Y122" s="3"/>
    </row>
    <row r="123" spans="1:25" ht="12.75">
      <c r="A123" s="1">
        <v>69</v>
      </c>
      <c r="B123" s="2" t="s">
        <v>162</v>
      </c>
      <c r="C123" s="3" t="s">
        <v>227</v>
      </c>
      <c r="D123" s="4" t="s">
        <v>228</v>
      </c>
      <c r="E123" s="5">
        <v>1</v>
      </c>
      <c r="F123" s="6" t="s">
        <v>193</v>
      </c>
      <c r="G123"/>
      <c r="H123" s="7">
        <f>ROUND(E123*G123,2)</f>
        <v>0</v>
      </c>
      <c r="J123" s="7">
        <f>ROUND(E123*G123,2)</f>
        <v>0</v>
      </c>
      <c r="X123" s="3"/>
      <c r="Y123" s="3"/>
    </row>
    <row r="124" spans="1:25" ht="12.75">
      <c r="A124" s="1">
        <v>70</v>
      </c>
      <c r="B124" s="2" t="s">
        <v>162</v>
      </c>
      <c r="C124" s="3" t="s">
        <v>229</v>
      </c>
      <c r="D124" s="4" t="s">
        <v>230</v>
      </c>
      <c r="E124" s="5">
        <v>1</v>
      </c>
      <c r="F124" s="6" t="s">
        <v>193</v>
      </c>
      <c r="G124"/>
      <c r="H124" s="7">
        <f>ROUND(E124*G124,2)</f>
        <v>0</v>
      </c>
      <c r="J124" s="7">
        <f>ROUND(E124*G124,2)</f>
        <v>0</v>
      </c>
      <c r="X124" s="3"/>
      <c r="Y124" s="3"/>
    </row>
    <row r="125" spans="1:25" ht="12.75">
      <c r="A125" s="1">
        <v>71</v>
      </c>
      <c r="B125" s="2" t="s">
        <v>57</v>
      </c>
      <c r="C125" s="3" t="s">
        <v>231</v>
      </c>
      <c r="D125" s="4" t="s">
        <v>232</v>
      </c>
      <c r="E125" s="5">
        <v>960.038</v>
      </c>
      <c r="F125" s="6" t="s">
        <v>210</v>
      </c>
      <c r="G125"/>
      <c r="H125" s="7">
        <f>ROUND(E125*G125,2)</f>
        <v>0</v>
      </c>
      <c r="J125" s="7">
        <f>ROUND(E125*G125,2)</f>
        <v>0</v>
      </c>
      <c r="X125" s="3"/>
      <c r="Y125" s="3"/>
    </row>
    <row r="126" spans="4:14" ht="12.75">
      <c r="D126" s="49" t="s">
        <v>233</v>
      </c>
      <c r="E126" s="50">
        <f>J126</f>
        <v>0</v>
      </c>
      <c r="G126"/>
      <c r="H126" s="50">
        <f>SUM(H89:H125)</f>
        <v>0</v>
      </c>
      <c r="I126" s="50">
        <f>SUM(I89:I125)</f>
        <v>0</v>
      </c>
      <c r="J126" s="50">
        <f>SUM(J89:J125)</f>
        <v>0</v>
      </c>
      <c r="L126" s="51"/>
      <c r="N126" s="52"/>
    </row>
    <row r="127" ht="12.75">
      <c r="G127"/>
    </row>
    <row r="128" spans="4:14" ht="12.75">
      <c r="D128" s="49" t="s">
        <v>234</v>
      </c>
      <c r="E128" s="50">
        <f>J128</f>
        <v>0</v>
      </c>
      <c r="G128"/>
      <c r="H128" s="50">
        <f>+H49+H58+H82+H87+H126</f>
        <v>0</v>
      </c>
      <c r="I128" s="50">
        <f>+I49+I58+I82+I87+I126</f>
        <v>0</v>
      </c>
      <c r="J128" s="50">
        <f>+J49+J58+J82+J87+J126</f>
        <v>0</v>
      </c>
      <c r="L128" s="51"/>
      <c r="N128" s="52"/>
    </row>
    <row r="129" ht="12.75">
      <c r="G129"/>
    </row>
    <row r="130" spans="4:14" ht="12.75">
      <c r="D130" s="53" t="s">
        <v>235</v>
      </c>
      <c r="E130" s="50">
        <f>J130</f>
        <v>0</v>
      </c>
      <c r="G130"/>
      <c r="H130" s="50">
        <f>+H128</f>
        <v>0</v>
      </c>
      <c r="I130" s="50">
        <f>+I128</f>
        <v>0</v>
      </c>
      <c r="J130" s="50">
        <f>+J128</f>
        <v>0</v>
      </c>
      <c r="L130" s="51"/>
      <c r="N130" s="52"/>
    </row>
    <row r="131" ht="12.75">
      <c r="G131"/>
    </row>
    <row r="132" ht="12.75">
      <c r="G132"/>
    </row>
  </sheetData>
  <sheetProtection selectLockedCells="1" selectUnlockedCells="1"/>
  <mergeCells count="2">
    <mergeCell ref="K9:L9"/>
    <mergeCell ref="M9:N9"/>
  </mergeCells>
  <printOptions/>
  <pageMargins left="0.2" right="0.09027777777777778" top="0.6298611111111111" bottom="0.5902777777777778" header="0.5118055555555555" footer="0.35"/>
  <pageSetup horizontalDpi="300" verticalDpi="300" orientation="landscape" paperSize="9" scale="92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zoomScalePageLayoutView="0" workbookViewId="0" topLeftCell="A1">
      <selection activeCell="E31" sqref="E31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57421875" style="13" customWidth="1"/>
    <col min="4" max="4" width="11.57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0</v>
      </c>
      <c r="C1" s="11"/>
      <c r="E1" s="12" t="s">
        <v>1</v>
      </c>
      <c r="F1" s="11"/>
      <c r="G1" s="11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</row>
    <row r="2" spans="1:30" ht="9.75">
      <c r="A2" s="12" t="s">
        <v>7</v>
      </c>
      <c r="C2" s="11"/>
      <c r="E2" s="12" t="s">
        <v>8</v>
      </c>
      <c r="F2" s="11"/>
      <c r="G2" s="11"/>
      <c r="Z2" s="17" t="s">
        <v>9</v>
      </c>
      <c r="AA2" s="20" t="s">
        <v>236</v>
      </c>
      <c r="AB2" s="20" t="s">
        <v>11</v>
      </c>
      <c r="AC2" s="20"/>
      <c r="AD2" s="19"/>
    </row>
    <row r="3" spans="1:30" ht="9.75">
      <c r="A3" s="12" t="s">
        <v>12</v>
      </c>
      <c r="C3" s="11"/>
      <c r="E3" s="12" t="s">
        <v>13</v>
      </c>
      <c r="F3" s="11"/>
      <c r="G3" s="11"/>
      <c r="Z3" s="17" t="s">
        <v>14</v>
      </c>
      <c r="AA3" s="20" t="s">
        <v>237</v>
      </c>
      <c r="AB3" s="20" t="s">
        <v>11</v>
      </c>
      <c r="AC3" s="20" t="s">
        <v>16</v>
      </c>
      <c r="AD3" s="19" t="s">
        <v>17</v>
      </c>
    </row>
    <row r="4" spans="2:30" ht="9.75">
      <c r="B4" s="11"/>
      <c r="C4" s="11"/>
      <c r="D4" s="11"/>
      <c r="E4" s="11"/>
      <c r="F4" s="11"/>
      <c r="G4" s="11"/>
      <c r="Z4" s="17" t="s">
        <v>18</v>
      </c>
      <c r="AA4" s="20" t="s">
        <v>238</v>
      </c>
      <c r="AB4" s="20" t="s">
        <v>11</v>
      </c>
      <c r="AC4" s="20"/>
      <c r="AD4" s="19"/>
    </row>
    <row r="5" spans="1:30" ht="9.75">
      <c r="A5" s="12" t="s">
        <v>20</v>
      </c>
      <c r="B5" s="11"/>
      <c r="C5" s="11"/>
      <c r="D5" s="11"/>
      <c r="E5" s="11"/>
      <c r="F5" s="11"/>
      <c r="G5" s="11"/>
      <c r="Z5" s="17" t="s">
        <v>21</v>
      </c>
      <c r="AA5" s="20" t="s">
        <v>237</v>
      </c>
      <c r="AB5" s="20" t="s">
        <v>11</v>
      </c>
      <c r="AC5" s="20" t="s">
        <v>16</v>
      </c>
      <c r="AD5" s="19" t="s">
        <v>17</v>
      </c>
    </row>
    <row r="6" spans="1:7" ht="9.75">
      <c r="A6" s="12" t="s">
        <v>22</v>
      </c>
      <c r="B6" s="11"/>
      <c r="C6" s="11"/>
      <c r="D6" s="11"/>
      <c r="E6" s="11"/>
      <c r="F6" s="11"/>
      <c r="G6" s="11"/>
    </row>
    <row r="7" spans="1:7" ht="9.75">
      <c r="A7" s="12"/>
      <c r="B7" s="11"/>
      <c r="C7" s="11"/>
      <c r="D7" s="11"/>
      <c r="E7" s="11"/>
      <c r="F7" s="11"/>
      <c r="G7" s="11"/>
    </row>
    <row r="8" spans="1:7" ht="13.5">
      <c r="A8" s="11" t="s">
        <v>23</v>
      </c>
      <c r="B8" s="23" t="str">
        <f>CONCATENATE(AA2," ",AB2," ",AC2," ",AD2)</f>
        <v>Rekapitulácia rozpočtu v EUR  </v>
      </c>
      <c r="G8" s="11"/>
    </row>
    <row r="9" spans="1:7" ht="9.75">
      <c r="A9" s="24" t="s">
        <v>239</v>
      </c>
      <c r="B9" s="24" t="s">
        <v>31</v>
      </c>
      <c r="C9" s="24" t="s">
        <v>32</v>
      </c>
      <c r="D9" s="24" t="s">
        <v>33</v>
      </c>
      <c r="E9" s="25"/>
      <c r="F9" s="25"/>
      <c r="G9" s="25"/>
    </row>
    <row r="10" spans="1:7" ht="9.75">
      <c r="A10" s="32"/>
      <c r="B10" s="32"/>
      <c r="C10" s="32" t="s">
        <v>40</v>
      </c>
      <c r="D10" s="32"/>
      <c r="E10" s="32"/>
      <c r="F10" s="32"/>
      <c r="G10" s="32"/>
    </row>
    <row r="12" spans="1:4" ht="9.75">
      <c r="A12" s="11" t="s">
        <v>42</v>
      </c>
      <c r="B12" s="13">
        <f>Prehlad!H49</f>
        <v>0</v>
      </c>
      <c r="C12" s="13">
        <f>Prehlad!I49</f>
        <v>0</v>
      </c>
      <c r="D12" s="13">
        <f>Prehlad!J49</f>
        <v>0</v>
      </c>
    </row>
    <row r="13" spans="1:4" ht="9.75">
      <c r="A13" s="11" t="s">
        <v>116</v>
      </c>
      <c r="B13" s="13">
        <f>Prehlad!H58</f>
        <v>0</v>
      </c>
      <c r="C13" s="13">
        <f>Prehlad!I58</f>
        <v>0</v>
      </c>
      <c r="D13" s="13">
        <f>Prehlad!J58</f>
        <v>0</v>
      </c>
    </row>
    <row r="14" spans="1:4" ht="9.75">
      <c r="A14" s="11" t="s">
        <v>130</v>
      </c>
      <c r="B14" s="13">
        <f>Prehlad!H82</f>
        <v>0</v>
      </c>
      <c r="C14" s="13">
        <f>Prehlad!I82</f>
        <v>0</v>
      </c>
      <c r="D14" s="13">
        <f>Prehlad!J82</f>
        <v>0</v>
      </c>
    </row>
    <row r="15" spans="1:4" ht="9.75">
      <c r="A15" s="11" t="s">
        <v>161</v>
      </c>
      <c r="B15" s="13">
        <f>Prehlad!H87</f>
        <v>0</v>
      </c>
      <c r="C15" s="13">
        <f>Prehlad!I87</f>
        <v>0</v>
      </c>
      <c r="D15" s="13">
        <f>Prehlad!J87</f>
        <v>0</v>
      </c>
    </row>
    <row r="16" spans="1:4" ht="9.75">
      <c r="A16" s="11" t="s">
        <v>167</v>
      </c>
      <c r="B16" s="13">
        <f>Prehlad!H126</f>
        <v>0</v>
      </c>
      <c r="C16" s="13">
        <f>Prehlad!I126</f>
        <v>0</v>
      </c>
      <c r="D16" s="13">
        <f>Prehlad!J126</f>
        <v>0</v>
      </c>
    </row>
    <row r="17" spans="1:4" ht="9.75">
      <c r="A17" s="11" t="s">
        <v>234</v>
      </c>
      <c r="B17" s="13">
        <f>Prehlad!H128</f>
        <v>0</v>
      </c>
      <c r="C17" s="13">
        <f>Prehlad!I128</f>
        <v>0</v>
      </c>
      <c r="D17" s="13">
        <f>Prehlad!J128</f>
        <v>0</v>
      </c>
    </row>
    <row r="20" spans="1:4" ht="9.75">
      <c r="A20" s="11" t="s">
        <v>235</v>
      </c>
      <c r="B20" s="13">
        <f>Prehlad!H130</f>
        <v>0</v>
      </c>
      <c r="C20" s="13">
        <f>Prehlad!I130</f>
        <v>0</v>
      </c>
      <c r="D20" s="13">
        <f>Prehlad!J130</f>
        <v>0</v>
      </c>
    </row>
  </sheetData>
  <sheetProtection selectLockedCells="1" selectUnlockedCells="1"/>
  <printOptions horizontalCentered="1"/>
  <pageMargins left="0.3902777777777778" right="0.35" top="0.6298611111111111" bottom="0.5902777777777778" header="0.5118055555555555" footer="0.35"/>
  <pageSetup horizontalDpi="300" verticalDpi="300" orientation="landscape" paperSize="9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54" customWidth="1"/>
    <col min="2" max="2" width="3.7109375" style="54" customWidth="1"/>
    <col min="3" max="3" width="6.8515625" style="54" customWidth="1"/>
    <col min="4" max="6" width="14.00390625" style="54" customWidth="1"/>
    <col min="7" max="7" width="3.8515625" style="54" customWidth="1"/>
    <col min="8" max="8" width="22.7109375" style="54" customWidth="1"/>
    <col min="9" max="9" width="14.00390625" style="54" customWidth="1"/>
    <col min="10" max="10" width="4.28125" style="54" customWidth="1"/>
    <col min="11" max="11" width="19.7109375" style="54" customWidth="1"/>
    <col min="12" max="12" width="9.7109375" style="54" customWidth="1"/>
    <col min="13" max="13" width="14.00390625" style="54" customWidth="1"/>
    <col min="14" max="14" width="0.71875" style="54" customWidth="1"/>
    <col min="15" max="15" width="1.421875" style="54" customWidth="1"/>
    <col min="16" max="23" width="9.140625" style="54" customWidth="1"/>
    <col min="24" max="25" width="5.7109375" style="54" customWidth="1"/>
    <col min="26" max="26" width="6.57421875" style="54" customWidth="1"/>
    <col min="27" max="27" width="21.421875" style="54" customWidth="1"/>
    <col min="28" max="28" width="4.28125" style="54" customWidth="1"/>
    <col min="29" max="29" width="8.28125" style="54" customWidth="1"/>
    <col min="30" max="30" width="8.7109375" style="54" customWidth="1"/>
    <col min="31" max="16384" width="9.140625" style="54" customWidth="1"/>
  </cols>
  <sheetData>
    <row r="1" spans="2:30" ht="28.5" customHeight="1">
      <c r="B1" s="55" t="s">
        <v>240</v>
      </c>
      <c r="C1" s="55"/>
      <c r="D1" s="55"/>
      <c r="E1" s="55"/>
      <c r="F1" s="55"/>
      <c r="G1" s="55"/>
      <c r="H1" s="56" t="str">
        <f>CONCATENATE(AA2," ",AB2," ",AC2," ",AD2)</f>
        <v>Krycí list rozpočtu v EUR  </v>
      </c>
      <c r="I1" s="55"/>
      <c r="J1" s="55"/>
      <c r="K1" s="55"/>
      <c r="L1" s="55"/>
      <c r="M1" s="55"/>
      <c r="Z1" s="17" t="s">
        <v>2</v>
      </c>
      <c r="AA1" s="17" t="s">
        <v>3</v>
      </c>
      <c r="AB1" s="17" t="s">
        <v>4</v>
      </c>
      <c r="AC1" s="17" t="s">
        <v>5</v>
      </c>
      <c r="AD1" s="17" t="s">
        <v>6</v>
      </c>
    </row>
    <row r="2" spans="2:30" ht="18" customHeight="1">
      <c r="B2" s="57" t="s">
        <v>241</v>
      </c>
      <c r="C2" s="58"/>
      <c r="D2" s="58"/>
      <c r="E2" s="58"/>
      <c r="F2" s="58"/>
      <c r="G2" s="59" t="s">
        <v>242</v>
      </c>
      <c r="H2" s="58"/>
      <c r="I2" s="58"/>
      <c r="J2" s="59" t="s">
        <v>243</v>
      </c>
      <c r="K2" s="58"/>
      <c r="L2" s="58"/>
      <c r="M2" s="60"/>
      <c r="Z2" s="17" t="s">
        <v>9</v>
      </c>
      <c r="AA2" s="20" t="s">
        <v>244</v>
      </c>
      <c r="AB2" s="20" t="s">
        <v>11</v>
      </c>
      <c r="AC2" s="20"/>
      <c r="AD2" s="19"/>
    </row>
    <row r="3" spans="2:30" ht="18" customHeight="1">
      <c r="B3" s="61" t="s">
        <v>245</v>
      </c>
      <c r="C3" s="62"/>
      <c r="D3" s="62"/>
      <c r="E3" s="62"/>
      <c r="F3" s="62"/>
      <c r="G3" s="63" t="s">
        <v>246</v>
      </c>
      <c r="H3" s="62"/>
      <c r="I3" s="62"/>
      <c r="J3" s="63" t="s">
        <v>247</v>
      </c>
      <c r="K3" s="62" t="s">
        <v>248</v>
      </c>
      <c r="L3" s="62"/>
      <c r="M3" s="64"/>
      <c r="Z3" s="17" t="s">
        <v>14</v>
      </c>
      <c r="AA3" s="20" t="s">
        <v>249</v>
      </c>
      <c r="AB3" s="20" t="s">
        <v>11</v>
      </c>
      <c r="AC3" s="20" t="s">
        <v>16</v>
      </c>
      <c r="AD3" s="19" t="s">
        <v>17</v>
      </c>
    </row>
    <row r="4" spans="2:30" ht="18" customHeight="1">
      <c r="B4" s="65" t="s">
        <v>250</v>
      </c>
      <c r="C4" s="66"/>
      <c r="D4" s="66"/>
      <c r="E4" s="66"/>
      <c r="F4" s="66"/>
      <c r="G4" s="67"/>
      <c r="H4" s="66"/>
      <c r="I4" s="66"/>
      <c r="J4" s="67" t="s">
        <v>251</v>
      </c>
      <c r="K4" s="66" t="s">
        <v>252</v>
      </c>
      <c r="L4" s="66" t="s">
        <v>253</v>
      </c>
      <c r="M4" s="68"/>
      <c r="Z4" s="17" t="s">
        <v>18</v>
      </c>
      <c r="AA4" s="20" t="s">
        <v>254</v>
      </c>
      <c r="AB4" s="20" t="s">
        <v>11</v>
      </c>
      <c r="AC4" s="20"/>
      <c r="AD4" s="19"/>
    </row>
    <row r="5" spans="2:30" ht="18" customHeight="1">
      <c r="B5" s="57" t="s">
        <v>255</v>
      </c>
      <c r="C5" s="58"/>
      <c r="D5" s="58"/>
      <c r="E5" s="58"/>
      <c r="F5" s="58"/>
      <c r="G5" s="69"/>
      <c r="H5" s="58"/>
      <c r="I5" s="58"/>
      <c r="J5" s="58" t="s">
        <v>256</v>
      </c>
      <c r="K5" s="58"/>
      <c r="L5" s="58" t="s">
        <v>257</v>
      </c>
      <c r="M5" s="60"/>
      <c r="Z5" s="17" t="s">
        <v>21</v>
      </c>
      <c r="AA5" s="20" t="s">
        <v>249</v>
      </c>
      <c r="AB5" s="20" t="s">
        <v>11</v>
      </c>
      <c r="AC5" s="20" t="s">
        <v>16</v>
      </c>
      <c r="AD5" s="19" t="s">
        <v>17</v>
      </c>
    </row>
    <row r="6" spans="2:13" ht="18" customHeight="1">
      <c r="B6" s="61" t="s">
        <v>258</v>
      </c>
      <c r="C6" s="62"/>
      <c r="D6" s="62"/>
      <c r="E6" s="62"/>
      <c r="F6" s="62"/>
      <c r="G6" s="70"/>
      <c r="H6" s="62"/>
      <c r="I6" s="62"/>
      <c r="J6" s="62" t="s">
        <v>256</v>
      </c>
      <c r="K6" s="62"/>
      <c r="L6" s="62" t="s">
        <v>257</v>
      </c>
      <c r="M6" s="64"/>
    </row>
    <row r="7" spans="2:13" ht="18" customHeight="1">
      <c r="B7" s="65" t="s">
        <v>259</v>
      </c>
      <c r="C7" s="66"/>
      <c r="D7" s="66"/>
      <c r="E7" s="66"/>
      <c r="F7" s="66"/>
      <c r="G7" s="71"/>
      <c r="H7" s="66"/>
      <c r="I7" s="66"/>
      <c r="J7" s="66" t="s">
        <v>256</v>
      </c>
      <c r="K7" s="66"/>
      <c r="L7" s="66" t="s">
        <v>257</v>
      </c>
      <c r="M7" s="68"/>
    </row>
    <row r="8" spans="2:13" ht="18" customHeight="1">
      <c r="B8" s="72"/>
      <c r="C8" s="73"/>
      <c r="D8" s="74"/>
      <c r="E8" s="75"/>
      <c r="F8" s="76">
        <f>IF(B8&lt;&gt;0,ROUND($M$26/B8,0),0)</f>
        <v>0</v>
      </c>
      <c r="G8" s="69"/>
      <c r="H8" s="73"/>
      <c r="I8" s="76">
        <f>IF(G8&lt;&gt;0,ROUND($M$26/G8,0),0)</f>
        <v>0</v>
      </c>
      <c r="J8" s="59"/>
      <c r="K8" s="73"/>
      <c r="L8" s="75"/>
      <c r="M8" s="77">
        <f>IF(J8&lt;&gt;0,ROUND($M$26/J8,0),0)</f>
        <v>0</v>
      </c>
    </row>
    <row r="9" spans="2:13" ht="18" customHeight="1">
      <c r="B9" s="78"/>
      <c r="C9" s="79"/>
      <c r="D9" s="80"/>
      <c r="E9" s="81"/>
      <c r="F9" s="82">
        <f>IF(B9&lt;&gt;0,ROUND($M$26/B9,0),0)</f>
        <v>0</v>
      </c>
      <c r="G9" s="83"/>
      <c r="H9" s="79"/>
      <c r="I9" s="82">
        <f>IF(G9&lt;&gt;0,ROUND($M$26/G9,0),0)</f>
        <v>0</v>
      </c>
      <c r="J9" s="83"/>
      <c r="K9" s="79"/>
      <c r="L9" s="81"/>
      <c r="M9" s="84">
        <f>IF(J9&lt;&gt;0,ROUND($M$26/J9,0),0)</f>
        <v>0</v>
      </c>
    </row>
    <row r="10" spans="2:13" ht="18" customHeight="1">
      <c r="B10" s="85" t="s">
        <v>260</v>
      </c>
      <c r="C10" s="86" t="s">
        <v>261</v>
      </c>
      <c r="D10" s="87" t="s">
        <v>31</v>
      </c>
      <c r="E10" s="87" t="s">
        <v>262</v>
      </c>
      <c r="F10" s="88" t="s">
        <v>263</v>
      </c>
      <c r="G10" s="85" t="s">
        <v>264</v>
      </c>
      <c r="H10" s="132" t="s">
        <v>265</v>
      </c>
      <c r="I10" s="132"/>
      <c r="J10" s="85" t="s">
        <v>266</v>
      </c>
      <c r="K10" s="132" t="s">
        <v>267</v>
      </c>
      <c r="L10" s="132"/>
      <c r="M10" s="132"/>
    </row>
    <row r="11" spans="2:13" ht="18" customHeight="1">
      <c r="B11" s="89">
        <v>1</v>
      </c>
      <c r="C11" s="90" t="s">
        <v>268</v>
      </c>
      <c r="D11" s="91">
        <f>Prehlad!H128</f>
        <v>0</v>
      </c>
      <c r="E11" s="91">
        <f>Prehlad!I128</f>
        <v>0</v>
      </c>
      <c r="F11" s="92">
        <f>D11+E11</f>
        <v>0</v>
      </c>
      <c r="G11" s="89">
        <v>6</v>
      </c>
      <c r="H11" s="90" t="s">
        <v>269</v>
      </c>
      <c r="I11" s="92">
        <v>0</v>
      </c>
      <c r="J11" s="89">
        <v>11</v>
      </c>
      <c r="K11" s="93" t="s">
        <v>270</v>
      </c>
      <c r="L11" s="94">
        <v>0</v>
      </c>
      <c r="M11" s="92">
        <f>ROUND(((D11+E11+D12+E12+D13)*L11),2)</f>
        <v>0</v>
      </c>
    </row>
    <row r="12" spans="2:13" ht="18" customHeight="1">
      <c r="B12" s="95">
        <v>2</v>
      </c>
      <c r="C12" s="96" t="s">
        <v>271</v>
      </c>
      <c r="D12" s="97"/>
      <c r="E12" s="97"/>
      <c r="F12" s="92">
        <f>D12+E12</f>
        <v>0</v>
      </c>
      <c r="G12" s="95">
        <v>7</v>
      </c>
      <c r="H12" s="96" t="s">
        <v>272</v>
      </c>
      <c r="I12" s="98">
        <v>0</v>
      </c>
      <c r="J12" s="95">
        <v>12</v>
      </c>
      <c r="K12" s="99" t="s">
        <v>273</v>
      </c>
      <c r="L12" s="100">
        <v>0</v>
      </c>
      <c r="M12" s="98">
        <f>ROUND(((D11+E11+D12+E12+D13)*L12),2)</f>
        <v>0</v>
      </c>
    </row>
    <row r="13" spans="2:13" ht="18" customHeight="1">
      <c r="B13" s="95">
        <v>3</v>
      </c>
      <c r="C13" s="96" t="s">
        <v>274</v>
      </c>
      <c r="D13" s="97"/>
      <c r="E13" s="97"/>
      <c r="F13" s="92">
        <f>D13+E13</f>
        <v>0</v>
      </c>
      <c r="G13" s="95">
        <v>8</v>
      </c>
      <c r="H13" s="96" t="s">
        <v>275</v>
      </c>
      <c r="I13" s="98">
        <v>0</v>
      </c>
      <c r="J13" s="95">
        <v>13</v>
      </c>
      <c r="K13" s="99" t="s">
        <v>276</v>
      </c>
      <c r="L13" s="100">
        <v>0</v>
      </c>
      <c r="M13" s="98">
        <f>ROUND(((D11+E11+D12+E12+D13)*L13),2)</f>
        <v>0</v>
      </c>
    </row>
    <row r="14" spans="2:13" ht="18" customHeight="1">
      <c r="B14" s="95">
        <v>4</v>
      </c>
      <c r="C14" s="96" t="s">
        <v>277</v>
      </c>
      <c r="D14" s="97"/>
      <c r="E14" s="97"/>
      <c r="F14" s="101">
        <f>D14+E14</f>
        <v>0</v>
      </c>
      <c r="G14" s="95">
        <v>9</v>
      </c>
      <c r="H14" s="96" t="s">
        <v>250</v>
      </c>
      <c r="I14" s="98">
        <v>0</v>
      </c>
      <c r="J14" s="95">
        <v>14</v>
      </c>
      <c r="K14" s="99" t="s">
        <v>250</v>
      </c>
      <c r="L14" s="100">
        <v>0</v>
      </c>
      <c r="M14" s="98">
        <f>ROUND(((D11+E11+D12+E12+D13+E13)*L14),2)</f>
        <v>0</v>
      </c>
    </row>
    <row r="15" spans="2:13" ht="18" customHeight="1">
      <c r="B15" s="102">
        <v>5</v>
      </c>
      <c r="C15" s="103" t="s">
        <v>278</v>
      </c>
      <c r="D15" s="104">
        <f>SUM(D11:D14)</f>
        <v>0</v>
      </c>
      <c r="E15" s="105">
        <f>SUM(E11:E14)</f>
        <v>0</v>
      </c>
      <c r="F15" s="106">
        <f>SUM(F11:F14)</f>
        <v>0</v>
      </c>
      <c r="G15" s="107">
        <v>10</v>
      </c>
      <c r="H15" s="108" t="s">
        <v>279</v>
      </c>
      <c r="I15" s="106">
        <f>SUM(I11:I14)</f>
        <v>0</v>
      </c>
      <c r="J15" s="102">
        <v>15</v>
      </c>
      <c r="K15" s="109"/>
      <c r="L15" s="110" t="s">
        <v>280</v>
      </c>
      <c r="M15" s="106">
        <f>SUM(M11:M14)</f>
        <v>0</v>
      </c>
    </row>
    <row r="16" spans="2:13" ht="18" customHeight="1">
      <c r="B16" s="133" t="s">
        <v>281</v>
      </c>
      <c r="C16" s="133"/>
      <c r="D16" s="133"/>
      <c r="E16" s="133"/>
      <c r="F16" s="111"/>
      <c r="G16" s="134" t="s">
        <v>282</v>
      </c>
      <c r="H16" s="134"/>
      <c r="I16" s="134"/>
      <c r="J16" s="85" t="s">
        <v>283</v>
      </c>
      <c r="K16" s="132" t="s">
        <v>284</v>
      </c>
      <c r="L16" s="132"/>
      <c r="M16" s="132"/>
    </row>
    <row r="17" spans="2:13" ht="18" customHeight="1">
      <c r="B17" s="112"/>
      <c r="C17" s="113" t="s">
        <v>285</v>
      </c>
      <c r="D17" s="113"/>
      <c r="E17" s="113" t="s">
        <v>286</v>
      </c>
      <c r="F17" s="114"/>
      <c r="G17" s="112"/>
      <c r="H17" s="115"/>
      <c r="I17" s="116"/>
      <c r="J17" s="95">
        <v>16</v>
      </c>
      <c r="K17" s="99" t="s">
        <v>287</v>
      </c>
      <c r="L17" s="117"/>
      <c r="M17" s="98">
        <v>0</v>
      </c>
    </row>
    <row r="18" spans="2:13" ht="18" customHeight="1">
      <c r="B18" s="118"/>
      <c r="C18" s="115" t="s">
        <v>288</v>
      </c>
      <c r="D18" s="115"/>
      <c r="E18" s="115"/>
      <c r="F18" s="119"/>
      <c r="G18" s="118"/>
      <c r="H18" s="115" t="s">
        <v>285</v>
      </c>
      <c r="I18" s="116"/>
      <c r="J18" s="95">
        <v>17</v>
      </c>
      <c r="K18" s="99" t="s">
        <v>289</v>
      </c>
      <c r="L18" s="117"/>
      <c r="M18" s="98">
        <v>0</v>
      </c>
    </row>
    <row r="19" spans="2:13" ht="18" customHeight="1">
      <c r="B19" s="118"/>
      <c r="C19" s="115"/>
      <c r="D19" s="115"/>
      <c r="E19" s="115"/>
      <c r="F19" s="119"/>
      <c r="G19" s="118"/>
      <c r="H19" s="120"/>
      <c r="I19" s="116"/>
      <c r="J19" s="95">
        <v>18</v>
      </c>
      <c r="K19" s="99" t="s">
        <v>290</v>
      </c>
      <c r="L19" s="117"/>
      <c r="M19" s="98">
        <v>0</v>
      </c>
    </row>
    <row r="20" spans="2:13" ht="18" customHeight="1">
      <c r="B20" s="118"/>
      <c r="C20" s="115"/>
      <c r="D20" s="115"/>
      <c r="E20" s="115"/>
      <c r="F20" s="119"/>
      <c r="G20" s="118"/>
      <c r="H20" s="113" t="s">
        <v>286</v>
      </c>
      <c r="I20" s="116"/>
      <c r="J20" s="95">
        <v>19</v>
      </c>
      <c r="K20" s="99" t="s">
        <v>250</v>
      </c>
      <c r="L20" s="117"/>
      <c r="M20" s="98">
        <v>0</v>
      </c>
    </row>
    <row r="21" spans="2:13" ht="18" customHeight="1">
      <c r="B21" s="112"/>
      <c r="C21" s="115"/>
      <c r="D21" s="115"/>
      <c r="E21" s="115"/>
      <c r="F21" s="115"/>
      <c r="G21" s="112"/>
      <c r="H21" s="115" t="s">
        <v>288</v>
      </c>
      <c r="I21" s="116"/>
      <c r="J21" s="102">
        <v>20</v>
      </c>
      <c r="K21" s="109"/>
      <c r="L21" s="110" t="s">
        <v>291</v>
      </c>
      <c r="M21" s="106">
        <f>SUM(M17:M20)</f>
        <v>0</v>
      </c>
    </row>
    <row r="22" spans="2:13" ht="18" customHeight="1">
      <c r="B22" s="133" t="s">
        <v>292</v>
      </c>
      <c r="C22" s="133"/>
      <c r="D22" s="133"/>
      <c r="E22" s="133"/>
      <c r="F22" s="111"/>
      <c r="G22" s="112"/>
      <c r="H22" s="115"/>
      <c r="I22" s="116"/>
      <c r="J22" s="85" t="s">
        <v>293</v>
      </c>
      <c r="K22" s="132" t="s">
        <v>294</v>
      </c>
      <c r="L22" s="132"/>
      <c r="M22" s="132"/>
    </row>
    <row r="23" spans="2:13" ht="18" customHeight="1">
      <c r="B23" s="112"/>
      <c r="C23" s="113" t="s">
        <v>285</v>
      </c>
      <c r="D23" s="113"/>
      <c r="E23" s="113" t="s">
        <v>286</v>
      </c>
      <c r="F23" s="114"/>
      <c r="G23" s="112"/>
      <c r="H23" s="115"/>
      <c r="I23" s="116"/>
      <c r="J23" s="89">
        <v>21</v>
      </c>
      <c r="K23" s="93"/>
      <c r="L23" s="121" t="s">
        <v>295</v>
      </c>
      <c r="M23" s="92">
        <f>ROUND(F15,2)+I15+M15+M21</f>
        <v>0</v>
      </c>
    </row>
    <row r="24" spans="2:13" ht="18" customHeight="1">
      <c r="B24" s="118"/>
      <c r="C24" s="115" t="s">
        <v>288</v>
      </c>
      <c r="D24" s="115"/>
      <c r="E24" s="115"/>
      <c r="F24" s="119"/>
      <c r="G24" s="112"/>
      <c r="H24" s="115"/>
      <c r="I24" s="116"/>
      <c r="J24" s="95">
        <v>22</v>
      </c>
      <c r="K24" s="99" t="s">
        <v>296</v>
      </c>
      <c r="L24" s="122">
        <f>M23-L25</f>
        <v>0</v>
      </c>
      <c r="M24" s="98">
        <f>ROUND((L24*20)/100,2)</f>
        <v>0</v>
      </c>
    </row>
    <row r="25" spans="2:13" ht="18" customHeight="1">
      <c r="B25" s="118"/>
      <c r="C25" s="115"/>
      <c r="D25" s="115"/>
      <c r="E25" s="115"/>
      <c r="F25" s="119"/>
      <c r="G25" s="112"/>
      <c r="H25" s="115"/>
      <c r="I25" s="116"/>
      <c r="J25" s="95">
        <v>23</v>
      </c>
      <c r="K25" s="99" t="s">
        <v>296</v>
      </c>
      <c r="L25" s="122">
        <f>SUMIF(Prehlad!O11:O9999,20,Prehlad!J11:J9999)</f>
        <v>0</v>
      </c>
      <c r="M25" s="98">
        <f>ROUND((L25*20)/100,1)</f>
        <v>0</v>
      </c>
    </row>
    <row r="26" spans="2:13" ht="18" customHeight="1">
      <c r="B26" s="118"/>
      <c r="C26" s="115"/>
      <c r="D26" s="115"/>
      <c r="E26" s="115"/>
      <c r="F26" s="119"/>
      <c r="G26" s="112"/>
      <c r="H26" s="115"/>
      <c r="I26" s="116"/>
      <c r="J26" s="102">
        <v>24</v>
      </c>
      <c r="K26" s="109"/>
      <c r="L26" s="110" t="s">
        <v>297</v>
      </c>
      <c r="M26" s="106">
        <f>M23+M24+M25</f>
        <v>0</v>
      </c>
    </row>
    <row r="27" spans="2:13" ht="16.5" customHeight="1">
      <c r="B27" s="123"/>
      <c r="C27" s="124"/>
      <c r="D27" s="124"/>
      <c r="E27" s="124"/>
      <c r="F27" s="124"/>
      <c r="G27" s="123"/>
      <c r="H27" s="124"/>
      <c r="I27" s="125"/>
      <c r="J27" s="126" t="s">
        <v>298</v>
      </c>
      <c r="K27" s="127" t="s">
        <v>299</v>
      </c>
      <c r="L27" s="128"/>
      <c r="M27" s="129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902777777777778" top="0.35" bottom="0.42986111111111114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2022-07-19T07:04:41Z</cp:lastPrinted>
  <dcterms:created xsi:type="dcterms:W3CDTF">1999-04-06T07:39:00Z</dcterms:created>
  <dcterms:modified xsi:type="dcterms:W3CDTF">2022-07-19T07:04:44Z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1033-10.2.0.7646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